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ราคากลางจ่ายขาด 67 แม่ยม\"/>
    </mc:Choice>
  </mc:AlternateContent>
  <xr:revisionPtr revIDLastSave="0" documentId="13_ncr:1_{0F46C08A-985D-441E-BF01-187828EEE079}" xr6:coauthVersionLast="47" xr6:coauthVersionMax="47" xr10:uidLastSave="{00000000-0000-0000-0000-000000000000}"/>
  <bookViews>
    <workbookView xWindow="-120" yWindow="-120" windowWidth="24240" windowHeight="13020" tabRatio="858" firstSheet="1" activeTab="9" xr2:uid="{00000000-000D-0000-FFFF-FFFF00000000}"/>
  </bookViews>
  <sheets>
    <sheet name="แบบสรุปราคากลาง" sheetId="1" r:id="rId1"/>
    <sheet name="การคิดวัสดุราง" sheetId="6" r:id="rId2"/>
    <sheet name="วัสดุมวลรวม ค2." sheetId="10" r:id="rId3"/>
    <sheet name="ไม้แบบ ( 1-2 )" sheetId="11" r:id="rId4"/>
    <sheet name="ราคาไม้แบบ" sheetId="13" r:id="rId5"/>
    <sheet name="ทรายหยาบบดอัดแน่น" sheetId="14" r:id="rId6"/>
    <sheet name="คิดปริมาตรคอนกรีต" sheetId="15" r:id="rId7"/>
    <sheet name="คิดเหล็กเสริม" sheetId="16" r:id="rId8"/>
    <sheet name="คิดปริมาณไม้แบบ" sheetId="17" r:id="rId9"/>
    <sheet name="แบบสรุปข้อมูลวัสดุ" sheetId="2" r:id="rId10"/>
  </sheets>
  <definedNames>
    <definedName name="_xlnm.Print_Area" localSheetId="6">คิดปริมาตรคอนกรีต!$A$1:$K$22</definedName>
    <definedName name="_xlnm.Print_Area" localSheetId="7">คิดเหล็กเสริม!$A$1:$M$51</definedName>
    <definedName name="_xlnm.Print_Area" localSheetId="5">ทรายหยาบบดอัดแน่น!$A$1:$I$14</definedName>
    <definedName name="_xlnm.Print_Area" localSheetId="3">'ไม้แบบ ( 1-2 )'!$A$1:$I$27</definedName>
    <definedName name="_xlnm.Print_Area" localSheetId="2">'วัสดุมวลรวม ค2.'!$A$1:$G$17</definedName>
  </definedNames>
  <calcPr calcId="191029"/>
</workbook>
</file>

<file path=xl/calcChain.xml><?xml version="1.0" encoding="utf-8"?>
<calcChain xmlns="http://schemas.openxmlformats.org/spreadsheetml/2006/main">
  <c r="A4" i="2" l="1"/>
  <c r="A3" i="2"/>
  <c r="A5" i="1"/>
  <c r="E10" i="10" l="1"/>
  <c r="A6" i="2"/>
  <c r="G23" i="11" l="1"/>
  <c r="G22" i="11"/>
  <c r="A2" i="17"/>
  <c r="A5" i="17" l="1"/>
  <c r="F10" i="13" l="1"/>
  <c r="E10" i="13"/>
  <c r="A3" i="6"/>
  <c r="I14" i="2"/>
  <c r="G10" i="6" s="1"/>
  <c r="D8" i="11" l="1"/>
  <c r="D15" i="17"/>
  <c r="A3" i="17"/>
  <c r="D18" i="11" l="1"/>
  <c r="A5" i="14"/>
  <c r="A5" i="6"/>
  <c r="A3" i="11"/>
  <c r="A4" i="10"/>
  <c r="A3" i="14" l="1"/>
  <c r="A4" i="13"/>
  <c r="A3" i="15"/>
  <c r="A3" i="10"/>
  <c r="F13" i="10" l="1"/>
  <c r="F8" i="14"/>
  <c r="I24" i="2"/>
  <c r="I23" i="2"/>
  <c r="E9" i="13" s="1"/>
  <c r="F9" i="13" s="1"/>
  <c r="I22" i="2"/>
  <c r="E8" i="13" s="1"/>
  <c r="F8" i="13" s="1"/>
  <c r="A6" i="13"/>
  <c r="A5" i="11"/>
  <c r="A5" i="10"/>
  <c r="G10" i="11"/>
  <c r="C9" i="13"/>
  <c r="D9" i="13"/>
  <c r="A5" i="16"/>
  <c r="A38" i="16" s="1"/>
  <c r="A5" i="15"/>
  <c r="D20" i="17" l="1"/>
  <c r="D24" i="6" s="1"/>
  <c r="D13" i="17"/>
  <c r="D9" i="17"/>
  <c r="A4" i="17"/>
  <c r="A1" i="17"/>
  <c r="H46" i="16"/>
  <c r="D47" i="16" s="1"/>
  <c r="H42" i="16"/>
  <c r="D44" i="16" s="1"/>
  <c r="A34" i="16"/>
  <c r="A37" i="16"/>
  <c r="A36" i="16"/>
  <c r="A35" i="16"/>
  <c r="A1" i="16"/>
  <c r="F18" i="16"/>
  <c r="D26" i="16"/>
  <c r="D23" i="16"/>
  <c r="D10" i="16"/>
  <c r="D13" i="16"/>
  <c r="A2" i="16"/>
  <c r="A3" i="16"/>
  <c r="A4" i="16"/>
  <c r="C19" i="15"/>
  <c r="G20" i="15" s="1"/>
  <c r="D21" i="6" s="1"/>
  <c r="C13" i="15"/>
  <c r="G14" i="15" s="1"/>
  <c r="C9" i="15"/>
  <c r="G10" i="15" s="1"/>
  <c r="A2" i="15"/>
  <c r="A4" i="15"/>
  <c r="A1" i="15"/>
  <c r="F21" i="2"/>
  <c r="F18" i="2"/>
  <c r="F17" i="2"/>
  <c r="F16" i="2"/>
  <c r="A4" i="6"/>
  <c r="A4" i="11"/>
  <c r="A2" i="13"/>
  <c r="A5" i="13"/>
  <c r="A4" i="14"/>
  <c r="A2" i="11"/>
  <c r="A1" i="11"/>
  <c r="A2" i="14"/>
  <c r="A1" i="14"/>
  <c r="A2" i="6"/>
  <c r="A1" i="6"/>
  <c r="G20" i="11"/>
  <c r="I14" i="6"/>
  <c r="F15" i="2"/>
  <c r="I15" i="2" s="1"/>
  <c r="D10" i="13"/>
  <c r="C10" i="13"/>
  <c r="D8" i="13"/>
  <c r="C8" i="13"/>
  <c r="D9" i="6" l="1"/>
  <c r="D13" i="6"/>
  <c r="D48" i="16"/>
  <c r="D22" i="6" s="1"/>
  <c r="D23" i="6" s="1"/>
  <c r="D21" i="17"/>
  <c r="D9" i="11"/>
  <c r="I21" i="2"/>
  <c r="D21" i="11" s="1"/>
  <c r="G21" i="11" s="1"/>
  <c r="D43" i="16"/>
  <c r="D28" i="16"/>
  <c r="D31" i="16" s="1"/>
  <c r="D32" i="16" s="1"/>
  <c r="D10" i="6" s="1"/>
  <c r="D15" i="16"/>
  <c r="D18" i="16" s="1"/>
  <c r="D19" i="16" s="1"/>
  <c r="D11" i="6" s="1"/>
  <c r="G11" i="6"/>
  <c r="A3" i="13"/>
  <c r="A2" i="1"/>
  <c r="I17" i="2"/>
  <c r="G23" i="6" s="1"/>
  <c r="F20" i="2"/>
  <c r="I11" i="6" l="1"/>
  <c r="D11" i="11"/>
  <c r="G11" i="11" s="1"/>
  <c r="D10" i="14"/>
  <c r="F10" i="14" s="1"/>
  <c r="F11" i="14" s="1"/>
  <c r="G15" i="6" s="1"/>
  <c r="I15" i="6" s="1"/>
  <c r="D12" i="6"/>
  <c r="G9" i="11"/>
  <c r="D19" i="11"/>
  <c r="G19" i="11" s="1"/>
  <c r="B23" i="11" s="1"/>
  <c r="G25" i="11" s="1"/>
  <c r="I23" i="6"/>
  <c r="G12" i="6"/>
  <c r="I20" i="2"/>
  <c r="E11" i="10" s="1"/>
  <c r="I16" i="2"/>
  <c r="G22" i="6" s="1"/>
  <c r="I22" i="6" s="1"/>
  <c r="A2" i="10"/>
  <c r="A1" i="10"/>
  <c r="I19" i="2"/>
  <c r="I18" i="2"/>
  <c r="I10" i="6"/>
  <c r="F10" i="10" l="1"/>
  <c r="I12" i="6"/>
  <c r="G12" i="11"/>
  <c r="B13" i="11" s="1"/>
  <c r="G13" i="11" s="1"/>
  <c r="G24" i="6"/>
  <c r="I24" i="6" s="1"/>
  <c r="E12" i="10"/>
  <c r="F12" i="10" s="1"/>
  <c r="F11" i="10"/>
  <c r="G15" i="11" l="1"/>
  <c r="G13" i="6" s="1"/>
  <c r="I13" i="6" s="1"/>
  <c r="F14" i="10"/>
  <c r="G9" i="6" l="1"/>
  <c r="I9" i="6" s="1"/>
  <c r="I16" i="6" s="1"/>
  <c r="E17" i="6" s="1"/>
  <c r="G21" i="6"/>
  <c r="I21" i="6" s="1"/>
  <c r="I25" i="6" s="1"/>
  <c r="I17" i="6" l="1"/>
  <c r="E28" i="6" s="1"/>
  <c r="E26" i="6"/>
  <c r="I26" i="6"/>
  <c r="G28" i="6" s="1"/>
  <c r="I28" i="6" l="1"/>
  <c r="E11" i="1" s="1"/>
  <c r="H11" i="1" l="1"/>
  <c r="F11" i="1"/>
  <c r="H17" i="1" s="1"/>
  <c r="I11" i="1" l="1"/>
  <c r="I15" i="1" s="1"/>
  <c r="H24" i="1"/>
  <c r="H25" i="1" s="1"/>
  <c r="B26" i="1" s="1"/>
</calcChain>
</file>

<file path=xl/sharedStrings.xml><?xml version="1.0" encoding="utf-8"?>
<sst xmlns="http://schemas.openxmlformats.org/spreadsheetml/2006/main" count="469" uniqueCount="224">
  <si>
    <t>แบบสรุปราคากลางงานก่อสร้างทาง สะพาน และท่อเหลี่ยม</t>
  </si>
  <si>
    <t>รายการ</t>
  </si>
  <si>
    <t>หน่วย</t>
  </si>
  <si>
    <t>จำนวน</t>
  </si>
  <si>
    <t>ราคาต่อหน่วย</t>
  </si>
  <si>
    <t>ราคาทุน</t>
  </si>
  <si>
    <t>Fn</t>
  </si>
  <si>
    <t>ราคากลาง</t>
  </si>
  <si>
    <t>TOTAL</t>
  </si>
  <si>
    <t xml:space="preserve"> ผลรวมค่างานต้นทุนงานก่อสร้างทาง</t>
  </si>
  <si>
    <t xml:space="preserve"> ผลรวมค่างานต้นทุนงานก่อสร้างสะพานและท่อเหลี่ยม</t>
  </si>
  <si>
    <t xml:space="preserve"> ผลรวมค่าใช้จ่ายพิเศษตามข้อกำหนดและค่าใช้จ่ายอื่นๆ</t>
  </si>
  <si>
    <t xml:space="preserve"> ค่า Factor F  งานก่อสร้างทาง</t>
  </si>
  <si>
    <t xml:space="preserve"> ค่า Factor F  งานก่อสร้างสะพานและท่อเหลี่ยม</t>
  </si>
  <si>
    <t xml:space="preserve"> =</t>
  </si>
  <si>
    <t>หน่วยงานเจ้าของโครงการ   เทศบาลตำบลแม่ยม</t>
  </si>
  <si>
    <t xml:space="preserve"> X Fn</t>
  </si>
  <si>
    <t>ตร.ม.</t>
  </si>
  <si>
    <t>ลำดับ</t>
  </si>
  <si>
    <t>ที่</t>
  </si>
  <si>
    <t>ลบ.ม.</t>
  </si>
  <si>
    <t>แบบสรุปข้อมูลวัสดุและค่าดำเนินการ</t>
  </si>
  <si>
    <t>งานก่อสร้างทาง   สะพาน   และท่อเหลี่ยม</t>
  </si>
  <si>
    <t>ราคาน้ำมันโซล่า</t>
  </si>
  <si>
    <t>บาท / ลิตร</t>
  </si>
  <si>
    <t>อัตราดอกเบี้ยเงินกู้</t>
  </si>
  <si>
    <t>เงินประกันผลงานหัก</t>
  </si>
  <si>
    <t>เงินจ่ายล่วงหน้า</t>
  </si>
  <si>
    <t>ภาษีมูลค่าเพิ่ม</t>
  </si>
  <si>
    <t xml:space="preserve"> %</t>
  </si>
  <si>
    <t>ค่า</t>
  </si>
  <si>
    <t>วัสดุ</t>
  </si>
  <si>
    <t>(บาท)</t>
  </si>
  <si>
    <t>รวม</t>
  </si>
  <si>
    <t>ค่าตัด /</t>
  </si>
  <si>
    <t>ดัดเหล็ก</t>
  </si>
  <si>
    <t>ค่าขน</t>
  </si>
  <si>
    <t>ขึ้นลง</t>
  </si>
  <si>
    <t>ขนส่ง</t>
  </si>
  <si>
    <t>ระยะ</t>
  </si>
  <si>
    <t>อยู่ในท้องที่จังหวัด       พะเยา</t>
  </si>
  <si>
    <t>เขตฝนตก    ปกติ</t>
  </si>
  <si>
    <t>หมายเหตุ</t>
  </si>
  <si>
    <t>บาท</t>
  </si>
  <si>
    <t>-</t>
  </si>
  <si>
    <t xml:space="preserve"> -</t>
  </si>
  <si>
    <t xml:space="preserve"> </t>
  </si>
  <si>
    <t>บ./ตัน</t>
  </si>
  <si>
    <t xml:space="preserve"> ลวดผูกเหล็ก</t>
  </si>
  <si>
    <t xml:space="preserve"> ปูนซีเมนต์ประเภท 1</t>
  </si>
  <si>
    <t>บ./ลบ.ม.</t>
  </si>
  <si>
    <t>เมตร</t>
  </si>
  <si>
    <t xml:space="preserve"> เหล็กเส้นกลม ผิวเรียบ SR.24 ยาว 10  ม.  ศก.    6  มม.</t>
  </si>
  <si>
    <t>ลำดับที่</t>
  </si>
  <si>
    <t>ราคา/หน่วย</t>
  </si>
  <si>
    <t>ราคารวม</t>
  </si>
  <si>
    <t xml:space="preserve"> - ปูนซีเมนต์ปอร์ตแลนด์  ประเภท 1</t>
  </si>
  <si>
    <t>กก.</t>
  </si>
  <si>
    <t xml:space="preserve">   </t>
  </si>
  <si>
    <t xml:space="preserve"> - ทรายหยาบ</t>
  </si>
  <si>
    <t xml:space="preserve"> - หินเบอร์ 1-2</t>
  </si>
  <si>
    <t xml:space="preserve">                      รวมคอนกรีต  ค2</t>
  </si>
  <si>
    <t xml:space="preserve"> คอนกรีต    ค2</t>
  </si>
  <si>
    <t xml:space="preserve">      </t>
  </si>
  <si>
    <t>งานคอนกรีต 1 ลบ.ม.  ( ผสมในที่ )</t>
  </si>
  <si>
    <t xml:space="preserve"> เหล็กเส้นกลม ผิวเรียบ SR.24 ยาว 10  ม.  ศก.    9  มม.</t>
  </si>
  <si>
    <t xml:space="preserve"> เหล็กเส้นกลม ผิวเรียบ SR.24 ยาว 10  ม.  ศก.  12  มม.</t>
  </si>
  <si>
    <t>คิดจากความยาว  10.00  เมตร  ( ไม่รวมฝาปิด )</t>
  </si>
  <si>
    <t>ไม้แบบ ( 1 )</t>
  </si>
  <si>
    <t>รวมค่าใช้จ่าย</t>
  </si>
  <si>
    <t>ค่างานต้นทุน  = .............................. / 10</t>
  </si>
  <si>
    <t>คอนกรีต  ค 2</t>
  </si>
  <si>
    <t>@</t>
  </si>
  <si>
    <t>รางระบายน้ำคอนกรีตเสริมเหล็ก   ขนาดกว้าง  0.30  เมตร  ลึก  0.40  เมตร  หนา  0.10  เมตร</t>
  </si>
  <si>
    <t>ฝาปิดรางระบายน้ำคอนกรีตเสริมเหล็ก   ขนาดกว้าง  0.40  เมตร  ยาว  0.40  เมตร  หนา  0.10  เมตร</t>
  </si>
  <si>
    <t>คิดจาก   1   ฝา</t>
  </si>
  <si>
    <t>ลวดผูกเหล็ก</t>
  </si>
  <si>
    <t>ไม้แบบ ( 2 )</t>
  </si>
  <si>
    <t>ค่างานต้นทุน  = .............................. / 0.4</t>
  </si>
  <si>
    <t>ก.</t>
  </si>
  <si>
    <t>ข.</t>
  </si>
  <si>
    <t>ไม้คร่าว</t>
  </si>
  <si>
    <t>ตะปู</t>
  </si>
  <si>
    <t>เนื่องจากใช้งานได้ประมาณ  4  ครั้ง คิดจาก   1</t>
  </si>
  <si>
    <t>ค่าแรง</t>
  </si>
  <si>
    <t>ไม้แบบสำหรับงานอย่างง่าย  = ไม้แบบ ( 2 ) พื้นที่  1  ตารางเมตร</t>
  </si>
  <si>
    <t>ไม้แบบสำหรับงานทั่วไป  = ไม้แบบ ( 1 ) พื้นที่  1  ตารางเมตร</t>
  </si>
  <si>
    <t>เนื่องจากใช้งานได้ประมาณ  5  ครั้ง คิดจาก   1</t>
  </si>
  <si>
    <t>ลบ.ฟ.</t>
  </si>
  <si>
    <t>ต้น</t>
  </si>
  <si>
    <t xml:space="preserve">ไม้กระบากหรือไม้ยางหรือเทียบเท่า  </t>
  </si>
  <si>
    <t xml:space="preserve">ไม้กระบากหรือไม้ยางหรือเทียบเท่า </t>
  </si>
  <si>
    <t>บาท / ตร.ม.</t>
  </si>
  <si>
    <t>.........1</t>
  </si>
  <si>
    <t>ทรายหยาบบดอัดแน่น</t>
  </si>
  <si>
    <t>ค่าวัสดุจากแหล่งรวมค่าตัก</t>
  </si>
  <si>
    <t>ค่าขนส่ง</t>
  </si>
  <si>
    <t>ค่างานต้นทุน</t>
  </si>
  <si>
    <t xml:space="preserve"> x</t>
  </si>
  <si>
    <t>ส่วนยุบตัว   =</t>
  </si>
  <si>
    <t xml:space="preserve">   กม.</t>
  </si>
  <si>
    <t>บาท / ลบ.ม.</t>
  </si>
  <si>
    <t>ลบ.ฟ./ท่อน</t>
  </si>
  <si>
    <t>ลบ.ม./ท่อน</t>
  </si>
  <si>
    <t>ราคาไม้(เมตร)</t>
  </si>
  <si>
    <t>ราคา/ท่อน</t>
  </si>
  <si>
    <t>ราคา(ลบ.ฟ.)</t>
  </si>
  <si>
    <t xml:space="preserve"> ตะปูตอกไม้</t>
  </si>
  <si>
    <t xml:space="preserve">   ÷</t>
  </si>
  <si>
    <t>เหล็กเสริม   RB Ø 6  มม.</t>
  </si>
  <si>
    <t>เหล็กเสริม   RB Ø 9  มม.</t>
  </si>
  <si>
    <t>เหล็กเสริม   RB Ø 12 มม.</t>
  </si>
  <si>
    <t>บาท / ม.</t>
  </si>
  <si>
    <t xml:space="preserve">    +</t>
  </si>
  <si>
    <t xml:space="preserve">ค่างานต้นทุน  รางระบายน้ำพร้อมฝาปิด   </t>
  </si>
  <si>
    <t xml:space="preserve"> /</t>
  </si>
  <si>
    <t>พื้นราง</t>
  </si>
  <si>
    <t xml:space="preserve">  =</t>
  </si>
  <si>
    <t xml:space="preserve">กว้าง x หนา x ยาว  </t>
  </si>
  <si>
    <t>x</t>
  </si>
  <si>
    <t xml:space="preserve">ปริมาตรคอนกรีตพื้นราง   คือ  </t>
  </si>
  <si>
    <t>ลูกบาศ์กเมตร</t>
  </si>
  <si>
    <t>ลึก x หนา x ยาว</t>
  </si>
  <si>
    <t>ผนัง / 1 ข้าง</t>
  </si>
  <si>
    <t>ปริมาตรคอนกรีตต่อฝารางระบายน้ำ  1  ฝา</t>
  </si>
  <si>
    <t xml:space="preserve">ปริมาตรคอนกรีตฝารางระบายน้ำ    คือ  </t>
  </si>
  <si>
    <t xml:space="preserve">ดังนั้นปริมาตรคอนกรีตผนังรางทั้งสองข้าง    คือ  </t>
  </si>
  <si>
    <t>เหล็กเสริมรางระบายน้ำ / รางระบายน้ำ  10   เมตร</t>
  </si>
  <si>
    <t>ปริมาตรคอนกรีตต่อรางระบายน้ำ / รางระบายน้ำ  10  เมตร</t>
  </si>
  <si>
    <t>÷</t>
  </si>
  <si>
    <t>อัน</t>
  </si>
  <si>
    <t>จำนวนเหล็กยืน</t>
  </si>
  <si>
    <t>ความยาวเหล็กยืน</t>
  </si>
  <si>
    <t>ลึก + กว้าง + ลึก</t>
  </si>
  <si>
    <t xml:space="preserve"> +</t>
  </si>
  <si>
    <t xml:space="preserve">      เมตร  / อัน</t>
  </si>
  <si>
    <t>จำนวนเหล็กยืน  x ความยาวเหล็กยืน</t>
  </si>
  <si>
    <t xml:space="preserve">   เมตร</t>
  </si>
  <si>
    <t>ปริมาณเหล็กยืน</t>
  </si>
  <si>
    <t xml:space="preserve">น้ำหนักเหล็ก  RB Ø 9 มม.  </t>
  </si>
  <si>
    <t>ดังนั้นเหล็กยืนรางระบายน้ำต่อ  10  เมตร</t>
  </si>
  <si>
    <t>กิโลกรัมต่อ 1  เมตร</t>
  </si>
  <si>
    <t>ปริมาณเหล็กยืน x น้ำหนักเหล็กต่อ 1 เมตร x เผื่อทาบต่อ และเสียเศษใช้งานไม่ได้ 7%</t>
  </si>
  <si>
    <t>กิโลกรัม</t>
  </si>
  <si>
    <t>) x</t>
  </si>
  <si>
    <t xml:space="preserve">    =  (</t>
  </si>
  <si>
    <t xml:space="preserve">) + 1 </t>
  </si>
  <si>
    <t>จำนวนเหล็กกันร้าวพื้นราง</t>
  </si>
  <si>
    <t>ดังนั้นเหล็กกันร้าวรางระบายน้ำต่อ  10  เมตร</t>
  </si>
  <si>
    <t>จำนวนเหล็กกันร้าวผนัง + เหล็กกันร้าวพื้น</t>
  </si>
  <si>
    <t>ท่อน</t>
  </si>
  <si>
    <t xml:space="preserve">น้ำหนักเหล็ก  RB Ø 6 มม.  </t>
  </si>
  <si>
    <t>จำนวนเหล็กกันร้าว x ความยาวราง x น้ำหนักเหล็กต่อ 1 เมตร x เผื่อทาบต่อและเสียเศษใช้งานไม่ได้ 5%</t>
  </si>
  <si>
    <t>เหล็กเสริมฝารางระบายน้ำ / ฝารางระบายน้ำ  1  ฝา</t>
  </si>
  <si>
    <t xml:space="preserve">     =  (</t>
  </si>
  <si>
    <t>)   x</t>
  </si>
  <si>
    <t>กิโลกรัม ต่อ  1  ฝา</t>
  </si>
  <si>
    <t>ดังนั้นเหล็กเสริมฝารางด้านขวาง</t>
  </si>
  <si>
    <t>ดังนั้นเหล็กเสริมฝารางด้านยาว</t>
  </si>
  <si>
    <t xml:space="preserve">กิโลกรัม </t>
  </si>
  <si>
    <t>เหล็กเสริมด้านขวาง</t>
  </si>
  <si>
    <t>เหล็กเสริมด้านยาว</t>
  </si>
  <si>
    <t>พื้นที่ไม้แบบ / รางระบายน้ำ  10   เมตร</t>
  </si>
  <si>
    <t>พื้นที่ไม้แบบด้านใน</t>
  </si>
  <si>
    <t>ลึก x ยาว x จำนวนด้าน</t>
  </si>
  <si>
    <t>ตารางเมตร</t>
  </si>
  <si>
    <t>พื้นที่ไม้แบบด้านนอก</t>
  </si>
  <si>
    <t>พื้นที่ไม้แบบฝารางระบายน้ำ / ฝารางระบายน้ำ  1  ฝา</t>
  </si>
  <si>
    <t>( กว้าง + ยาว + กว้าง + ยาว ) x ความหนาฝาราง</t>
  </si>
  <si>
    <t xml:space="preserve">  = (</t>
  </si>
  <si>
    <t>รวมพื้นที่ไม้แบบต่อรางระบายน้ำ  10 เมตร</t>
  </si>
  <si>
    <t>รวมพื้นที่ไม้แบบต่อ  1  ฝา</t>
  </si>
  <si>
    <t>พื้นที่ไม้แบบ</t>
  </si>
  <si>
    <t>รวมงบประมาณค่าก่อสร้าง</t>
  </si>
  <si>
    <t>ไม้ยางไม่ไส ขนาด 1"x6" ยาว 4-4.50 ม.</t>
  </si>
  <si>
    <t>ไม้ยางไม่ไส ขนาด 1"x8" ยาว 4-4.50 ม.</t>
  </si>
  <si>
    <t>ไม้ยางไม่ไส ขนาด 11/2"x3" ยาว 4-4.50 ม.</t>
  </si>
  <si>
    <t>บ./เมตร</t>
  </si>
  <si>
    <t xml:space="preserve"> ทรายหยาบ</t>
  </si>
  <si>
    <t xml:space="preserve"> หินย่อย เบอร์ 1</t>
  </si>
  <si>
    <t>ราคาไม้แบบก่อสร้าง</t>
  </si>
  <si>
    <t xml:space="preserve">จำนวนเหล็กกันร้าวผนัง </t>
  </si>
  <si>
    <t>ทรายหยาบรองพื้น</t>
  </si>
  <si>
    <t>ขุดดิน ( ประมาณ 3 ลบ.ม. )</t>
  </si>
  <si>
    <t xml:space="preserve"> 1.1 รางระบายน้ำคอนกรีตเสริมเหล็กพร้อมฝาปิด</t>
  </si>
  <si>
    <r>
      <t xml:space="preserve">ไม้ค้ำยันแบบ ( ขนาด </t>
    </r>
    <r>
      <rPr>
        <sz val="12"/>
        <color theme="1"/>
        <rFont val="TH SarabunPSK"/>
        <family val="2"/>
      </rPr>
      <t xml:space="preserve">Ø  </t>
    </r>
    <r>
      <rPr>
        <sz val="14"/>
        <color theme="1"/>
        <rFont val="TH SarabunPSK"/>
        <family val="2"/>
      </rPr>
      <t>4</t>
    </r>
    <r>
      <rPr>
        <sz val="10"/>
        <color theme="1"/>
        <rFont val="TH SarabunPSK"/>
        <family val="2"/>
      </rPr>
      <t>"</t>
    </r>
    <r>
      <rPr>
        <sz val="14"/>
        <color theme="1"/>
        <rFont val="TH SarabunPSK"/>
        <family val="2"/>
      </rPr>
      <t xml:space="preserve"> x 4.00  ม. )</t>
    </r>
  </si>
  <si>
    <r>
      <t xml:space="preserve"> ไม้ยางไม่ไส ขนาด 1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>x6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 xml:space="preserve"> ยาว 4-4.50 ม.</t>
    </r>
  </si>
  <si>
    <r>
      <t xml:space="preserve"> ไม้ยางไม่ไส ขนาด 1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>x8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 xml:space="preserve"> ยาว 4-4.50 ม.</t>
    </r>
  </si>
  <si>
    <r>
      <t xml:space="preserve"> ไม้ยางไม่ไส ขนาด 11/2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>x3</t>
    </r>
    <r>
      <rPr>
        <sz val="12"/>
        <rFont val="TH SarabunPSK"/>
        <family val="2"/>
      </rPr>
      <t>"</t>
    </r>
    <r>
      <rPr>
        <sz val="16"/>
        <rFont val="TH SarabunPSK"/>
        <family val="2"/>
      </rPr>
      <t xml:space="preserve"> ยาว 4-4.50 ม.</t>
    </r>
  </si>
  <si>
    <r>
      <rPr>
        <u/>
        <sz val="16"/>
        <rFont val="TH SarabunPSK"/>
        <family val="2"/>
      </rPr>
      <t xml:space="preserve">*หมายเหตุ* </t>
    </r>
    <r>
      <rPr>
        <sz val="16"/>
        <rFont val="TH SarabunPSK"/>
        <family val="2"/>
      </rPr>
      <t xml:space="preserve">   ปริมาตรไม้ 1 ลบ.ม. = ปริมาตรไม้  35.31   ลบ.ฟ. </t>
    </r>
  </si>
  <si>
    <t>เหล็กยืน  RB Ø 9 มม. ( ดัดเป็นรูปตัว ยู )</t>
  </si>
  <si>
    <t>ความยาวราง ÷ ระยะห่างเหล็กยืน</t>
  </si>
  <si>
    <t xml:space="preserve">เหล็กเสริมกันร้าว  RB Ø 6 มม. </t>
  </si>
  <si>
    <t>( ความลึก ÷ ระยะห่างเหล็กเสริมกันร้าว ) x จำนวน  2 ข้าง</t>
  </si>
  <si>
    <t xml:space="preserve">( ความกว้าง ÷ ระยะห่างเหล็กเสริมกันร้าว ) </t>
  </si>
  <si>
    <t>เหล็กเสริม  RB Ø 12 มม.  น้ำหนัก  0.888  กิโลกรัมต่อ  1  เมตร</t>
  </si>
  <si>
    <t>( ลึก ÷ ระยะห่าง ) x ความยาวต่อท่อน x น้ำหนักต่อเมตร</t>
  </si>
  <si>
    <t>ลึก ÷ ระยะห่าง</t>
  </si>
  <si>
    <t>เรียน  นายกเทศมนตรีตำบลแม่ยม</t>
  </si>
  <si>
    <t xml:space="preserve"> - คณะกรรมการกำหนดราคากลาง ตามคำสั่ง เทศบาลตำบลแม่ยม</t>
  </si>
  <si>
    <t xml:space="preserve">  ลงชื่อ....................................................ประธานกรรมการ          </t>
  </si>
  <si>
    <t xml:space="preserve">  ลงชื่อ....................................................กรรมการ          </t>
  </si>
  <si>
    <t xml:space="preserve">         ( นายเอกลักษณ์  บุญทา )                                                                      </t>
  </si>
  <si>
    <t>ลงชื่อ..............................................................ผู้อนุมัติ</t>
  </si>
  <si>
    <t>(นายช่างโยธาชำนาญงานเทศบาลตำบลแม่ยม )</t>
  </si>
  <si>
    <t xml:space="preserve">        (นายประดิษฐ     ชัยชนะ )</t>
  </si>
  <si>
    <t xml:space="preserve">       นายกเทศมนตรีตำบลแม่ยม</t>
  </si>
  <si>
    <t xml:space="preserve">         ( นางสาวอัจฉริยา  ศรีพรม )                                                                      </t>
  </si>
  <si>
    <t>(เจ้าพนักงานธุรการชำนาญงานเทศบาลตำบลแม่ยม )</t>
  </si>
  <si>
    <t>ตามหลักเกณฑ์คำนวณราคากลางงานก่อสร้าง  สิงหาคม 2565 FACTOR- F   ประเภทงานทาง</t>
  </si>
  <si>
    <t>ราคากลาง (ตัวหนังสือ)</t>
  </si>
  <si>
    <t xml:space="preserve"> งานรางระบายน้ำคอนกรีตเสริมเหล็ก</t>
  </si>
  <si>
    <t xml:space="preserve">         ( นายณัฐ  อุทธิยัง )                                                                      </t>
  </si>
  <si>
    <t xml:space="preserve">    (ปลัดเทศบาลตำบลแม่ยม )</t>
  </si>
  <si>
    <t>30.00-30.99</t>
  </si>
  <si>
    <t xml:space="preserve"> - เห็นควรแจ้งกองคลังดำเนินการตามระเบียบที่เกี่ยวข้อง</t>
  </si>
  <si>
    <t xml:space="preserve"> - ค่าผสมและเทคอนกรีต(กรณีผสมเอง) ทางเท้า  ทางระบายน้ำ </t>
  </si>
  <si>
    <t>คำนวณราคากลางโดย คณะกรรมการกำหนดราคากลางตามคำสั่งเทศบาลตำบลแม่ยมเลขที่ 181/2567 ลงวันที่ 25 มีนาคม 2567</t>
  </si>
  <si>
    <t>ราคาวัสดุของจังหวัดพะเยา เดือน ก.พ.2567 และราคาท้องตลาด</t>
  </si>
  <si>
    <t xml:space="preserve">เลขที่ 181/2567  ลว. 25 มีนาคม 2567 ได้คำนวณราคากลางเรียบร้อยแล้ว เห็นควรกำหนดเป็นราคากลางต่อไป        </t>
  </si>
  <si>
    <t>สถานที่   บ้านค่าไพบูลย์ หมู่ที่ 2 ตำบลปง อำเภอปง จังหวัดพะเยา</t>
  </si>
  <si>
    <t xml:space="preserve">คำนวณราคากลางเมื่อวันที่   27 มีนาคม  2567    ใช้ราคาพาณิชย์ของจังหวัดพะเยาประจำเดือน กุมภาพันธ์  2567 </t>
  </si>
  <si>
    <t>ปริมาณงาน ขนาดกว้าง 0.30 เมตร ลึก 0.40 เมตร ระยะทาง 283.00 เมตร พร้อมฝาปิด</t>
  </si>
  <si>
    <t>โครงการ  ก่อสร้างรางระบายน้ำพร้อมฝาปิดภายในหมู่บ้าน ซอย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</si>
</sst>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87" formatCode="_-* #,##0.0000_-;\-* #,##0.0000_-;_-* &quot;-&quot;??_-;_-@_-"/>
    <numFmt numFmtId="188" formatCode="_-* #,##0.000_-;\-* #,##0.000_-;_-* &quot;-&quot;??_-;_-@_-"/>
    <numFmt numFmtId="189" formatCode="0.000"/>
    <numFmt numFmtId="190" formatCode="_(* #,##0.00_);_(* \(#,##0.00\);_(* &quot;-&quot;??_);_(@_)"/>
  </numFmts>
  <fonts count="2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AngsanaUPC"/>
      <family val="1"/>
    </font>
    <font>
      <sz val="14"/>
      <color theme="1"/>
      <name val="AngsanaUPC"/>
      <family val="1"/>
    </font>
    <font>
      <sz val="8"/>
      <color theme="1"/>
      <name val="AngsanaUPC"/>
      <family val="1"/>
    </font>
    <font>
      <sz val="4"/>
      <color theme="1"/>
      <name val="AngsanaUPC"/>
      <family val="1"/>
    </font>
    <font>
      <sz val="12"/>
      <color theme="1"/>
      <name val="AngsanaUPC"/>
      <family val="1"/>
    </font>
    <font>
      <sz val="16"/>
      <color theme="1"/>
      <name val="TH SarabunPSK"/>
      <family val="2"/>
    </font>
    <font>
      <sz val="15"/>
      <name val="AngsanaUPC"/>
      <family val="1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sz val="4"/>
      <color theme="1"/>
      <name val="TH SarabunPSK"/>
      <family val="2"/>
    </font>
    <font>
      <b/>
      <sz val="14"/>
      <color theme="1"/>
      <name val="TH SarabunPSK"/>
      <family val="2"/>
    </font>
    <font>
      <sz val="16"/>
      <name val="TH SarabunPSK"/>
      <family val="2"/>
    </font>
    <font>
      <sz val="8"/>
      <color theme="1"/>
      <name val="TH SarabunPSK"/>
      <family val="2"/>
    </font>
    <font>
      <sz val="12"/>
      <color theme="1"/>
      <name val="TH SarabunPSK"/>
      <family val="2"/>
    </font>
    <font>
      <b/>
      <u/>
      <sz val="14"/>
      <color theme="1"/>
      <name val="TH SarabunPSK"/>
      <family val="2"/>
    </font>
    <font>
      <sz val="14"/>
      <name val="TH SarabunPSK"/>
      <family val="2"/>
    </font>
    <font>
      <sz val="12"/>
      <name val="TH SarabunPSK"/>
      <family val="2"/>
    </font>
    <font>
      <sz val="10"/>
      <color theme="1"/>
      <name val="TH SarabunPSK"/>
      <family val="2"/>
    </font>
    <font>
      <u/>
      <sz val="16"/>
      <name val="TH SarabunPSK"/>
      <family val="2"/>
    </font>
    <font>
      <u/>
      <sz val="14"/>
      <color theme="1"/>
      <name val="TH SarabunPSK"/>
      <family val="2"/>
    </font>
    <font>
      <sz val="13"/>
      <color theme="1"/>
      <name val="TH SarabunPSK"/>
      <family val="2"/>
    </font>
    <font>
      <b/>
      <u/>
      <sz val="14"/>
      <name val="TH SarabunPSK"/>
      <family val="2"/>
    </font>
    <font>
      <b/>
      <sz val="14"/>
      <name val="TH SarabunPSK"/>
      <family val="2"/>
    </font>
    <font>
      <sz val="14"/>
      <color rgb="FF0000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190" fontId="8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43" fontId="3" fillId="0" borderId="0" xfId="1" applyFont="1"/>
    <xf numFmtId="0" fontId="6" fillId="0" borderId="0" xfId="0" applyFont="1"/>
    <xf numFmtId="43" fontId="2" fillId="0" borderId="0" xfId="0" applyNumberFormat="1" applyFont="1"/>
    <xf numFmtId="43" fontId="3" fillId="0" borderId="0" xfId="1" applyFont="1" applyFill="1"/>
    <xf numFmtId="2" fontId="2" fillId="0" borderId="0" xfId="0" applyNumberFormat="1" applyFont="1" applyAlignment="1">
      <alignment horizontal="center"/>
    </xf>
    <xf numFmtId="0" fontId="7" fillId="0" borderId="0" xfId="0" applyFont="1"/>
    <xf numFmtId="0" fontId="10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43" fontId="10" fillId="0" borderId="2" xfId="1" applyFont="1" applyBorder="1"/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43" fontId="10" fillId="2" borderId="4" xfId="1" applyFont="1" applyFill="1" applyBorder="1"/>
    <xf numFmtId="43" fontId="10" fillId="0" borderId="4" xfId="1" applyFont="1" applyBorder="1"/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43" fontId="10" fillId="0" borderId="3" xfId="1" applyFont="1" applyBorder="1"/>
    <xf numFmtId="0" fontId="10" fillId="0" borderId="0" xfId="0" applyFont="1" applyAlignment="1">
      <alignment horizontal="center"/>
    </xf>
    <xf numFmtId="43" fontId="10" fillId="0" borderId="5" xfId="0" applyNumberFormat="1" applyFont="1" applyBorder="1"/>
    <xf numFmtId="0" fontId="11" fillId="0" borderId="0" xfId="0" applyFont="1"/>
    <xf numFmtId="43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43" fontId="10" fillId="0" borderId="1" xfId="1" applyFont="1" applyBorder="1" applyAlignment="1">
      <alignment horizontal="center"/>
    </xf>
    <xf numFmtId="0" fontId="12" fillId="0" borderId="0" xfId="0" applyFont="1"/>
    <xf numFmtId="43" fontId="12" fillId="0" borderId="6" xfId="0" applyNumberFormat="1" applyFont="1" applyBorder="1"/>
    <xf numFmtId="43" fontId="12" fillId="0" borderId="0" xfId="0" applyNumberFormat="1" applyFont="1"/>
    <xf numFmtId="0" fontId="13" fillId="0" borderId="0" xfId="0" applyFont="1"/>
    <xf numFmtId="0" fontId="14" fillId="0" borderId="0" xfId="0" applyFont="1"/>
    <xf numFmtId="43" fontId="10" fillId="0" borderId="0" xfId="1" applyFont="1"/>
    <xf numFmtId="43" fontId="10" fillId="0" borderId="0" xfId="0" applyNumberFormat="1" applyFont="1"/>
    <xf numFmtId="0" fontId="10" fillId="0" borderId="0" xfId="0" applyFont="1" applyAlignment="1">
      <alignment horizontal="right"/>
    </xf>
    <xf numFmtId="43" fontId="10" fillId="3" borderId="0" xfId="1" applyFont="1" applyFill="1"/>
    <xf numFmtId="43" fontId="10" fillId="0" borderId="14" xfId="0" applyNumberFormat="1" applyFont="1" applyBorder="1"/>
    <xf numFmtId="43" fontId="10" fillId="0" borderId="10" xfId="1" applyFont="1" applyBorder="1"/>
    <xf numFmtId="0" fontId="15" fillId="0" borderId="0" xfId="0" applyFont="1"/>
    <xf numFmtId="188" fontId="10" fillId="0" borderId="0" xfId="1" applyNumberFormat="1" applyFont="1"/>
    <xf numFmtId="43" fontId="10" fillId="0" borderId="14" xfId="1" applyFont="1" applyBorder="1"/>
    <xf numFmtId="2" fontId="10" fillId="0" borderId="0" xfId="0" applyNumberFormat="1" applyFont="1" applyAlignment="1">
      <alignment horizontal="center"/>
    </xf>
    <xf numFmtId="43" fontId="10" fillId="0" borderId="13" xfId="0" applyNumberFormat="1" applyFont="1" applyBorder="1"/>
    <xf numFmtId="0" fontId="14" fillId="0" borderId="0" xfId="0" applyFont="1" applyAlignment="1">
      <alignment horizontal="center"/>
    </xf>
    <xf numFmtId="0" fontId="16" fillId="0" borderId="0" xfId="0" applyFont="1"/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3" fontId="17" fillId="0" borderId="1" xfId="1" applyFont="1" applyBorder="1"/>
    <xf numFmtId="43" fontId="10" fillId="0" borderId="7" xfId="1" applyFont="1" applyBorder="1"/>
    <xf numFmtId="43" fontId="10" fillId="0" borderId="8" xfId="1" applyFont="1" applyBorder="1"/>
    <xf numFmtId="43" fontId="10" fillId="0" borderId="9" xfId="0" applyNumberFormat="1" applyFont="1" applyBorder="1"/>
    <xf numFmtId="0" fontId="10" fillId="0" borderId="0" xfId="0" applyFont="1" applyAlignment="1">
      <alignment horizontal="left"/>
    </xf>
    <xf numFmtId="43" fontId="10" fillId="0" borderId="11" xfId="1" applyFont="1" applyBorder="1"/>
    <xf numFmtId="43" fontId="10" fillId="0" borderId="12" xfId="0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applyFont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187" fontId="13" fillId="0" borderId="1" xfId="1" applyNumberFormat="1" applyFont="1" applyBorder="1"/>
    <xf numFmtId="43" fontId="13" fillId="0" borderId="1" xfId="1" applyFont="1" applyFill="1" applyBorder="1"/>
    <xf numFmtId="43" fontId="13" fillId="0" borderId="1" xfId="0" applyNumberFormat="1" applyFont="1" applyBorder="1"/>
    <xf numFmtId="43" fontId="13" fillId="0" borderId="1" xfId="1" applyFont="1" applyBorder="1"/>
    <xf numFmtId="43" fontId="10" fillId="0" borderId="8" xfId="0" applyNumberFormat="1" applyFont="1" applyBorder="1"/>
    <xf numFmtId="43" fontId="10" fillId="0" borderId="13" xfId="1" applyFont="1" applyBorder="1"/>
    <xf numFmtId="43" fontId="10" fillId="0" borderId="0" xfId="1" applyFont="1" applyBorder="1"/>
    <xf numFmtId="2" fontId="10" fillId="2" borderId="0" xfId="0" applyNumberFormat="1" applyFont="1" applyFill="1" applyAlignment="1">
      <alignment horizontal="center"/>
    </xf>
    <xf numFmtId="2" fontId="10" fillId="0" borderId="0" xfId="0" applyNumberFormat="1" applyFont="1"/>
    <xf numFmtId="2" fontId="10" fillId="0" borderId="13" xfId="0" applyNumberFormat="1" applyFont="1" applyBorder="1" applyAlignment="1">
      <alignment horizontal="center"/>
    </xf>
    <xf numFmtId="189" fontId="10" fillId="0" borderId="0" xfId="0" applyNumberFormat="1" applyFont="1" applyAlignment="1">
      <alignment horizontal="center"/>
    </xf>
    <xf numFmtId="189" fontId="10" fillId="0" borderId="13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9" fontId="10" fillId="0" borderId="0" xfId="0" applyNumberFormat="1" applyFont="1"/>
    <xf numFmtId="9" fontId="10" fillId="0" borderId="0" xfId="0" applyNumberFormat="1" applyFont="1" applyAlignment="1">
      <alignment horizontal="center"/>
    </xf>
    <xf numFmtId="0" fontId="10" fillId="0" borderId="13" xfId="0" applyFont="1" applyBorder="1" applyAlignment="1">
      <alignment horizontal="center"/>
    </xf>
    <xf numFmtId="2" fontId="10" fillId="0" borderId="13" xfId="0" applyNumberFormat="1" applyFont="1" applyBorder="1"/>
    <xf numFmtId="0" fontId="22" fillId="0" borderId="0" xfId="0" applyFont="1"/>
    <xf numFmtId="43" fontId="10" fillId="0" borderId="4" xfId="0" applyNumberFormat="1" applyFont="1" applyBorder="1"/>
    <xf numFmtId="43" fontId="17" fillId="0" borderId="4" xfId="1" applyFont="1" applyFill="1" applyBorder="1"/>
    <xf numFmtId="43" fontId="17" fillId="0" borderId="3" xfId="1" applyFont="1" applyFill="1" applyBorder="1"/>
    <xf numFmtId="43" fontId="10" fillId="0" borderId="3" xfId="0" applyNumberFormat="1" applyFont="1" applyBorder="1"/>
    <xf numFmtId="187" fontId="10" fillId="0" borderId="4" xfId="1" applyNumberFormat="1" applyFont="1" applyBorder="1"/>
    <xf numFmtId="0" fontId="23" fillId="0" borderId="0" xfId="0" applyFont="1"/>
    <xf numFmtId="0" fontId="17" fillId="3" borderId="0" xfId="0" applyFont="1" applyFill="1"/>
    <xf numFmtId="0" fontId="17" fillId="0" borderId="0" xfId="0" applyFont="1" applyAlignment="1">
      <alignment horizontal="left" vertical="center" readingOrder="1"/>
    </xf>
    <xf numFmtId="2" fontId="17" fillId="0" borderId="0" xfId="0" applyNumberFormat="1" applyFont="1"/>
    <xf numFmtId="0" fontId="24" fillId="0" borderId="0" xfId="0" applyFont="1" applyAlignment="1">
      <alignment horizontal="left" vertical="center" readingOrder="1"/>
    </xf>
    <xf numFmtId="0" fontId="17" fillId="3" borderId="0" xfId="0" applyFont="1" applyFill="1" applyAlignment="1">
      <alignment horizontal="left" vertical="center" readingOrder="1"/>
    </xf>
    <xf numFmtId="2" fontId="17" fillId="3" borderId="0" xfId="0" applyNumberFormat="1" applyFont="1" applyFill="1"/>
    <xf numFmtId="0" fontId="25" fillId="0" borderId="0" xfId="0" applyFont="1" applyAlignment="1">
      <alignment horizontal="left" vertical="center" readingOrder="1"/>
    </xf>
    <xf numFmtId="0" fontId="25" fillId="0" borderId="0" xfId="0" applyFont="1" applyAlignment="1">
      <alignment vertical="center" readingOrder="1"/>
    </xf>
    <xf numFmtId="0" fontId="24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17" fillId="0" borderId="0" xfId="0" applyFont="1" applyAlignment="1">
      <alignment horizontal="centerContinuous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/>
    <xf numFmtId="0" fontId="3" fillId="0" borderId="0" xfId="0" applyFont="1"/>
    <xf numFmtId="0" fontId="2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</cellXfs>
  <cellStyles count="4">
    <cellStyle name="เครื่องหมายจุลภาค_ราคากลาง_กิ่วคอหมา_2ธค47" xfId="3" xr:uid="{F1AD204B-2D3E-493A-AF93-82A0708A915B}"/>
    <cellStyle name="จุลภาค" xfId="1" builtinId="3"/>
    <cellStyle name="ปกติ" xfId="0" builtinId="0"/>
    <cellStyle name="ปกติ_ราคากลาง_กิ่วคอหมา_2ธค47" xfId="2" xr:uid="{F26321B4-D72F-4F33-8530-1DD79B70E444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2647950</xdr:colOff>
      <xdr:row>59</xdr:row>
      <xdr:rowOff>38100</xdr:rowOff>
    </xdr:from>
    <xdr:to>
      <xdr:col>2</xdr:col>
      <xdr:colOff>180975</xdr:colOff>
      <xdr:row>59</xdr:row>
      <xdr:rowOff>247651</xdr:rowOff>
    </xdr:to>
    <xdr:sp macro="" textlink="">
      <xdr:nvSpPr>
        <xdr:cNvPr id="21" name="วงรี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2981325" y="71056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3</xdr:col>
      <xdr:colOff>161925</xdr:colOff>
      <xdr:row>59</xdr:row>
      <xdr:rowOff>47625</xdr:rowOff>
    </xdr:from>
    <xdr:to>
      <xdr:col>3</xdr:col>
      <xdr:colOff>352425</xdr:colOff>
      <xdr:row>59</xdr:row>
      <xdr:rowOff>247650</xdr:rowOff>
    </xdr:to>
    <xdr:sp macro="" textlink="">
      <xdr:nvSpPr>
        <xdr:cNvPr id="22" name="วงรี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590925" y="7115175"/>
          <a:ext cx="190500" cy="200025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4</xdr:col>
      <xdr:colOff>590550</xdr:colOff>
      <xdr:row>60</xdr:row>
      <xdr:rowOff>57150</xdr:rowOff>
    </xdr:from>
    <xdr:to>
      <xdr:col>5</xdr:col>
      <xdr:colOff>47625</xdr:colOff>
      <xdr:row>60</xdr:row>
      <xdr:rowOff>257175</xdr:rowOff>
    </xdr:to>
    <xdr:sp macro="" textlink="">
      <xdr:nvSpPr>
        <xdr:cNvPr id="23" name="วงรี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572000" y="16268700"/>
          <a:ext cx="190500" cy="200025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      </a:t>
          </a:r>
          <a:endParaRPr lang="th-TH" sz="1100"/>
        </a:p>
      </xdr:txBody>
    </xdr:sp>
    <xdr:clientData/>
  </xdr:twoCellAnchor>
  <xdr:twoCellAnchor>
    <xdr:from>
      <xdr:col>4</xdr:col>
      <xdr:colOff>247650</xdr:colOff>
      <xdr:row>60</xdr:row>
      <xdr:rowOff>57150</xdr:rowOff>
    </xdr:from>
    <xdr:to>
      <xdr:col>4</xdr:col>
      <xdr:colOff>438150</xdr:colOff>
      <xdr:row>60</xdr:row>
      <xdr:rowOff>257175</xdr:rowOff>
    </xdr:to>
    <xdr:sp macro="" textlink="">
      <xdr:nvSpPr>
        <xdr:cNvPr id="24" name="วงรี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4229100" y="16268700"/>
          <a:ext cx="190500" cy="200025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                            </a:t>
          </a:r>
          <a:endParaRPr lang="th-TH" sz="1100"/>
        </a:p>
      </xdr:txBody>
    </xdr:sp>
    <xdr:clientData/>
  </xdr:twoCellAnchor>
  <xdr:twoCellAnchor>
    <xdr:from>
      <xdr:col>5</xdr:col>
      <xdr:colOff>733425</xdr:colOff>
      <xdr:row>61</xdr:row>
      <xdr:rowOff>66675</xdr:rowOff>
    </xdr:from>
    <xdr:to>
      <xdr:col>6</xdr:col>
      <xdr:colOff>161925</xdr:colOff>
      <xdr:row>61</xdr:row>
      <xdr:rowOff>266700</xdr:rowOff>
    </xdr:to>
    <xdr:sp macro="" textlink="">
      <xdr:nvSpPr>
        <xdr:cNvPr id="25" name="วงรี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5448300" y="7667625"/>
          <a:ext cx="190500" cy="200025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5</xdr:col>
      <xdr:colOff>371475</xdr:colOff>
      <xdr:row>61</xdr:row>
      <xdr:rowOff>57150</xdr:rowOff>
    </xdr:from>
    <xdr:to>
      <xdr:col>5</xdr:col>
      <xdr:colOff>561975</xdr:colOff>
      <xdr:row>61</xdr:row>
      <xdr:rowOff>257175</xdr:rowOff>
    </xdr:to>
    <xdr:sp macro="" textlink="">
      <xdr:nvSpPr>
        <xdr:cNvPr id="26" name="วงรี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5086350" y="7658100"/>
          <a:ext cx="190500" cy="200025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2</xdr:col>
      <xdr:colOff>285751</xdr:colOff>
      <xdr:row>59</xdr:row>
      <xdr:rowOff>47625</xdr:rowOff>
    </xdr:from>
    <xdr:to>
      <xdr:col>3</xdr:col>
      <xdr:colOff>47626</xdr:colOff>
      <xdr:row>59</xdr:row>
      <xdr:rowOff>247651</xdr:rowOff>
    </xdr:to>
    <xdr:sp macro="" textlink="">
      <xdr:nvSpPr>
        <xdr:cNvPr id="27" name="วงรี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286126" y="7115175"/>
          <a:ext cx="190500" cy="200026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3</xdr:col>
      <xdr:colOff>457200</xdr:colOff>
      <xdr:row>59</xdr:row>
      <xdr:rowOff>47625</xdr:rowOff>
    </xdr:from>
    <xdr:to>
      <xdr:col>4</xdr:col>
      <xdr:colOff>95250</xdr:colOff>
      <xdr:row>59</xdr:row>
      <xdr:rowOff>247650</xdr:rowOff>
    </xdr:to>
    <xdr:sp macro="" textlink="">
      <xdr:nvSpPr>
        <xdr:cNvPr id="28" name="วงรี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3886200" y="7115175"/>
          <a:ext cx="190500" cy="200025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57150</xdr:colOff>
      <xdr:row>52</xdr:row>
      <xdr:rowOff>38100</xdr:rowOff>
    </xdr:from>
    <xdr:to>
      <xdr:col>0</xdr:col>
      <xdr:colOff>257175</xdr:colOff>
      <xdr:row>52</xdr:row>
      <xdr:rowOff>247651</xdr:rowOff>
    </xdr:to>
    <xdr:sp macro="" textlink="">
      <xdr:nvSpPr>
        <xdr:cNvPr id="29" name="วงรี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57150" y="52387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66675</xdr:colOff>
      <xdr:row>53</xdr:row>
      <xdr:rowOff>38100</xdr:rowOff>
    </xdr:from>
    <xdr:to>
      <xdr:col>0</xdr:col>
      <xdr:colOff>266700</xdr:colOff>
      <xdr:row>53</xdr:row>
      <xdr:rowOff>247651</xdr:rowOff>
    </xdr:to>
    <xdr:sp macro="" textlink="">
      <xdr:nvSpPr>
        <xdr:cNvPr id="30" name="วงรี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66675" y="55054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66675</xdr:colOff>
      <xdr:row>54</xdr:row>
      <xdr:rowOff>38100</xdr:rowOff>
    </xdr:from>
    <xdr:to>
      <xdr:col>0</xdr:col>
      <xdr:colOff>266700</xdr:colOff>
      <xdr:row>54</xdr:row>
      <xdr:rowOff>247651</xdr:rowOff>
    </xdr:to>
    <xdr:sp macro="" textlink="">
      <xdr:nvSpPr>
        <xdr:cNvPr id="31" name="วงรี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66675" y="57721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66675</xdr:colOff>
      <xdr:row>56</xdr:row>
      <xdr:rowOff>38100</xdr:rowOff>
    </xdr:from>
    <xdr:to>
      <xdr:col>0</xdr:col>
      <xdr:colOff>266700</xdr:colOff>
      <xdr:row>56</xdr:row>
      <xdr:rowOff>247651</xdr:rowOff>
    </xdr:to>
    <xdr:sp macro="" textlink="">
      <xdr:nvSpPr>
        <xdr:cNvPr id="32" name="วงรี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66675" y="63055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66675</xdr:colOff>
      <xdr:row>57</xdr:row>
      <xdr:rowOff>38100</xdr:rowOff>
    </xdr:from>
    <xdr:to>
      <xdr:col>0</xdr:col>
      <xdr:colOff>266700</xdr:colOff>
      <xdr:row>57</xdr:row>
      <xdr:rowOff>247651</xdr:rowOff>
    </xdr:to>
    <xdr:sp macro="" textlink="">
      <xdr:nvSpPr>
        <xdr:cNvPr id="33" name="วงรี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66675" y="65722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66675</xdr:colOff>
      <xdr:row>59</xdr:row>
      <xdr:rowOff>38100</xdr:rowOff>
    </xdr:from>
    <xdr:to>
      <xdr:col>0</xdr:col>
      <xdr:colOff>266700</xdr:colOff>
      <xdr:row>59</xdr:row>
      <xdr:rowOff>247651</xdr:rowOff>
    </xdr:to>
    <xdr:sp macro="" textlink="">
      <xdr:nvSpPr>
        <xdr:cNvPr id="34" name="วงรี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66675" y="71056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66675</xdr:colOff>
      <xdr:row>60</xdr:row>
      <xdr:rowOff>38100</xdr:rowOff>
    </xdr:from>
    <xdr:to>
      <xdr:col>0</xdr:col>
      <xdr:colOff>266700</xdr:colOff>
      <xdr:row>60</xdr:row>
      <xdr:rowOff>247651</xdr:rowOff>
    </xdr:to>
    <xdr:sp macro="" textlink="">
      <xdr:nvSpPr>
        <xdr:cNvPr id="35" name="วงรี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66675" y="73723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0</xdr:col>
      <xdr:colOff>66675</xdr:colOff>
      <xdr:row>61</xdr:row>
      <xdr:rowOff>38100</xdr:rowOff>
    </xdr:from>
    <xdr:to>
      <xdr:col>0</xdr:col>
      <xdr:colOff>266700</xdr:colOff>
      <xdr:row>61</xdr:row>
      <xdr:rowOff>247651</xdr:rowOff>
    </xdr:to>
    <xdr:sp macro="" textlink="">
      <xdr:nvSpPr>
        <xdr:cNvPr id="36" name="วงรี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66675" y="7639050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  <xdr:twoCellAnchor>
    <xdr:from>
      <xdr:col>1</xdr:col>
      <xdr:colOff>2276475</xdr:colOff>
      <xdr:row>59</xdr:row>
      <xdr:rowOff>38100</xdr:rowOff>
    </xdr:from>
    <xdr:to>
      <xdr:col>1</xdr:col>
      <xdr:colOff>2476500</xdr:colOff>
      <xdr:row>59</xdr:row>
      <xdr:rowOff>247651</xdr:rowOff>
    </xdr:to>
    <xdr:sp macro="" textlink="">
      <xdr:nvSpPr>
        <xdr:cNvPr id="38" name="วงรี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2609850" y="15954375"/>
          <a:ext cx="200025" cy="209551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view="pageBreakPreview" zoomScaleNormal="100" zoomScaleSheetLayoutView="100" workbookViewId="0">
      <selection activeCell="F8" sqref="F8:F9"/>
    </sheetView>
  </sheetViews>
  <sheetFormatPr defaultRowHeight="23.25" x14ac:dyDescent="0.5"/>
  <cols>
    <col min="1" max="1" width="4.375" style="1" customWidth="1"/>
    <col min="2" max="2" width="38.375" style="1" customWidth="1"/>
    <col min="3" max="3" width="5.625" style="1" customWidth="1"/>
    <col min="4" max="4" width="7.25" style="1" customWidth="1"/>
    <col min="5" max="5" width="9.625" style="1" customWidth="1"/>
    <col min="6" max="6" width="10" style="1" customWidth="1"/>
    <col min="7" max="7" width="7" style="1" customWidth="1"/>
    <col min="8" max="8" width="10.875" style="1" customWidth="1"/>
    <col min="9" max="9" width="9.875" style="1" customWidth="1"/>
    <col min="10" max="10" width="9" style="1"/>
    <col min="11" max="11" width="9.875" style="1" bestFit="1" customWidth="1"/>
    <col min="12" max="12" width="3.125" style="1" customWidth="1"/>
    <col min="13" max="13" width="7.125" style="1" customWidth="1"/>
    <col min="14" max="14" width="3.375" style="1" customWidth="1"/>
    <col min="15" max="16384" width="9" style="1"/>
  </cols>
  <sheetData>
    <row r="1" spans="1:14" s="2" customFormat="1" ht="22.5" x14ac:dyDescent="0.4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3"/>
    </row>
    <row r="2" spans="1:14" s="2" customFormat="1" ht="22.5" x14ac:dyDescent="0.45">
      <c r="A2" s="13" t="str">
        <f>แบบสรุปข้อมูลวัสดุ!A2</f>
        <v>งานก่อสร้างทาง   สะพาน   และท่อเหลี่ยม</v>
      </c>
      <c r="B2" s="12"/>
      <c r="C2" s="12"/>
      <c r="D2" s="13" t="s">
        <v>15</v>
      </c>
      <c r="E2" s="12"/>
      <c r="F2" s="12"/>
      <c r="G2" s="12"/>
      <c r="H2" s="12"/>
      <c r="I2" s="12"/>
      <c r="J2" s="13"/>
    </row>
    <row r="3" spans="1:14" s="2" customFormat="1" ht="22.5" x14ac:dyDescent="0.45">
      <c r="A3" s="13" t="s">
        <v>223</v>
      </c>
      <c r="B3" s="12"/>
      <c r="C3" s="13"/>
      <c r="D3" s="13"/>
      <c r="E3" s="13"/>
      <c r="F3" s="13"/>
      <c r="G3" s="13"/>
      <c r="H3" s="13"/>
      <c r="I3" s="13"/>
      <c r="J3" s="13"/>
    </row>
    <row r="4" spans="1:14" s="2" customFormat="1" ht="22.5" x14ac:dyDescent="0.45">
      <c r="A4" s="13" t="s">
        <v>220</v>
      </c>
      <c r="B4" s="12"/>
      <c r="C4" s="13"/>
      <c r="D4" s="13"/>
      <c r="E4" s="13"/>
      <c r="F4" s="13"/>
      <c r="G4" s="13"/>
      <c r="H4" s="13"/>
      <c r="I4" s="13"/>
      <c r="J4" s="13"/>
    </row>
    <row r="5" spans="1:14" s="2" customFormat="1" ht="21" x14ac:dyDescent="0.45">
      <c r="A5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5" s="13"/>
      <c r="C5" s="13"/>
      <c r="D5" s="13"/>
      <c r="E5" s="13"/>
      <c r="F5" s="13"/>
      <c r="G5" s="13"/>
      <c r="H5" s="13"/>
      <c r="I5" s="13"/>
      <c r="J5" s="13"/>
    </row>
    <row r="6" spans="1:14" s="2" customFormat="1" ht="21" x14ac:dyDescent="0.45">
      <c r="A6" s="13" t="s">
        <v>221</v>
      </c>
      <c r="B6" s="13"/>
      <c r="C6" s="13"/>
      <c r="D6" s="13"/>
      <c r="E6" s="13"/>
      <c r="F6" s="13"/>
      <c r="G6" s="13"/>
      <c r="H6" s="13"/>
      <c r="I6" s="13"/>
      <c r="J6" s="13"/>
    </row>
    <row r="7" spans="1:14" x14ac:dyDescent="0.5">
      <c r="A7" s="13" t="s">
        <v>217</v>
      </c>
      <c r="B7" s="13"/>
      <c r="C7" s="12"/>
      <c r="D7" s="12"/>
      <c r="E7" s="12"/>
      <c r="F7" s="12"/>
      <c r="G7" s="12"/>
      <c r="H7" s="12"/>
      <c r="I7" s="12"/>
      <c r="J7" s="12"/>
    </row>
    <row r="8" spans="1:14" s="2" customFormat="1" ht="21" x14ac:dyDescent="0.45">
      <c r="A8" s="14" t="s">
        <v>18</v>
      </c>
      <c r="B8" s="106" t="s">
        <v>1</v>
      </c>
      <c r="C8" s="106" t="s">
        <v>2</v>
      </c>
      <c r="D8" s="106" t="s">
        <v>3</v>
      </c>
      <c r="E8" s="106" t="s">
        <v>4</v>
      </c>
      <c r="F8" s="106" t="s">
        <v>5</v>
      </c>
      <c r="G8" s="106" t="s">
        <v>6</v>
      </c>
      <c r="H8" s="14" t="s">
        <v>4</v>
      </c>
      <c r="I8" s="106" t="s">
        <v>7</v>
      </c>
      <c r="J8" s="13"/>
    </row>
    <row r="9" spans="1:14" x14ac:dyDescent="0.5">
      <c r="A9" s="15" t="s">
        <v>19</v>
      </c>
      <c r="B9" s="107"/>
      <c r="C9" s="107"/>
      <c r="D9" s="107"/>
      <c r="E9" s="107"/>
      <c r="F9" s="107"/>
      <c r="G9" s="107"/>
      <c r="H9" s="15" t="s">
        <v>16</v>
      </c>
      <c r="I9" s="107"/>
      <c r="J9" s="12"/>
      <c r="K9" s="2"/>
      <c r="L9" s="2"/>
      <c r="M9" s="2"/>
      <c r="N9" s="2"/>
    </row>
    <row r="10" spans="1:14" x14ac:dyDescent="0.5">
      <c r="A10" s="16">
        <v>1</v>
      </c>
      <c r="B10" s="17" t="s">
        <v>211</v>
      </c>
      <c r="C10" s="16"/>
      <c r="D10" s="18"/>
      <c r="E10" s="17"/>
      <c r="F10" s="17"/>
      <c r="G10" s="16"/>
      <c r="H10" s="17"/>
      <c r="I10" s="17"/>
      <c r="J10" s="12"/>
    </row>
    <row r="11" spans="1:14" x14ac:dyDescent="0.5">
      <c r="A11" s="19"/>
      <c r="B11" s="20" t="s">
        <v>184</v>
      </c>
      <c r="C11" s="19" t="s">
        <v>51</v>
      </c>
      <c r="D11" s="21">
        <v>283</v>
      </c>
      <c r="E11" s="22">
        <f>การคิดวัสดุราง!I28</f>
        <v>1813.3</v>
      </c>
      <c r="F11" s="22">
        <f>ROUNDDOWN(D11*E11,2)</f>
        <v>513163.9</v>
      </c>
      <c r="G11" s="19">
        <v>1.3642000000000001</v>
      </c>
      <c r="H11" s="22">
        <f>E11*G11</f>
        <v>2473.7038600000001</v>
      </c>
      <c r="I11" s="22">
        <f>ROUNDDOWN(F11*G11,2)</f>
        <v>700058.19</v>
      </c>
      <c r="J11" s="12"/>
    </row>
    <row r="12" spans="1:14" x14ac:dyDescent="0.5">
      <c r="A12" s="19"/>
      <c r="B12" s="20"/>
      <c r="C12" s="19"/>
      <c r="D12" s="22"/>
      <c r="E12" s="22"/>
      <c r="F12" s="22"/>
      <c r="G12" s="89"/>
      <c r="H12" s="22"/>
      <c r="I12" s="22"/>
      <c r="J12" s="12"/>
    </row>
    <row r="13" spans="1:14" x14ac:dyDescent="0.5">
      <c r="A13" s="19"/>
      <c r="B13" s="20"/>
      <c r="C13" s="19"/>
      <c r="D13" s="22"/>
      <c r="E13" s="22"/>
      <c r="F13" s="22"/>
      <c r="G13" s="19"/>
      <c r="H13" s="22"/>
      <c r="I13" s="22"/>
      <c r="J13" s="12"/>
    </row>
    <row r="14" spans="1:14" x14ac:dyDescent="0.5">
      <c r="A14" s="23"/>
      <c r="B14" s="24"/>
      <c r="C14" s="23"/>
      <c r="D14" s="25"/>
      <c r="E14" s="25"/>
      <c r="F14" s="25"/>
      <c r="G14" s="23"/>
      <c r="H14" s="25"/>
      <c r="I14" s="25"/>
      <c r="J14" s="12"/>
    </row>
    <row r="15" spans="1:14" ht="24" thickBot="1" x14ac:dyDescent="0.55000000000000004">
      <c r="A15" s="13"/>
      <c r="B15" s="13"/>
      <c r="C15" s="13"/>
      <c r="D15" s="13"/>
      <c r="E15" s="13"/>
      <c r="F15" s="13"/>
      <c r="G15" s="13"/>
      <c r="H15" s="26" t="s">
        <v>8</v>
      </c>
      <c r="I15" s="27">
        <f>SUM(I11:I14)</f>
        <v>700058.19</v>
      </c>
      <c r="J15" s="12"/>
      <c r="K15" s="9"/>
    </row>
    <row r="16" spans="1:14" s="6" customFormat="1" ht="7.5" thickTop="1" x14ac:dyDescent="0.15">
      <c r="A16" s="28"/>
      <c r="B16" s="28"/>
      <c r="C16" s="28"/>
      <c r="D16" s="28"/>
      <c r="E16" s="28"/>
      <c r="F16" s="28"/>
      <c r="G16" s="28"/>
      <c r="H16" s="28"/>
      <c r="I16" s="28"/>
      <c r="J16" s="28"/>
    </row>
    <row r="17" spans="1:13" x14ac:dyDescent="0.5">
      <c r="A17" s="26"/>
      <c r="B17" s="13" t="s">
        <v>9</v>
      </c>
      <c r="C17" s="13"/>
      <c r="D17" s="13"/>
      <c r="E17" s="13"/>
      <c r="F17" s="13"/>
      <c r="G17" s="26" t="s">
        <v>14</v>
      </c>
      <c r="H17" s="29">
        <f>F11+F13+F14</f>
        <v>513163.9</v>
      </c>
      <c r="I17" s="13"/>
      <c r="J17" s="12"/>
    </row>
    <row r="18" spans="1:13" x14ac:dyDescent="0.5">
      <c r="A18" s="26"/>
      <c r="B18" s="13" t="s">
        <v>10</v>
      </c>
      <c r="C18" s="13"/>
      <c r="D18" s="13"/>
      <c r="E18" s="13"/>
      <c r="F18" s="13"/>
      <c r="G18" s="26" t="s">
        <v>14</v>
      </c>
      <c r="H18" s="30" t="s">
        <v>44</v>
      </c>
      <c r="I18" s="13"/>
      <c r="J18" s="12"/>
    </row>
    <row r="19" spans="1:13" x14ac:dyDescent="0.5">
      <c r="A19" s="26"/>
      <c r="B19" s="13" t="s">
        <v>11</v>
      </c>
      <c r="C19" s="13"/>
      <c r="D19" s="13"/>
      <c r="E19" s="13"/>
      <c r="F19" s="13"/>
      <c r="G19" s="26" t="s">
        <v>14</v>
      </c>
      <c r="H19" s="29" t="s">
        <v>45</v>
      </c>
      <c r="I19" s="13"/>
      <c r="J19" s="12"/>
      <c r="M19" s="1" t="s">
        <v>63</v>
      </c>
    </row>
    <row r="20" spans="1:13" s="6" customFormat="1" ht="6.75" x14ac:dyDescent="0.15">
      <c r="A20" s="31"/>
      <c r="B20" s="28"/>
      <c r="C20" s="28"/>
      <c r="D20" s="28"/>
      <c r="E20" s="28"/>
      <c r="F20" s="28"/>
      <c r="G20" s="28"/>
      <c r="H20" s="28"/>
      <c r="I20" s="28"/>
      <c r="J20" s="28"/>
    </row>
    <row r="21" spans="1:13" x14ac:dyDescent="0.5">
      <c r="A21" s="26"/>
      <c r="B21" s="13" t="s">
        <v>12</v>
      </c>
      <c r="C21" s="13"/>
      <c r="D21" s="13"/>
      <c r="E21" s="13"/>
      <c r="F21" s="13"/>
      <c r="G21" s="26" t="s">
        <v>14</v>
      </c>
      <c r="H21" s="30">
        <v>1.3642000000000001</v>
      </c>
      <c r="I21" s="13"/>
      <c r="J21" s="12"/>
    </row>
    <row r="22" spans="1:13" x14ac:dyDescent="0.5">
      <c r="A22" s="26"/>
      <c r="B22" s="13" t="s">
        <v>13</v>
      </c>
      <c r="C22" s="13"/>
      <c r="D22" s="13"/>
      <c r="E22" s="13"/>
      <c r="F22" s="13"/>
      <c r="G22" s="26" t="s">
        <v>14</v>
      </c>
      <c r="H22" s="30" t="s">
        <v>44</v>
      </c>
      <c r="I22" s="13"/>
      <c r="J22" s="12"/>
    </row>
    <row r="23" spans="1:13" s="6" customFormat="1" ht="6.75" x14ac:dyDescent="0.15">
      <c r="A23" s="31"/>
      <c r="B23" s="28"/>
      <c r="C23" s="28"/>
      <c r="D23" s="28"/>
      <c r="E23" s="28"/>
      <c r="F23" s="28"/>
      <c r="G23" s="28"/>
      <c r="H23" s="31"/>
      <c r="I23" s="28"/>
      <c r="J23" s="28"/>
    </row>
    <row r="24" spans="1:13" ht="24" thickBot="1" x14ac:dyDescent="0.55000000000000004">
      <c r="A24" s="26"/>
      <c r="B24" s="13"/>
      <c r="C24" s="13"/>
      <c r="D24" s="13" t="s">
        <v>173</v>
      </c>
      <c r="E24" s="13"/>
      <c r="F24" s="13"/>
      <c r="G24" s="26" t="s">
        <v>14</v>
      </c>
      <c r="H24" s="32">
        <f>ROUNDDOWN(H17*H21,2)</f>
        <v>700058.19</v>
      </c>
      <c r="I24" s="13"/>
      <c r="J24" s="12"/>
    </row>
    <row r="25" spans="1:13" ht="24.75" thickTop="1" thickBot="1" x14ac:dyDescent="0.55000000000000004">
      <c r="A25" s="26"/>
      <c r="B25" s="13"/>
      <c r="C25" s="104" t="s">
        <v>7</v>
      </c>
      <c r="D25" s="104"/>
      <c r="E25" s="104"/>
      <c r="F25" s="104"/>
      <c r="G25" s="13"/>
      <c r="H25" s="34">
        <f>H24</f>
        <v>700058.19</v>
      </c>
      <c r="I25" s="13"/>
      <c r="J25" s="12"/>
      <c r="K25" s="9"/>
    </row>
    <row r="26" spans="1:13" ht="24" thickTop="1" x14ac:dyDescent="0.5">
      <c r="A26" s="26"/>
      <c r="B26" s="104" t="str">
        <f>BAHTTEXT(H25)</f>
        <v>เจ็ดแสนห้าสิบแปดบาทสิบเก้าสตางค์</v>
      </c>
      <c r="C26" s="104"/>
      <c r="D26" s="104"/>
      <c r="E26" s="104"/>
      <c r="F26" s="104" t="s">
        <v>210</v>
      </c>
      <c r="G26" s="104"/>
      <c r="H26" s="35"/>
      <c r="I26" s="13"/>
      <c r="J26" s="12"/>
      <c r="K26" s="9"/>
    </row>
    <row r="27" spans="1:13" x14ac:dyDescent="0.5">
      <c r="A27" s="26"/>
      <c r="B27" s="13"/>
      <c r="C27" s="13"/>
      <c r="D27" s="33"/>
      <c r="E27" s="13"/>
      <c r="F27" s="13"/>
      <c r="G27" s="13"/>
      <c r="H27" s="35"/>
      <c r="I27" s="13"/>
      <c r="J27" s="12"/>
      <c r="K27" s="9"/>
    </row>
    <row r="28" spans="1:13" s="2" customFormat="1" ht="21" x14ac:dyDescent="0.45">
      <c r="A28" s="102" t="s">
        <v>209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64"/>
      <c r="M28" s="64"/>
    </row>
    <row r="29" spans="1:13" s="2" customFormat="1" ht="21" x14ac:dyDescent="0.45">
      <c r="A29" s="64" t="s">
        <v>218</v>
      </c>
      <c r="B29" s="64"/>
      <c r="C29" s="90"/>
      <c r="D29" s="91"/>
      <c r="E29" s="90"/>
      <c r="F29" s="64"/>
      <c r="G29" s="64"/>
      <c r="H29" s="103"/>
      <c r="I29" s="103"/>
      <c r="J29" s="103"/>
      <c r="K29" s="103"/>
      <c r="L29" s="103"/>
      <c r="M29" s="103"/>
    </row>
    <row r="30" spans="1:13" s="2" customFormat="1" ht="21" x14ac:dyDescent="0.45">
      <c r="A30" s="92"/>
      <c r="B30" s="64"/>
      <c r="C30" s="9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 s="2" customFormat="1" ht="21" x14ac:dyDescent="0.45">
      <c r="A31" s="94" t="s">
        <v>198</v>
      </c>
      <c r="B31" s="64"/>
      <c r="C31" s="93"/>
      <c r="D31" s="64"/>
      <c r="E31" s="64"/>
      <c r="F31" s="64"/>
      <c r="G31" s="64"/>
      <c r="H31" s="64"/>
      <c r="I31" s="13"/>
      <c r="J31" s="13"/>
      <c r="K31" s="13"/>
      <c r="L31" s="64"/>
      <c r="M31" s="64"/>
    </row>
    <row r="32" spans="1:13" s="2" customFormat="1" ht="21" x14ac:dyDescent="0.45">
      <c r="A32" s="92" t="s">
        <v>199</v>
      </c>
      <c r="B32" s="64"/>
      <c r="C32" s="93"/>
      <c r="D32" s="64"/>
      <c r="E32" s="64"/>
      <c r="F32" s="64"/>
      <c r="G32" s="64"/>
      <c r="H32" s="64"/>
      <c r="I32" s="13"/>
      <c r="J32" s="13"/>
      <c r="K32" s="13"/>
      <c r="L32" s="64"/>
      <c r="M32" s="64"/>
    </row>
    <row r="33" spans="1:13" s="2" customFormat="1" ht="21" x14ac:dyDescent="0.45">
      <c r="A33" s="95" t="s">
        <v>219</v>
      </c>
      <c r="B33" s="91"/>
      <c r="C33" s="96"/>
      <c r="D33" s="91"/>
      <c r="E33" s="64"/>
      <c r="F33" s="64"/>
      <c r="G33" s="64"/>
      <c r="H33" s="64"/>
      <c r="I33" s="13"/>
      <c r="J33" s="13"/>
      <c r="K33" s="13"/>
      <c r="L33" s="64"/>
      <c r="M33" s="64"/>
    </row>
    <row r="34" spans="1:13" s="2" customFormat="1" ht="21" x14ac:dyDescent="0.45">
      <c r="A34" s="92" t="s">
        <v>215</v>
      </c>
      <c r="B34" s="64"/>
      <c r="C34" s="93"/>
      <c r="D34" s="64"/>
      <c r="E34" s="64"/>
      <c r="F34" s="64"/>
      <c r="G34" s="64"/>
      <c r="H34" s="64"/>
      <c r="I34" s="13"/>
      <c r="J34" s="13"/>
      <c r="K34" s="13"/>
      <c r="L34" s="64"/>
      <c r="M34" s="64"/>
    </row>
    <row r="35" spans="1:13" s="2" customFormat="1" ht="21" x14ac:dyDescent="0.45">
      <c r="A35" s="92"/>
      <c r="B35" s="64"/>
      <c r="C35" s="93"/>
      <c r="D35" s="64"/>
      <c r="E35" s="64"/>
      <c r="F35" s="64"/>
      <c r="G35" s="64"/>
      <c r="H35" s="64"/>
      <c r="I35" s="13"/>
      <c r="J35" s="13"/>
      <c r="K35" s="13"/>
      <c r="L35" s="64"/>
      <c r="M35" s="64"/>
    </row>
    <row r="36" spans="1:13" s="2" customFormat="1" ht="21" x14ac:dyDescent="0.45">
      <c r="A36" s="97" t="s">
        <v>200</v>
      </c>
      <c r="B36" s="64"/>
      <c r="C36" s="93"/>
      <c r="D36" s="64"/>
      <c r="E36" s="64"/>
      <c r="F36" s="97"/>
      <c r="G36" s="64"/>
      <c r="H36" s="93"/>
      <c r="I36" s="13"/>
      <c r="J36" s="13"/>
      <c r="K36" s="13"/>
      <c r="L36" s="64"/>
      <c r="M36" s="64"/>
    </row>
    <row r="37" spans="1:13" s="2" customFormat="1" ht="21" x14ac:dyDescent="0.45">
      <c r="A37" s="98" t="s">
        <v>212</v>
      </c>
      <c r="B37" s="98"/>
      <c r="C37" s="98"/>
      <c r="D37" s="98"/>
      <c r="E37" s="98"/>
      <c r="F37" s="98"/>
      <c r="G37" s="98"/>
      <c r="H37" s="98"/>
      <c r="I37" s="13"/>
      <c r="J37" s="13"/>
      <c r="K37" s="13"/>
      <c r="L37" s="64"/>
      <c r="M37" s="64"/>
    </row>
    <row r="38" spans="1:13" s="2" customFormat="1" ht="21" x14ac:dyDescent="0.45">
      <c r="A38" s="92" t="s">
        <v>213</v>
      </c>
      <c r="B38" s="63"/>
      <c r="C38" s="98"/>
      <c r="D38" s="98"/>
      <c r="E38" s="92"/>
      <c r="F38" s="63"/>
      <c r="G38" s="92"/>
      <c r="H38" s="63"/>
      <c r="I38" s="13"/>
      <c r="J38" s="13"/>
      <c r="K38" s="13"/>
      <c r="L38" s="64"/>
      <c r="M38" s="64"/>
    </row>
    <row r="39" spans="1:13" x14ac:dyDescent="0.5">
      <c r="A39" s="97"/>
      <c r="B39" s="64"/>
      <c r="C39" s="93"/>
      <c r="D39" s="64"/>
      <c r="E39" s="64"/>
      <c r="F39" s="64"/>
      <c r="G39" s="64"/>
      <c r="H39" s="64"/>
      <c r="I39" s="13"/>
      <c r="J39" s="13"/>
      <c r="K39" s="13"/>
      <c r="L39" s="64"/>
      <c r="M39" s="64"/>
    </row>
    <row r="40" spans="1:13" x14ac:dyDescent="0.5">
      <c r="A40" s="97" t="s">
        <v>200</v>
      </c>
      <c r="B40" s="64"/>
      <c r="C40" s="93"/>
      <c r="D40" s="64"/>
      <c r="E40" s="64"/>
      <c r="F40" s="64"/>
      <c r="G40" s="99"/>
      <c r="H40" s="64"/>
      <c r="I40" s="13"/>
      <c r="J40" s="13"/>
      <c r="K40" s="13"/>
      <c r="L40" s="64"/>
      <c r="M40" s="64"/>
    </row>
    <row r="41" spans="1:13" x14ac:dyDescent="0.5">
      <c r="A41" s="98" t="s">
        <v>202</v>
      </c>
      <c r="B41" s="98"/>
      <c r="C41" s="98"/>
      <c r="D41" s="98"/>
      <c r="E41" s="64" t="s">
        <v>203</v>
      </c>
      <c r="F41" s="64"/>
      <c r="G41" s="99"/>
      <c r="H41" s="64"/>
      <c r="I41" s="13"/>
      <c r="J41" s="13"/>
      <c r="K41" s="13"/>
      <c r="L41" s="64"/>
      <c r="M41" s="64"/>
    </row>
    <row r="42" spans="1:13" x14ac:dyDescent="0.5">
      <c r="A42" s="92" t="s">
        <v>204</v>
      </c>
      <c r="B42" s="63"/>
      <c r="C42" s="98"/>
      <c r="D42" s="98"/>
      <c r="E42" s="64" t="s">
        <v>205</v>
      </c>
      <c r="F42" s="64"/>
      <c r="G42" s="99"/>
      <c r="H42" s="64"/>
      <c r="I42" s="13"/>
      <c r="J42" s="13"/>
      <c r="K42" s="13"/>
      <c r="L42" s="100"/>
      <c r="M42" s="100"/>
    </row>
    <row r="43" spans="1:13" x14ac:dyDescent="0.5">
      <c r="A43" s="97"/>
      <c r="B43" s="64"/>
      <c r="C43" s="93"/>
      <c r="D43" s="64"/>
      <c r="E43" s="64" t="s">
        <v>206</v>
      </c>
      <c r="F43" s="101"/>
      <c r="G43" s="99"/>
      <c r="H43" s="64"/>
      <c r="I43" s="13"/>
      <c r="J43" s="13"/>
      <c r="K43" s="13"/>
      <c r="L43" s="64"/>
      <c r="M43" s="64"/>
    </row>
    <row r="44" spans="1:13" x14ac:dyDescent="0.5">
      <c r="A44" s="97" t="s">
        <v>201</v>
      </c>
      <c r="B44" s="64"/>
      <c r="C44" s="93"/>
      <c r="D44" s="64"/>
      <c r="E44" s="64"/>
      <c r="F44" s="64"/>
      <c r="G44" s="64"/>
      <c r="H44" s="64"/>
      <c r="I44" s="13"/>
      <c r="J44" s="13"/>
      <c r="K44" s="13"/>
      <c r="L44" s="64"/>
      <c r="M44" s="64"/>
    </row>
    <row r="45" spans="1:13" x14ac:dyDescent="0.5">
      <c r="A45" s="98" t="s">
        <v>207</v>
      </c>
      <c r="B45" s="98"/>
      <c r="C45" s="98"/>
      <c r="D45" s="98"/>
      <c r="E45" s="64"/>
      <c r="F45" s="64"/>
      <c r="G45" s="64"/>
      <c r="H45" s="64"/>
      <c r="I45" s="13"/>
      <c r="J45" s="13"/>
      <c r="K45" s="13"/>
      <c r="L45" s="64"/>
      <c r="M45" s="64"/>
    </row>
    <row r="46" spans="1:13" x14ac:dyDescent="0.5">
      <c r="A46" s="92" t="s">
        <v>208</v>
      </c>
      <c r="B46" s="63"/>
      <c r="C46" s="98"/>
      <c r="D46" s="98"/>
      <c r="E46" s="64"/>
      <c r="F46" s="64"/>
      <c r="G46" s="64"/>
      <c r="H46" s="64"/>
      <c r="I46" s="13"/>
      <c r="J46" s="13"/>
      <c r="K46" s="13"/>
      <c r="L46" s="64"/>
      <c r="M46" s="64"/>
    </row>
  </sheetData>
  <mergeCells count="13">
    <mergeCell ref="A1:I1"/>
    <mergeCell ref="B8:B9"/>
    <mergeCell ref="C8:C9"/>
    <mergeCell ref="D8:D9"/>
    <mergeCell ref="E8:E9"/>
    <mergeCell ref="F8:F9"/>
    <mergeCell ref="G8:G9"/>
    <mergeCell ref="I8:I9"/>
    <mergeCell ref="A28:K28"/>
    <mergeCell ref="H29:M29"/>
    <mergeCell ref="C25:F25"/>
    <mergeCell ref="B26:E26"/>
    <mergeCell ref="F26:G26"/>
  </mergeCells>
  <pageMargins left="0.11811023622047245" right="0.19685039370078741" top="0.35433070866141736" bottom="0.15748031496062992" header="0.11811023622047245" footer="0.11811023622047245"/>
  <pageSetup scale="76" orientation="portrait" r:id="rId1"/>
  <rowBreaks count="1" manualBreakCount="1">
    <brk id="46" max="12" man="1"/>
  </rowBreaks>
  <colBreaks count="1" manualBreakCount="1">
    <brk id="10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3"/>
  <sheetViews>
    <sheetView tabSelected="1" view="pageBreakPreview" zoomScaleNormal="100" zoomScaleSheetLayoutView="100" workbookViewId="0">
      <selection activeCell="A5" sqref="A5"/>
    </sheetView>
  </sheetViews>
  <sheetFormatPr defaultRowHeight="21" x14ac:dyDescent="0.45"/>
  <cols>
    <col min="1" max="1" width="3.875" style="2" customWidth="1"/>
    <col min="2" max="2" width="35.625" style="2" customWidth="1"/>
    <col min="3" max="3" width="6.375" style="2" customWidth="1"/>
    <col min="4" max="4" width="10.25" style="2" customWidth="1"/>
    <col min="5" max="5" width="8.125" style="2" customWidth="1"/>
    <col min="6" max="6" width="8.625" style="2" customWidth="1"/>
    <col min="7" max="7" width="8.375" style="2" customWidth="1"/>
    <col min="8" max="8" width="8.625" style="2" customWidth="1"/>
    <col min="9" max="16384" width="9" style="2"/>
  </cols>
  <sheetData>
    <row r="1" spans="1:12" x14ac:dyDescent="0.45">
      <c r="A1" s="13" t="s">
        <v>21</v>
      </c>
      <c r="B1" s="13"/>
      <c r="C1" s="13"/>
      <c r="D1" s="13"/>
      <c r="E1" s="13"/>
      <c r="F1" s="13"/>
      <c r="G1" s="13"/>
      <c r="H1" s="13"/>
      <c r="I1" s="13"/>
    </row>
    <row r="2" spans="1:12" x14ac:dyDescent="0.45">
      <c r="A2" s="13" t="s">
        <v>22</v>
      </c>
      <c r="B2" s="13"/>
      <c r="C2" s="13"/>
      <c r="D2" s="13"/>
      <c r="E2" s="13"/>
      <c r="F2" s="13"/>
      <c r="G2" s="13"/>
      <c r="H2" s="13"/>
      <c r="I2" s="13"/>
    </row>
    <row r="3" spans="1:12" ht="22.5" x14ac:dyDescent="0.45">
      <c r="A3" s="13" t="str">
        <f>แบบสรุปราคากลาง!A3</f>
        <v>โครงการ  ก่อสร้างรางระบายน้ำพร้อมฝาปิดภายในหมู่บ้าน ซอย 3</v>
      </c>
      <c r="B3" s="12"/>
      <c r="C3" s="13"/>
      <c r="D3" s="13"/>
      <c r="E3" s="13"/>
      <c r="F3" s="13"/>
      <c r="G3" s="13"/>
      <c r="H3" s="13"/>
      <c r="I3" s="13"/>
      <c r="J3" s="13"/>
    </row>
    <row r="4" spans="1:12" ht="22.5" x14ac:dyDescent="0.45">
      <c r="A4" s="13" t="str">
        <f>แบบสรุปราคากลาง!A4</f>
        <v>สถานที่   บ้านค่าไพบูลย์ หมู่ที่ 2 ตำบลปง อำเภอปง จังหวัดพะเยา</v>
      </c>
      <c r="B4" s="12"/>
      <c r="C4" s="13"/>
      <c r="D4" s="13"/>
      <c r="E4" s="13"/>
      <c r="F4" s="13"/>
      <c r="G4" s="13"/>
      <c r="H4" s="13"/>
      <c r="I4" s="13"/>
      <c r="J4" s="13"/>
    </row>
    <row r="5" spans="1:12" x14ac:dyDescent="0.45">
      <c r="A5" s="13" t="s">
        <v>222</v>
      </c>
      <c r="B5" s="13"/>
      <c r="C5" s="13"/>
      <c r="D5" s="13"/>
      <c r="E5" s="13"/>
      <c r="F5" s="13"/>
      <c r="G5" s="13"/>
      <c r="H5" s="13"/>
      <c r="I5" s="13"/>
      <c r="J5" s="13"/>
    </row>
    <row r="6" spans="1:12" x14ac:dyDescent="0.45">
      <c r="A6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6" s="13"/>
      <c r="C6" s="84"/>
      <c r="D6" s="13"/>
      <c r="E6" s="13"/>
      <c r="F6" s="13"/>
      <c r="G6" s="13"/>
      <c r="H6" s="13"/>
      <c r="I6" s="13"/>
    </row>
    <row r="7" spans="1:12" x14ac:dyDescent="0.45">
      <c r="A7" s="13" t="s">
        <v>40</v>
      </c>
      <c r="B7" s="13"/>
      <c r="C7" s="13" t="s">
        <v>41</v>
      </c>
      <c r="D7" s="13"/>
      <c r="E7" s="13"/>
      <c r="F7" s="13" t="s">
        <v>23</v>
      </c>
      <c r="G7" s="13"/>
      <c r="H7" s="26" t="s">
        <v>214</v>
      </c>
      <c r="I7" s="26" t="s">
        <v>24</v>
      </c>
    </row>
    <row r="8" spans="1:12" x14ac:dyDescent="0.45">
      <c r="A8" s="13" t="s">
        <v>27</v>
      </c>
      <c r="B8" s="13"/>
      <c r="C8" s="26">
        <v>0</v>
      </c>
      <c r="D8" s="13" t="s">
        <v>29</v>
      </c>
      <c r="E8" s="13" t="s">
        <v>25</v>
      </c>
      <c r="F8" s="26"/>
      <c r="G8" s="40">
        <v>7</v>
      </c>
      <c r="H8" s="26" t="s">
        <v>29</v>
      </c>
      <c r="I8" s="13"/>
      <c r="L8" s="4"/>
    </row>
    <row r="9" spans="1:12" x14ac:dyDescent="0.45">
      <c r="A9" s="13" t="s">
        <v>26</v>
      </c>
      <c r="B9" s="13"/>
      <c r="C9" s="26">
        <v>0</v>
      </c>
      <c r="D9" s="13" t="s">
        <v>29</v>
      </c>
      <c r="E9" s="13" t="s">
        <v>28</v>
      </c>
      <c r="F9" s="26"/>
      <c r="G9" s="40">
        <v>7</v>
      </c>
      <c r="H9" s="26" t="s">
        <v>29</v>
      </c>
      <c r="I9" s="13"/>
    </row>
    <row r="10" spans="1:12" x14ac:dyDescent="0.45">
      <c r="A10" s="13"/>
      <c r="B10" s="13"/>
      <c r="C10" s="13"/>
      <c r="D10" s="13"/>
      <c r="E10" s="13"/>
      <c r="F10" s="13"/>
      <c r="G10" s="13"/>
      <c r="H10" s="13"/>
      <c r="I10" s="13"/>
    </row>
    <row r="11" spans="1:12" x14ac:dyDescent="0.45">
      <c r="A11" s="106" t="s">
        <v>19</v>
      </c>
      <c r="B11" s="106" t="s">
        <v>1</v>
      </c>
      <c r="C11" s="106" t="s">
        <v>2</v>
      </c>
      <c r="D11" s="16" t="s">
        <v>30</v>
      </c>
      <c r="E11" s="16" t="s">
        <v>39</v>
      </c>
      <c r="F11" s="16" t="s">
        <v>30</v>
      </c>
      <c r="G11" s="16" t="s">
        <v>36</v>
      </c>
      <c r="H11" s="16" t="s">
        <v>34</v>
      </c>
      <c r="I11" s="16" t="s">
        <v>33</v>
      </c>
    </row>
    <row r="12" spans="1:12" x14ac:dyDescent="0.45">
      <c r="A12" s="112"/>
      <c r="B12" s="112"/>
      <c r="C12" s="112"/>
      <c r="D12" s="19" t="s">
        <v>31</v>
      </c>
      <c r="E12" s="19" t="s">
        <v>38</v>
      </c>
      <c r="F12" s="19" t="s">
        <v>38</v>
      </c>
      <c r="G12" s="19" t="s">
        <v>37</v>
      </c>
      <c r="H12" s="19" t="s">
        <v>35</v>
      </c>
      <c r="I12" s="19"/>
    </row>
    <row r="13" spans="1:12" x14ac:dyDescent="0.45">
      <c r="A13" s="107"/>
      <c r="B13" s="107"/>
      <c r="C13" s="107"/>
      <c r="D13" s="23" t="s">
        <v>32</v>
      </c>
      <c r="E13" s="23" t="s">
        <v>32</v>
      </c>
      <c r="F13" s="23" t="s">
        <v>32</v>
      </c>
      <c r="G13" s="23" t="s">
        <v>32</v>
      </c>
      <c r="H13" s="23" t="s">
        <v>32</v>
      </c>
      <c r="I13" s="23" t="s">
        <v>32</v>
      </c>
    </row>
    <row r="14" spans="1:12" x14ac:dyDescent="0.45">
      <c r="A14" s="19">
        <v>1</v>
      </c>
      <c r="B14" s="20" t="s">
        <v>52</v>
      </c>
      <c r="C14" s="19" t="s">
        <v>47</v>
      </c>
      <c r="D14" s="22">
        <v>29110.880000000001</v>
      </c>
      <c r="E14" s="22">
        <v>77</v>
      </c>
      <c r="F14" s="22">
        <v>193.29</v>
      </c>
      <c r="G14" s="22">
        <v>0</v>
      </c>
      <c r="H14" s="22">
        <v>4400</v>
      </c>
      <c r="I14" s="85">
        <f>D14+F14+H14</f>
        <v>33704.17</v>
      </c>
    </row>
    <row r="15" spans="1:12" x14ac:dyDescent="0.45">
      <c r="A15" s="19">
        <v>2</v>
      </c>
      <c r="B15" s="20" t="s">
        <v>65</v>
      </c>
      <c r="C15" s="19" t="s">
        <v>47</v>
      </c>
      <c r="D15" s="22">
        <v>24496.880000000001</v>
      </c>
      <c r="E15" s="22">
        <v>77</v>
      </c>
      <c r="F15" s="22">
        <f>F14</f>
        <v>193.29</v>
      </c>
      <c r="G15" s="22"/>
      <c r="H15" s="22">
        <v>4400</v>
      </c>
      <c r="I15" s="85">
        <f>D15+F15+H15</f>
        <v>29090.170000000002</v>
      </c>
    </row>
    <row r="16" spans="1:12" x14ac:dyDescent="0.45">
      <c r="A16" s="19">
        <v>3</v>
      </c>
      <c r="B16" s="20" t="s">
        <v>66</v>
      </c>
      <c r="C16" s="19" t="s">
        <v>47</v>
      </c>
      <c r="D16" s="22">
        <v>23773.89</v>
      </c>
      <c r="E16" s="22">
        <v>77</v>
      </c>
      <c r="F16" s="22">
        <f>F14</f>
        <v>193.29</v>
      </c>
      <c r="G16" s="22">
        <v>0</v>
      </c>
      <c r="H16" s="22">
        <v>3600</v>
      </c>
      <c r="I16" s="85">
        <f>D16+F16+H16</f>
        <v>27567.18</v>
      </c>
    </row>
    <row r="17" spans="1:10" x14ac:dyDescent="0.45">
      <c r="A17" s="19">
        <v>4</v>
      </c>
      <c r="B17" s="20" t="s">
        <v>48</v>
      </c>
      <c r="C17" s="19" t="s">
        <v>47</v>
      </c>
      <c r="D17" s="22">
        <v>39720</v>
      </c>
      <c r="E17" s="22">
        <v>77</v>
      </c>
      <c r="F17" s="22">
        <f>F14</f>
        <v>193.29</v>
      </c>
      <c r="G17" s="22">
        <v>0</v>
      </c>
      <c r="H17" s="22">
        <v>0</v>
      </c>
      <c r="I17" s="85">
        <f>ROUNDDOWN(D17+F17,2)</f>
        <v>39913.29</v>
      </c>
    </row>
    <row r="18" spans="1:10" x14ac:dyDescent="0.45">
      <c r="A18" s="19">
        <v>5</v>
      </c>
      <c r="B18" s="20" t="s">
        <v>49</v>
      </c>
      <c r="C18" s="19" t="s">
        <v>47</v>
      </c>
      <c r="D18" s="22">
        <v>2995.33</v>
      </c>
      <c r="E18" s="22">
        <v>77</v>
      </c>
      <c r="F18" s="22">
        <f>F14</f>
        <v>193.29</v>
      </c>
      <c r="G18" s="22">
        <v>0</v>
      </c>
      <c r="H18" s="22">
        <v>0</v>
      </c>
      <c r="I18" s="85">
        <f t="shared" ref="I18:I19" si="0">D18+F18</f>
        <v>3188.62</v>
      </c>
    </row>
    <row r="19" spans="1:10" x14ac:dyDescent="0.45">
      <c r="A19" s="19">
        <v>6</v>
      </c>
      <c r="B19" s="20" t="s">
        <v>179</v>
      </c>
      <c r="C19" s="19" t="s">
        <v>50</v>
      </c>
      <c r="D19" s="22">
        <v>471.97</v>
      </c>
      <c r="E19" s="22">
        <v>77</v>
      </c>
      <c r="F19" s="22">
        <v>270.61</v>
      </c>
      <c r="G19" s="22">
        <v>0</v>
      </c>
      <c r="H19" s="22">
        <v>0</v>
      </c>
      <c r="I19" s="85">
        <f t="shared" si="0"/>
        <v>742.58</v>
      </c>
    </row>
    <row r="20" spans="1:10" x14ac:dyDescent="0.45">
      <c r="A20" s="19">
        <v>7</v>
      </c>
      <c r="B20" s="20" t="s">
        <v>178</v>
      </c>
      <c r="C20" s="19" t="s">
        <v>50</v>
      </c>
      <c r="D20" s="22">
        <v>543.62</v>
      </c>
      <c r="E20" s="22">
        <v>77</v>
      </c>
      <c r="F20" s="22">
        <f>F19</f>
        <v>270.61</v>
      </c>
      <c r="G20" s="22">
        <v>0</v>
      </c>
      <c r="H20" s="22">
        <v>0</v>
      </c>
      <c r="I20" s="85">
        <f>D20+F20</f>
        <v>814.23</v>
      </c>
    </row>
    <row r="21" spans="1:10" x14ac:dyDescent="0.45">
      <c r="A21" s="19">
        <v>8</v>
      </c>
      <c r="B21" s="20" t="s">
        <v>107</v>
      </c>
      <c r="C21" s="19" t="s">
        <v>47</v>
      </c>
      <c r="D21" s="22">
        <v>56070</v>
      </c>
      <c r="E21" s="22">
        <v>77</v>
      </c>
      <c r="F21" s="85">
        <f>F14</f>
        <v>193.29</v>
      </c>
      <c r="G21" s="22">
        <v>0</v>
      </c>
      <c r="H21" s="22">
        <v>0</v>
      </c>
      <c r="I21" s="85">
        <f>D21+F21</f>
        <v>56263.29</v>
      </c>
    </row>
    <row r="22" spans="1:10" x14ac:dyDescent="0.45">
      <c r="A22" s="19">
        <v>9</v>
      </c>
      <c r="B22" s="20" t="s">
        <v>174</v>
      </c>
      <c r="C22" s="19" t="s">
        <v>177</v>
      </c>
      <c r="D22" s="86">
        <v>92.4</v>
      </c>
      <c r="E22" s="22">
        <v>0</v>
      </c>
      <c r="F22" s="22">
        <v>0</v>
      </c>
      <c r="G22" s="22">
        <v>0</v>
      </c>
      <c r="H22" s="22">
        <v>0</v>
      </c>
      <c r="I22" s="85">
        <f t="shared" ref="I22:I24" si="1">D22+F22</f>
        <v>92.4</v>
      </c>
    </row>
    <row r="23" spans="1:10" x14ac:dyDescent="0.45">
      <c r="A23" s="19">
        <v>10</v>
      </c>
      <c r="B23" s="20" t="s">
        <v>175</v>
      </c>
      <c r="C23" s="19" t="s">
        <v>177</v>
      </c>
      <c r="D23" s="86">
        <v>121.57</v>
      </c>
      <c r="E23" s="22">
        <v>0</v>
      </c>
      <c r="F23" s="22">
        <v>0</v>
      </c>
      <c r="G23" s="22">
        <v>0</v>
      </c>
      <c r="H23" s="22">
        <v>0</v>
      </c>
      <c r="I23" s="85">
        <f t="shared" si="1"/>
        <v>121.57</v>
      </c>
    </row>
    <row r="24" spans="1:10" x14ac:dyDescent="0.45">
      <c r="A24" s="23">
        <v>11</v>
      </c>
      <c r="B24" s="24" t="s">
        <v>176</v>
      </c>
      <c r="C24" s="23" t="s">
        <v>177</v>
      </c>
      <c r="D24" s="87">
        <v>21.87</v>
      </c>
      <c r="E24" s="25">
        <v>0</v>
      </c>
      <c r="F24" s="25">
        <v>0</v>
      </c>
      <c r="G24" s="25">
        <v>0</v>
      </c>
      <c r="H24" s="25">
        <v>0</v>
      </c>
      <c r="I24" s="88">
        <f t="shared" si="1"/>
        <v>21.87</v>
      </c>
    </row>
    <row r="25" spans="1:10" x14ac:dyDescent="0.45">
      <c r="A25" s="13"/>
      <c r="B25" s="13"/>
      <c r="C25" s="13"/>
      <c r="D25" s="13"/>
      <c r="E25" s="13"/>
      <c r="F25" s="13"/>
      <c r="G25" s="13"/>
      <c r="H25" s="13"/>
      <c r="I25" s="13"/>
    </row>
    <row r="26" spans="1:10" x14ac:dyDescent="0.45">
      <c r="A26" s="13"/>
      <c r="B26" s="13"/>
      <c r="C26" s="13"/>
      <c r="D26" s="13"/>
      <c r="E26" s="13"/>
      <c r="F26" s="13"/>
      <c r="G26" s="13"/>
      <c r="H26" s="13"/>
      <c r="I26" s="13"/>
    </row>
    <row r="27" spans="1:10" x14ac:dyDescent="0.45">
      <c r="A27" s="13"/>
      <c r="B27" s="108"/>
      <c r="C27" s="108"/>
      <c r="D27" s="108"/>
      <c r="E27" s="13"/>
      <c r="F27" s="13"/>
      <c r="G27" s="13"/>
      <c r="H27" s="13"/>
      <c r="I27" s="13"/>
    </row>
    <row r="28" spans="1:10" s="1" customFormat="1" ht="23.25" x14ac:dyDescent="0.5">
      <c r="A28" s="13"/>
      <c r="B28" s="108"/>
      <c r="C28" s="108"/>
      <c r="D28" s="108"/>
      <c r="E28" s="13"/>
      <c r="F28" s="13"/>
      <c r="G28" s="13"/>
      <c r="H28" s="13"/>
      <c r="I28" s="13"/>
      <c r="J28" s="2"/>
    </row>
    <row r="29" spans="1:10" s="1" customFormat="1" ht="23.25" x14ac:dyDescent="0.5">
      <c r="A29" s="3"/>
      <c r="B29" s="3"/>
      <c r="C29" s="3"/>
      <c r="D29" s="3"/>
      <c r="E29" s="3"/>
      <c r="F29" s="3"/>
      <c r="G29" s="3"/>
      <c r="H29" s="3"/>
      <c r="I29" s="3"/>
      <c r="J29" s="2"/>
    </row>
    <row r="30" spans="1:10" s="3" customFormat="1" ht="23.25" x14ac:dyDescent="0.5">
      <c r="A30" s="1"/>
      <c r="B30" s="2"/>
      <c r="C30" s="1"/>
      <c r="D30" s="2"/>
      <c r="E30" s="5"/>
      <c r="F30" s="2"/>
      <c r="G30" s="2"/>
      <c r="H30" s="2"/>
      <c r="I30" s="2"/>
    </row>
    <row r="31" spans="1:10" s="1" customFormat="1" ht="23.25" x14ac:dyDescent="0.5">
      <c r="B31" s="2"/>
      <c r="D31" s="2"/>
      <c r="E31" s="2"/>
      <c r="F31" s="2"/>
      <c r="G31" s="2"/>
      <c r="H31" s="2"/>
      <c r="I31" s="2"/>
      <c r="J31" s="2"/>
    </row>
    <row r="32" spans="1:10" s="1" customFormat="1" ht="23.25" x14ac:dyDescent="0.5">
      <c r="B32" s="2"/>
      <c r="D32" s="2"/>
      <c r="E32" s="2"/>
      <c r="F32" s="2"/>
      <c r="G32" s="2"/>
      <c r="H32" s="2"/>
      <c r="I32" s="2"/>
      <c r="J32" s="2"/>
    </row>
    <row r="33" spans="1:10" s="1" customFormat="1" ht="23.25" x14ac:dyDescent="0.5">
      <c r="A33" s="2"/>
      <c r="B33" s="2"/>
      <c r="C33" s="2"/>
      <c r="D33" s="2"/>
      <c r="E33" s="2"/>
      <c r="F33" s="2"/>
      <c r="G33" s="2"/>
      <c r="H33" s="2"/>
      <c r="I33" s="2"/>
      <c r="J33" s="2"/>
    </row>
  </sheetData>
  <mergeCells count="5">
    <mergeCell ref="A11:A13"/>
    <mergeCell ref="B11:B13"/>
    <mergeCell ref="C11:C13"/>
    <mergeCell ref="B27:D27"/>
    <mergeCell ref="B28:D28"/>
  </mergeCells>
  <pageMargins left="0.15748031496062992" right="0.11811023622047245" top="0.35433070866141736" bottom="0.15748031496062992" header="0.11811023622047245" footer="0.11811023622047245"/>
  <pageSetup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A4" zoomScaleNormal="100" zoomScaleSheetLayoutView="100" workbookViewId="0">
      <selection activeCell="M14" sqref="M14"/>
    </sheetView>
  </sheetViews>
  <sheetFormatPr defaultRowHeight="21" x14ac:dyDescent="0.45"/>
  <cols>
    <col min="1" max="1" width="4.5" style="2" customWidth="1"/>
    <col min="2" max="2" width="31.25" style="2" customWidth="1"/>
    <col min="3" max="3" width="5.625" style="2" customWidth="1"/>
    <col min="4" max="4" width="6.25" style="2" customWidth="1"/>
    <col min="5" max="5" width="10.5" style="2" customWidth="1"/>
    <col min="6" max="6" width="3.25" style="2" customWidth="1"/>
    <col min="7" max="7" width="8" style="2" customWidth="1"/>
    <col min="8" max="8" width="2.75" style="2" customWidth="1"/>
    <col min="9" max="9" width="12.75" style="2" customWidth="1"/>
    <col min="10" max="10" width="7.125" style="2" customWidth="1"/>
    <col min="11" max="11" width="5.5" style="2" customWidth="1"/>
    <col min="12" max="12" width="4.875" style="2" customWidth="1"/>
    <col min="13" max="13" width="8.75" style="2" customWidth="1"/>
    <col min="14" max="14" width="4.625" style="2" customWidth="1"/>
    <col min="15" max="15" width="5.125" style="2" customWidth="1"/>
    <col min="16" max="16384" width="9" style="2"/>
  </cols>
  <sheetData>
    <row r="1" spans="1:17" x14ac:dyDescent="0.45">
      <c r="A1" s="13" t="str">
        <f>แบบสรุปข้อมูลวัสดุ!A2</f>
        <v>งานก่อสร้างทาง   สะพาน   และท่อเหลี่ยม</v>
      </c>
      <c r="B1" s="13"/>
      <c r="C1" s="13"/>
      <c r="D1" s="13"/>
      <c r="E1" s="13"/>
      <c r="F1" s="13"/>
      <c r="G1" s="13"/>
      <c r="H1" s="13"/>
      <c r="I1" s="13"/>
      <c r="J1" s="13"/>
    </row>
    <row r="2" spans="1:17" x14ac:dyDescent="0.45">
      <c r="A2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2" s="13"/>
      <c r="C2" s="13"/>
      <c r="D2" s="13"/>
      <c r="E2" s="13"/>
      <c r="F2" s="13"/>
      <c r="G2" s="13"/>
      <c r="H2" s="13"/>
      <c r="I2" s="13"/>
      <c r="J2" s="13"/>
    </row>
    <row r="3" spans="1:17" x14ac:dyDescent="0.45">
      <c r="A3" s="13" t="str">
        <f>แบบสรุปข้อมูลวัสดุ!A4</f>
        <v>สถานที่   บ้านค่าไพบูลย์ หมู่ที่ 2 ตำบลปง อำเภอปง จังหวัดพะเยา</v>
      </c>
      <c r="B3" s="13"/>
      <c r="C3" s="13"/>
      <c r="D3" s="13"/>
      <c r="E3" s="13"/>
      <c r="F3" s="13"/>
      <c r="G3" s="13"/>
      <c r="H3" s="13"/>
      <c r="I3" s="13"/>
      <c r="J3" s="13"/>
    </row>
    <row r="4" spans="1:17" x14ac:dyDescent="0.45">
      <c r="A4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4" s="13"/>
      <c r="C4" s="13"/>
      <c r="D4" s="13"/>
      <c r="E4" s="13"/>
      <c r="F4" s="13"/>
      <c r="G4" s="13"/>
      <c r="H4" s="13"/>
      <c r="I4" s="13"/>
      <c r="J4" s="13"/>
    </row>
    <row r="5" spans="1:17" x14ac:dyDescent="0.45">
      <c r="A5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5" s="13"/>
      <c r="C5" s="13"/>
      <c r="D5" s="13"/>
      <c r="E5" s="13"/>
      <c r="F5" s="13"/>
      <c r="G5" s="13"/>
      <c r="H5" s="13"/>
      <c r="I5" s="13"/>
      <c r="J5" s="13"/>
    </row>
    <row r="6" spans="1:17" s="3" customFormat="1" ht="12.75" x14ac:dyDescent="0.3">
      <c r="A6" s="37"/>
      <c r="B6" s="37"/>
      <c r="C6" s="37"/>
      <c r="D6" s="37"/>
      <c r="E6" s="37"/>
      <c r="F6" s="37"/>
      <c r="G6" s="37"/>
      <c r="H6" s="37"/>
      <c r="I6" s="37"/>
      <c r="J6" s="37"/>
    </row>
    <row r="7" spans="1:17" x14ac:dyDescent="0.45">
      <c r="A7" s="13"/>
      <c r="B7" s="13" t="s">
        <v>73</v>
      </c>
      <c r="C7" s="13"/>
      <c r="D7" s="13"/>
      <c r="E7" s="13"/>
      <c r="F7" s="13"/>
      <c r="G7" s="13"/>
      <c r="H7" s="13"/>
      <c r="I7" s="13"/>
      <c r="J7" s="13"/>
    </row>
    <row r="8" spans="1:17" x14ac:dyDescent="0.45">
      <c r="A8" s="26" t="s">
        <v>79</v>
      </c>
      <c r="B8" s="13" t="s">
        <v>67</v>
      </c>
      <c r="C8" s="13"/>
      <c r="D8" s="13"/>
      <c r="E8" s="13"/>
      <c r="F8" s="13"/>
      <c r="G8" s="13"/>
      <c r="H8" s="13"/>
      <c r="I8" s="13"/>
      <c r="J8" s="13"/>
    </row>
    <row r="9" spans="1:17" x14ac:dyDescent="0.45">
      <c r="A9" s="13"/>
      <c r="B9" s="13" t="s">
        <v>71</v>
      </c>
      <c r="C9" s="13"/>
      <c r="D9" s="38">
        <f>คิดปริมาตรคอนกรีต!G10+คิดปริมาตรคอนกรีต!G14</f>
        <v>1.3000000000000003</v>
      </c>
      <c r="E9" s="13" t="s">
        <v>20</v>
      </c>
      <c r="F9" s="26" t="s">
        <v>72</v>
      </c>
      <c r="G9" s="39">
        <f>ROUNDDOWN('วัสดุมวลรวม ค2.'!F14,0)</f>
        <v>2774</v>
      </c>
      <c r="H9" s="13" t="s">
        <v>14</v>
      </c>
      <c r="I9" s="38">
        <f>ROUNDDOWN(D9*G9,0)</f>
        <v>3606</v>
      </c>
      <c r="J9" s="40" t="s">
        <v>43</v>
      </c>
      <c r="K9" s="7"/>
      <c r="L9" s="7"/>
      <c r="M9" s="7"/>
      <c r="N9" s="7"/>
      <c r="O9" s="7"/>
      <c r="P9" s="10"/>
      <c r="Q9" s="7"/>
    </row>
    <row r="10" spans="1:17" x14ac:dyDescent="0.45">
      <c r="A10" s="13"/>
      <c r="B10" s="13" t="s">
        <v>109</v>
      </c>
      <c r="C10" s="13"/>
      <c r="D10" s="38">
        <f>คิดเหล็กเสริม!D32</f>
        <v>23.31</v>
      </c>
      <c r="E10" s="13" t="s">
        <v>57</v>
      </c>
      <c r="F10" s="26" t="s">
        <v>72</v>
      </c>
      <c r="G10" s="39">
        <f>ROUNDDOWN(แบบสรุปข้อมูลวัสดุ!I14/1000,0)</f>
        <v>33</v>
      </c>
      <c r="H10" s="13" t="s">
        <v>14</v>
      </c>
      <c r="I10" s="38">
        <f t="shared" ref="I10:I14" si="0">ROUNDDOWN(D10*G10,0)</f>
        <v>769</v>
      </c>
      <c r="J10" s="40" t="s">
        <v>43</v>
      </c>
      <c r="K10" s="7"/>
      <c r="L10" s="7"/>
      <c r="M10" s="7"/>
      <c r="N10" s="7"/>
      <c r="O10" s="7"/>
      <c r="P10" s="10"/>
    </row>
    <row r="11" spans="1:17" x14ac:dyDescent="0.45">
      <c r="A11" s="13"/>
      <c r="B11" s="13" t="s">
        <v>110</v>
      </c>
      <c r="C11" s="13"/>
      <c r="D11" s="38">
        <f>คิดเหล็กเสริม!D19</f>
        <v>59.8</v>
      </c>
      <c r="E11" s="13" t="s">
        <v>57</v>
      </c>
      <c r="F11" s="26" t="s">
        <v>72</v>
      </c>
      <c r="G11" s="39">
        <f>ROUNDDOWN(แบบสรุปข้อมูลวัสดุ!I15/1000,0)</f>
        <v>29</v>
      </c>
      <c r="H11" s="13" t="s">
        <v>14</v>
      </c>
      <c r="I11" s="38">
        <f t="shared" si="0"/>
        <v>1734</v>
      </c>
      <c r="J11" s="40" t="s">
        <v>43</v>
      </c>
      <c r="K11" s="7"/>
      <c r="L11" s="7"/>
      <c r="M11" s="7"/>
      <c r="N11" s="7"/>
      <c r="O11" s="7"/>
      <c r="P11" s="10"/>
    </row>
    <row r="12" spans="1:17" x14ac:dyDescent="0.45">
      <c r="A12" s="13"/>
      <c r="B12" s="13" t="s">
        <v>76</v>
      </c>
      <c r="C12" s="13"/>
      <c r="D12" s="38">
        <f>ROUNDDOWN((((D10+D11)/1000)*25),2)</f>
        <v>2.0699999999999998</v>
      </c>
      <c r="E12" s="13" t="s">
        <v>57</v>
      </c>
      <c r="F12" s="26" t="s">
        <v>72</v>
      </c>
      <c r="G12" s="39">
        <f>ROUNDDOWN(แบบสรุปข้อมูลวัสดุ!I17/1000,0)</f>
        <v>39</v>
      </c>
      <c r="H12" s="13" t="s">
        <v>14</v>
      </c>
      <c r="I12" s="38">
        <f>ROUNDDOWN(D12*G12,0)</f>
        <v>80</v>
      </c>
      <c r="J12" s="40" t="s">
        <v>43</v>
      </c>
      <c r="K12" s="7"/>
      <c r="L12" s="7"/>
      <c r="M12" s="7"/>
      <c r="N12" s="7"/>
      <c r="O12" s="7"/>
      <c r="P12" s="10"/>
    </row>
    <row r="13" spans="1:17" x14ac:dyDescent="0.45">
      <c r="A13" s="13"/>
      <c r="B13" s="13" t="s">
        <v>68</v>
      </c>
      <c r="C13" s="13"/>
      <c r="D13" s="38">
        <f>คิดปริมาณไม้แบบ!D15</f>
        <v>20</v>
      </c>
      <c r="E13" s="13" t="s">
        <v>17</v>
      </c>
      <c r="F13" s="26" t="s">
        <v>72</v>
      </c>
      <c r="G13" s="39">
        <f>ROUNDDOWN('ไม้แบบ ( 1-2 )'!G15,0)</f>
        <v>348</v>
      </c>
      <c r="H13" s="13" t="s">
        <v>14</v>
      </c>
      <c r="I13" s="38">
        <f>ROUNDDOWN(D13*G13,0)</f>
        <v>6960</v>
      </c>
      <c r="J13" s="40" t="s">
        <v>43</v>
      </c>
      <c r="K13" s="7"/>
      <c r="L13" s="7"/>
      <c r="M13" s="7"/>
      <c r="N13" s="7"/>
      <c r="O13" s="7"/>
      <c r="P13" s="10"/>
    </row>
    <row r="14" spans="1:17" x14ac:dyDescent="0.45">
      <c r="A14" s="13"/>
      <c r="B14" s="13" t="s">
        <v>183</v>
      </c>
      <c r="C14" s="13"/>
      <c r="D14" s="38">
        <v>3</v>
      </c>
      <c r="E14" s="13" t="s">
        <v>20</v>
      </c>
      <c r="F14" s="26" t="s">
        <v>72</v>
      </c>
      <c r="G14" s="41">
        <v>112</v>
      </c>
      <c r="H14" s="13" t="s">
        <v>14</v>
      </c>
      <c r="I14" s="38">
        <f t="shared" si="0"/>
        <v>336</v>
      </c>
      <c r="J14" s="40" t="s">
        <v>43</v>
      </c>
      <c r="K14" s="7"/>
      <c r="L14" s="7"/>
      <c r="M14" s="7"/>
      <c r="N14" s="7"/>
      <c r="O14" s="7"/>
      <c r="P14" s="10"/>
    </row>
    <row r="15" spans="1:17" x14ac:dyDescent="0.45">
      <c r="A15" s="13"/>
      <c r="B15" s="13" t="s">
        <v>182</v>
      </c>
      <c r="C15" s="13"/>
      <c r="D15" s="38">
        <v>0.35</v>
      </c>
      <c r="E15" s="13" t="s">
        <v>20</v>
      </c>
      <c r="F15" s="26" t="s">
        <v>72</v>
      </c>
      <c r="G15" s="38">
        <f>ROUNDDOWN(ทรายหยาบบดอัดแน่น!F11,2)</f>
        <v>1139</v>
      </c>
      <c r="H15" s="13" t="s">
        <v>14</v>
      </c>
      <c r="I15" s="38">
        <f>ROUNDDOWN(D15*G15,0)</f>
        <v>398</v>
      </c>
      <c r="J15" s="40" t="s">
        <v>43</v>
      </c>
      <c r="K15" s="7"/>
      <c r="L15" s="7"/>
      <c r="M15" s="7"/>
      <c r="N15" s="7"/>
      <c r="O15" s="7"/>
      <c r="P15" s="10"/>
    </row>
    <row r="16" spans="1:17" x14ac:dyDescent="0.45">
      <c r="A16" s="13"/>
      <c r="B16" s="13" t="s">
        <v>69</v>
      </c>
      <c r="C16" s="13"/>
      <c r="D16" s="13"/>
      <c r="E16" s="13"/>
      <c r="F16" s="13"/>
      <c r="G16" s="13"/>
      <c r="H16" s="13" t="s">
        <v>14</v>
      </c>
      <c r="I16" s="42">
        <f>SUM(I9:I15)</f>
        <v>13883</v>
      </c>
      <c r="J16" s="40" t="s">
        <v>43</v>
      </c>
    </row>
    <row r="17" spans="1:14" ht="21.75" thickBot="1" x14ac:dyDescent="0.5">
      <c r="A17" s="13"/>
      <c r="B17" s="13" t="s">
        <v>70</v>
      </c>
      <c r="C17" s="26" t="s">
        <v>14</v>
      </c>
      <c r="D17" s="13"/>
      <c r="E17" s="39">
        <f>I16</f>
        <v>13883</v>
      </c>
      <c r="F17" s="13" t="s">
        <v>115</v>
      </c>
      <c r="G17" s="26">
        <v>10</v>
      </c>
      <c r="H17" s="13" t="s">
        <v>14</v>
      </c>
      <c r="I17" s="43">
        <f>ROUNDDOWN(I16/10,2)</f>
        <v>1388.3</v>
      </c>
      <c r="J17" s="40" t="s">
        <v>112</v>
      </c>
    </row>
    <row r="18" spans="1:14" s="8" customFormat="1" ht="18.75" thickTop="1" x14ac:dyDescent="0.4">
      <c r="A18" s="44"/>
      <c r="B18" s="44"/>
      <c r="C18" s="44"/>
      <c r="D18" s="44"/>
      <c r="E18" s="44"/>
      <c r="F18" s="44"/>
      <c r="G18" s="44"/>
      <c r="H18" s="44"/>
      <c r="I18" s="44"/>
      <c r="J18" s="44"/>
    </row>
    <row r="19" spans="1:14" x14ac:dyDescent="0.45">
      <c r="A19" s="26" t="s">
        <v>80</v>
      </c>
      <c r="B19" s="13" t="s">
        <v>74</v>
      </c>
      <c r="C19" s="13"/>
      <c r="D19" s="13"/>
      <c r="E19" s="13"/>
      <c r="F19" s="13"/>
      <c r="G19" s="13"/>
      <c r="H19" s="13"/>
      <c r="I19" s="13"/>
      <c r="J19" s="13"/>
    </row>
    <row r="20" spans="1:14" x14ac:dyDescent="0.45">
      <c r="A20" s="13"/>
      <c r="B20" s="13" t="s">
        <v>75</v>
      </c>
      <c r="C20" s="13"/>
      <c r="D20" s="13"/>
      <c r="E20" s="13"/>
      <c r="F20" s="13"/>
      <c r="G20" s="13"/>
      <c r="H20" s="13"/>
      <c r="I20" s="13"/>
      <c r="J20" s="13"/>
    </row>
    <row r="21" spans="1:14" s="3" customFormat="1" x14ac:dyDescent="0.45">
      <c r="A21" s="37"/>
      <c r="B21" s="13" t="s">
        <v>71</v>
      </c>
      <c r="C21" s="13"/>
      <c r="D21" s="45">
        <f>คิดปริมาตรคอนกรีต!G20</f>
        <v>1.6E-2</v>
      </c>
      <c r="E21" s="13" t="s">
        <v>20</v>
      </c>
      <c r="F21" s="26" t="s">
        <v>72</v>
      </c>
      <c r="G21" s="39">
        <f>ROUNDDOWN('วัสดุมวลรวม ค2.'!F14,0)</f>
        <v>2774</v>
      </c>
      <c r="H21" s="13" t="s">
        <v>14</v>
      </c>
      <c r="I21" s="38">
        <f>ROUNDDOWN(D21*G21,0)</f>
        <v>44</v>
      </c>
      <c r="J21" s="40" t="s">
        <v>43</v>
      </c>
      <c r="K21" s="2"/>
      <c r="L21" s="2"/>
      <c r="M21" s="2"/>
      <c r="N21" s="2"/>
    </row>
    <row r="22" spans="1:14" x14ac:dyDescent="0.45">
      <c r="A22" s="13"/>
      <c r="B22" s="13" t="s">
        <v>111</v>
      </c>
      <c r="C22" s="13"/>
      <c r="D22" s="38">
        <f>คิดเหล็กเสริม!D44+คิดเหล็กเสริม!D48</f>
        <v>2.84</v>
      </c>
      <c r="E22" s="13" t="s">
        <v>57</v>
      </c>
      <c r="F22" s="26" t="s">
        <v>72</v>
      </c>
      <c r="G22" s="39">
        <f>ROUNDDOWN(แบบสรุปข้อมูลวัสดุ!I16/1000,0)</f>
        <v>27</v>
      </c>
      <c r="H22" s="13" t="s">
        <v>14</v>
      </c>
      <c r="I22" s="38">
        <f>ROUNDDOWN(D22*G22,0)</f>
        <v>76</v>
      </c>
      <c r="J22" s="40" t="s">
        <v>43</v>
      </c>
    </row>
    <row r="23" spans="1:14" x14ac:dyDescent="0.45">
      <c r="A23" s="13"/>
      <c r="B23" s="13" t="s">
        <v>76</v>
      </c>
      <c r="C23" s="13"/>
      <c r="D23" s="38">
        <f>ROUNDDOWN((D22/1000)*25,2)</f>
        <v>7.0000000000000007E-2</v>
      </c>
      <c r="E23" s="13" t="s">
        <v>57</v>
      </c>
      <c r="F23" s="26" t="s">
        <v>72</v>
      </c>
      <c r="G23" s="39">
        <f>ROUNDDOWN(แบบสรุปข้อมูลวัสดุ!I17/1000,0)</f>
        <v>39</v>
      </c>
      <c r="H23" s="13" t="s">
        <v>14</v>
      </c>
      <c r="I23" s="38">
        <f>ROUNDDOWN(D23*G23,0)</f>
        <v>2</v>
      </c>
      <c r="J23" s="40" t="s">
        <v>43</v>
      </c>
    </row>
    <row r="24" spans="1:14" x14ac:dyDescent="0.45">
      <c r="A24" s="13"/>
      <c r="B24" s="13" t="s">
        <v>77</v>
      </c>
      <c r="C24" s="13"/>
      <c r="D24" s="38">
        <f>คิดปริมาณไม้แบบ!D20</f>
        <v>0.16</v>
      </c>
      <c r="E24" s="13" t="s">
        <v>17</v>
      </c>
      <c r="F24" s="26" t="s">
        <v>72</v>
      </c>
      <c r="G24" s="39">
        <f>ROUNDDOWN('ไม้แบบ ( 1-2 )'!G25,0)</f>
        <v>301</v>
      </c>
      <c r="H24" s="13" t="s">
        <v>14</v>
      </c>
      <c r="I24" s="38">
        <f>ROUNDDOWN(D24*G24,0)</f>
        <v>48</v>
      </c>
      <c r="J24" s="40" t="s">
        <v>43</v>
      </c>
    </row>
    <row r="25" spans="1:14" x14ac:dyDescent="0.45">
      <c r="A25" s="13"/>
      <c r="B25" s="13" t="s">
        <v>69</v>
      </c>
      <c r="C25" s="13"/>
      <c r="D25" s="38"/>
      <c r="E25" s="13"/>
      <c r="F25" s="26"/>
      <c r="G25" s="39"/>
      <c r="H25" s="13" t="s">
        <v>14</v>
      </c>
      <c r="I25" s="46">
        <f>SUM(I21:I24)</f>
        <v>170</v>
      </c>
      <c r="J25" s="40" t="s">
        <v>43</v>
      </c>
    </row>
    <row r="26" spans="1:14" s="3" customFormat="1" ht="21.75" thickBot="1" x14ac:dyDescent="0.5">
      <c r="A26" s="37"/>
      <c r="B26" s="13" t="s">
        <v>78</v>
      </c>
      <c r="C26" s="26" t="s">
        <v>14</v>
      </c>
      <c r="D26" s="13"/>
      <c r="E26" s="39">
        <f>I25</f>
        <v>170</v>
      </c>
      <c r="F26" s="13" t="s">
        <v>115</v>
      </c>
      <c r="G26" s="47">
        <v>0.4</v>
      </c>
      <c r="H26" s="13"/>
      <c r="I26" s="43">
        <f>ROUNDDOWN(I25/0.4,0)</f>
        <v>425</v>
      </c>
      <c r="J26" s="40" t="s">
        <v>112</v>
      </c>
      <c r="K26" s="2"/>
      <c r="L26" s="2"/>
      <c r="M26" s="2"/>
      <c r="N26" s="2"/>
    </row>
    <row r="27" spans="1:14" s="8" customFormat="1" ht="18.75" thickTop="1" x14ac:dyDescent="0.4">
      <c r="A27" s="44"/>
      <c r="B27" s="44"/>
      <c r="C27" s="44"/>
      <c r="D27" s="44"/>
      <c r="E27" s="44"/>
      <c r="F27" s="44"/>
      <c r="G27" s="44"/>
      <c r="H27" s="44"/>
      <c r="I27" s="44"/>
      <c r="J27" s="44"/>
    </row>
    <row r="28" spans="1:14" ht="21.75" thickBot="1" x14ac:dyDescent="0.5">
      <c r="A28" s="13"/>
      <c r="B28" s="13" t="s">
        <v>114</v>
      </c>
      <c r="C28" s="26" t="s">
        <v>14</v>
      </c>
      <c r="D28" s="13"/>
      <c r="E28" s="39">
        <f>I17</f>
        <v>1388.3</v>
      </c>
      <c r="F28" s="13" t="s">
        <v>113</v>
      </c>
      <c r="G28" s="39">
        <f>I26</f>
        <v>425</v>
      </c>
      <c r="H28" s="13" t="s">
        <v>14</v>
      </c>
      <c r="I28" s="48">
        <f>E28+G28</f>
        <v>1813.3</v>
      </c>
      <c r="J28" s="40" t="s">
        <v>112</v>
      </c>
    </row>
    <row r="29" spans="1:14" s="3" customFormat="1" ht="13.5" thickTop="1" x14ac:dyDescent="0.3">
      <c r="A29" s="37"/>
      <c r="B29" s="37"/>
      <c r="C29" s="49"/>
      <c r="D29" s="37"/>
      <c r="E29" s="37"/>
      <c r="F29" s="37"/>
      <c r="G29" s="37"/>
      <c r="H29" s="37"/>
      <c r="I29" s="37"/>
      <c r="J29" s="37"/>
    </row>
    <row r="30" spans="1:14" x14ac:dyDescent="0.45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14" s="1" customFormat="1" ht="23.25" x14ac:dyDescent="0.5">
      <c r="A31" s="13"/>
      <c r="B31" s="108"/>
      <c r="C31" s="108"/>
      <c r="D31" s="108"/>
      <c r="E31" s="13"/>
      <c r="F31" s="13"/>
      <c r="G31" s="13"/>
      <c r="H31" s="13"/>
      <c r="I31" s="13"/>
      <c r="J31" s="13"/>
    </row>
    <row r="32" spans="1:14" s="1" customFormat="1" ht="23.25" x14ac:dyDescent="0.5">
      <c r="A32" s="13"/>
      <c r="B32" s="108"/>
      <c r="C32" s="108"/>
      <c r="D32" s="108"/>
      <c r="E32" s="13"/>
      <c r="F32" s="13"/>
      <c r="G32" s="13"/>
      <c r="H32" s="13"/>
      <c r="I32" s="13"/>
      <c r="J32" s="13"/>
    </row>
    <row r="33" spans="2:10" s="3" customFormat="1" ht="12.75" x14ac:dyDescent="0.3"/>
    <row r="34" spans="2:10" s="1" customFormat="1" ht="23.25" x14ac:dyDescent="0.5">
      <c r="B34" s="2"/>
      <c r="D34" s="2"/>
      <c r="E34" s="5"/>
      <c r="F34" s="2"/>
      <c r="G34" s="2"/>
      <c r="H34" s="2"/>
      <c r="I34" s="2"/>
      <c r="J34" s="2"/>
    </row>
    <row r="35" spans="2:10" s="1" customFormat="1" ht="23.25" x14ac:dyDescent="0.5">
      <c r="B35" s="2"/>
      <c r="D35" s="2"/>
      <c r="E35" s="2"/>
      <c r="F35" s="2"/>
      <c r="G35" s="2"/>
      <c r="H35" s="2"/>
      <c r="I35" s="2"/>
      <c r="J35" s="2"/>
    </row>
    <row r="36" spans="2:10" s="1" customFormat="1" ht="23.25" x14ac:dyDescent="0.5">
      <c r="B36" s="2"/>
      <c r="D36" s="2"/>
      <c r="E36" s="2"/>
      <c r="F36" s="2"/>
      <c r="G36" s="2"/>
      <c r="H36" s="2"/>
      <c r="I36" s="2"/>
      <c r="J36" s="2"/>
    </row>
  </sheetData>
  <mergeCells count="2">
    <mergeCell ref="B31:D31"/>
    <mergeCell ref="B32:D32"/>
  </mergeCells>
  <pageMargins left="0.31496062992125984" right="0.11811023622047245" top="0.35433070866141736" bottom="0.15748031496062992" header="0.31496062992125984" footer="0.11811023622047245"/>
  <pageSetup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view="pageBreakPreview" zoomScaleNormal="100" zoomScaleSheetLayoutView="100" workbookViewId="0">
      <selection activeCell="I14" sqref="I14"/>
    </sheetView>
  </sheetViews>
  <sheetFormatPr defaultRowHeight="21" x14ac:dyDescent="0.45"/>
  <cols>
    <col min="1" max="1" width="6.125" style="2" customWidth="1"/>
    <col min="2" max="2" width="45.75" style="2" customWidth="1"/>
    <col min="3" max="3" width="9" style="2"/>
    <col min="4" max="4" width="8" style="2" customWidth="1"/>
    <col min="5" max="5" width="8.625" style="2" customWidth="1"/>
    <col min="6" max="6" width="9.25" style="2" customWidth="1"/>
    <col min="7" max="7" width="9.5" style="2" customWidth="1"/>
    <col min="8" max="16384" width="9" style="2"/>
  </cols>
  <sheetData>
    <row r="1" spans="1:7" x14ac:dyDescent="0.45">
      <c r="A1" s="13" t="str">
        <f>แบบสรุปข้อมูลวัสดุ!A2</f>
        <v>งานก่อสร้างทาง   สะพาน   และท่อเหลี่ยม</v>
      </c>
      <c r="B1" s="13"/>
      <c r="C1" s="13"/>
      <c r="D1" s="13"/>
      <c r="E1" s="13"/>
      <c r="F1" s="13"/>
      <c r="G1" s="13"/>
    </row>
    <row r="2" spans="1:7" x14ac:dyDescent="0.45">
      <c r="A2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2" s="13"/>
      <c r="C2" s="13"/>
      <c r="D2" s="13"/>
      <c r="E2" s="13"/>
      <c r="F2" s="13"/>
      <c r="G2" s="13"/>
    </row>
    <row r="3" spans="1:7" x14ac:dyDescent="0.45">
      <c r="A3" s="13" t="str">
        <f>แบบสรุปราคากลาง!A4</f>
        <v>สถานที่   บ้านค่าไพบูลย์ หมู่ที่ 2 ตำบลปง อำเภอปง จังหวัดพะเยา</v>
      </c>
      <c r="B3" s="13"/>
      <c r="C3" s="13"/>
      <c r="D3" s="13"/>
      <c r="E3" s="13"/>
      <c r="F3" s="13"/>
      <c r="G3" s="13"/>
    </row>
    <row r="4" spans="1:7" x14ac:dyDescent="0.45">
      <c r="A4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4" s="13"/>
      <c r="C4" s="13"/>
      <c r="D4" s="13"/>
      <c r="E4" s="13"/>
      <c r="F4" s="13"/>
      <c r="G4" s="13"/>
    </row>
    <row r="5" spans="1:7" s="8" customFormat="1" ht="20.25" x14ac:dyDescent="0.4">
      <c r="A5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5" s="44"/>
      <c r="C5" s="44"/>
      <c r="D5" s="44"/>
      <c r="E5" s="44"/>
      <c r="F5" s="44"/>
      <c r="G5" s="44"/>
    </row>
    <row r="6" spans="1:7" x14ac:dyDescent="0.45">
      <c r="A6" s="50" t="s">
        <v>64</v>
      </c>
      <c r="B6" s="13"/>
      <c r="C6" s="13"/>
      <c r="D6" s="13"/>
      <c r="E6" s="13"/>
      <c r="F6" s="13"/>
      <c r="G6" s="13"/>
    </row>
    <row r="7" spans="1:7" x14ac:dyDescent="0.45">
      <c r="A7" s="51" t="s">
        <v>53</v>
      </c>
      <c r="B7" s="51" t="s">
        <v>1</v>
      </c>
      <c r="C7" s="51" t="s">
        <v>3</v>
      </c>
      <c r="D7" s="51" t="s">
        <v>2</v>
      </c>
      <c r="E7" s="51" t="s">
        <v>54</v>
      </c>
      <c r="F7" s="51" t="s">
        <v>55</v>
      </c>
      <c r="G7" s="51" t="s">
        <v>42</v>
      </c>
    </row>
    <row r="8" spans="1:7" x14ac:dyDescent="0.45">
      <c r="A8" s="52"/>
      <c r="B8" s="52"/>
      <c r="C8" s="52"/>
      <c r="D8" s="52"/>
      <c r="E8" s="52" t="s">
        <v>32</v>
      </c>
      <c r="F8" s="52" t="s">
        <v>32</v>
      </c>
      <c r="G8" s="52"/>
    </row>
    <row r="9" spans="1:7" x14ac:dyDescent="0.45">
      <c r="A9" s="53">
        <v>1</v>
      </c>
      <c r="B9" s="54" t="s">
        <v>62</v>
      </c>
      <c r="C9" s="54"/>
      <c r="D9" s="54"/>
      <c r="E9" s="54"/>
      <c r="F9" s="54" t="s">
        <v>46</v>
      </c>
      <c r="G9" s="54"/>
    </row>
    <row r="10" spans="1:7" x14ac:dyDescent="0.45">
      <c r="A10" s="53"/>
      <c r="B10" s="54" t="s">
        <v>56</v>
      </c>
      <c r="C10" s="53">
        <v>336</v>
      </c>
      <c r="D10" s="53" t="s">
        <v>57</v>
      </c>
      <c r="E10" s="55">
        <f>ROUNDDOWN(แบบสรุปข้อมูลวัสดุ!I18/1000,2)</f>
        <v>3.18</v>
      </c>
      <c r="F10" s="55">
        <f>ROUNDDOWN(C10*E10,2)</f>
        <v>1068.48</v>
      </c>
      <c r="G10" s="54" t="s">
        <v>58</v>
      </c>
    </row>
    <row r="11" spans="1:7" x14ac:dyDescent="0.45">
      <c r="A11" s="53"/>
      <c r="B11" s="54" t="s">
        <v>59</v>
      </c>
      <c r="C11" s="53">
        <v>0.72</v>
      </c>
      <c r="D11" s="53" t="s">
        <v>20</v>
      </c>
      <c r="E11" s="55">
        <f>แบบสรุปข้อมูลวัสดุ!I20</f>
        <v>814.23</v>
      </c>
      <c r="F11" s="55">
        <f>ROUNDDOWN(C11*E11,2)</f>
        <v>586.24</v>
      </c>
      <c r="G11" s="54"/>
    </row>
    <row r="12" spans="1:7" x14ac:dyDescent="0.45">
      <c r="A12" s="53"/>
      <c r="B12" s="54" t="s">
        <v>60</v>
      </c>
      <c r="C12" s="53">
        <v>0.88</v>
      </c>
      <c r="D12" s="53" t="s">
        <v>20</v>
      </c>
      <c r="E12" s="55">
        <f>แบบสรุปข้อมูลวัสดุ!I19</f>
        <v>742.58</v>
      </c>
      <c r="F12" s="55">
        <f>ROUNDDOWN(C12*E12,2)</f>
        <v>653.47</v>
      </c>
      <c r="G12" s="54"/>
    </row>
    <row r="13" spans="1:7" x14ac:dyDescent="0.45">
      <c r="A13" s="53"/>
      <c r="B13" s="54" t="s">
        <v>216</v>
      </c>
      <c r="C13" s="53">
        <v>1</v>
      </c>
      <c r="D13" s="53" t="s">
        <v>20</v>
      </c>
      <c r="E13" s="55">
        <v>466</v>
      </c>
      <c r="F13" s="55">
        <f>ROUNDDOWN(C13*E13,2)</f>
        <v>466</v>
      </c>
      <c r="G13" s="54"/>
    </row>
    <row r="14" spans="1:7" x14ac:dyDescent="0.45">
      <c r="A14" s="53"/>
      <c r="B14" s="54" t="s">
        <v>61</v>
      </c>
      <c r="C14" s="53">
        <v>1</v>
      </c>
      <c r="D14" s="53" t="s">
        <v>20</v>
      </c>
      <c r="E14" s="53" t="s">
        <v>14</v>
      </c>
      <c r="F14" s="55">
        <f>SUM(F10:F13)</f>
        <v>2774.19</v>
      </c>
      <c r="G14" s="53" t="s">
        <v>43</v>
      </c>
    </row>
    <row r="15" spans="1:7" x14ac:dyDescent="0.45">
      <c r="A15" s="13"/>
      <c r="B15" s="13"/>
      <c r="C15" s="13"/>
      <c r="D15" s="13"/>
      <c r="E15" s="13"/>
      <c r="F15" s="13"/>
      <c r="G15" s="13"/>
    </row>
    <row r="16" spans="1:7" x14ac:dyDescent="0.45">
      <c r="A16" s="13"/>
      <c r="B16" s="13"/>
      <c r="C16" s="13"/>
      <c r="D16" s="13"/>
      <c r="E16" s="13"/>
      <c r="F16" s="13"/>
      <c r="G16" s="13"/>
    </row>
    <row r="17" spans="1:9" s="1" customFormat="1" ht="23.25" x14ac:dyDescent="0.5">
      <c r="A17" s="13"/>
      <c r="B17" s="13"/>
      <c r="C17" s="13"/>
      <c r="D17" s="13"/>
      <c r="E17" s="13"/>
      <c r="F17" s="13"/>
      <c r="G17" s="13"/>
      <c r="H17" s="2"/>
      <c r="I17" s="2"/>
    </row>
    <row r="18" spans="1:9" s="1" customFormat="1" ht="23.25" x14ac:dyDescent="0.5">
      <c r="A18" s="2"/>
      <c r="B18" s="2"/>
      <c r="C18" s="2"/>
      <c r="D18" s="2"/>
      <c r="E18" s="2"/>
      <c r="F18" s="2"/>
      <c r="G18" s="2"/>
      <c r="H18" s="2"/>
      <c r="I18" s="2"/>
    </row>
    <row r="19" spans="1:9" s="3" customFormat="1" ht="12.75" x14ac:dyDescent="0.3"/>
    <row r="20" spans="1:9" s="1" customFormat="1" ht="23.25" x14ac:dyDescent="0.5">
      <c r="B20" s="2"/>
      <c r="C20" s="2"/>
      <c r="D20" s="5"/>
      <c r="E20" s="2"/>
      <c r="F20" s="2"/>
      <c r="G20" s="2"/>
      <c r="H20" s="2"/>
      <c r="I20" s="2"/>
    </row>
    <row r="21" spans="1:9" s="1" customFormat="1" ht="23.25" x14ac:dyDescent="0.5">
      <c r="B21" s="2"/>
      <c r="C21" s="2"/>
      <c r="D21" s="2"/>
      <c r="E21" s="2"/>
      <c r="F21" s="2"/>
      <c r="G21" s="2"/>
      <c r="H21" s="2"/>
      <c r="I21" s="2"/>
    </row>
    <row r="22" spans="1:9" s="1" customFormat="1" ht="23.25" x14ac:dyDescent="0.5">
      <c r="B22" s="2"/>
      <c r="C22" s="2"/>
      <c r="D22" s="2"/>
      <c r="E22" s="2"/>
      <c r="F22" s="2"/>
      <c r="G22" s="2"/>
      <c r="H22" s="2"/>
      <c r="I22" s="2"/>
    </row>
  </sheetData>
  <pageMargins left="0.31496062992125984" right="0.31496062992125984" top="0.74803149606299213" bottom="0.74803149606299213" header="0.31496062992125984" footer="0.31496062992125984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4"/>
  <sheetViews>
    <sheetView view="pageBreakPreview" topLeftCell="A13" zoomScaleNormal="100" zoomScaleSheetLayoutView="100" workbookViewId="0">
      <selection activeCell="I25" sqref="I25"/>
    </sheetView>
  </sheetViews>
  <sheetFormatPr defaultRowHeight="21" x14ac:dyDescent="0.45"/>
  <cols>
    <col min="1" max="1" width="35.125" style="2" customWidth="1"/>
    <col min="2" max="2" width="8.25" style="2" customWidth="1"/>
    <col min="3" max="3" width="5" style="2" customWidth="1"/>
    <col min="4" max="4" width="7.75" style="2" customWidth="1"/>
    <col min="5" max="5" width="4.75" style="2" customWidth="1"/>
    <col min="6" max="6" width="4" style="2" customWidth="1"/>
    <col min="7" max="8" width="9" style="2"/>
    <col min="9" max="9" width="9.5" style="2" customWidth="1"/>
    <col min="10" max="16384" width="9" style="2"/>
  </cols>
  <sheetData>
    <row r="1" spans="1:9" x14ac:dyDescent="0.45">
      <c r="A1" s="13" t="str">
        <f>แบบสรุปข้อมูลวัสดุ!A2</f>
        <v>งานก่อสร้างทาง   สะพาน   และท่อเหลี่ยม</v>
      </c>
      <c r="B1" s="13"/>
      <c r="C1" s="13"/>
      <c r="D1" s="13"/>
      <c r="E1" s="13"/>
      <c r="F1" s="13"/>
      <c r="G1" s="13"/>
      <c r="H1" s="13"/>
      <c r="I1" s="13"/>
    </row>
    <row r="2" spans="1:9" x14ac:dyDescent="0.45">
      <c r="A2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2" s="13"/>
      <c r="C2" s="13"/>
      <c r="D2" s="13"/>
      <c r="E2" s="13"/>
      <c r="F2" s="13"/>
      <c r="G2" s="13"/>
      <c r="H2" s="13"/>
      <c r="I2" s="13"/>
    </row>
    <row r="3" spans="1:9" x14ac:dyDescent="0.45">
      <c r="A3" s="13" t="str">
        <f>แบบสรุปราคากลาง!A4</f>
        <v>สถานที่   บ้านค่าไพบูลย์ หมู่ที่ 2 ตำบลปง อำเภอปง จังหวัดพะเยา</v>
      </c>
      <c r="B3" s="13"/>
      <c r="C3" s="13"/>
      <c r="D3" s="13"/>
      <c r="E3" s="13"/>
      <c r="F3" s="13"/>
      <c r="G3" s="13"/>
      <c r="H3" s="13"/>
      <c r="I3" s="13"/>
    </row>
    <row r="4" spans="1:9" x14ac:dyDescent="0.45">
      <c r="A4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4" s="13"/>
      <c r="C4" s="13"/>
      <c r="D4" s="13"/>
      <c r="E4" s="13"/>
      <c r="F4" s="13"/>
      <c r="G4" s="13"/>
      <c r="H4" s="13"/>
      <c r="I4" s="13"/>
    </row>
    <row r="5" spans="1:9" s="8" customFormat="1" ht="20.25" x14ac:dyDescent="0.4">
      <c r="A5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5" s="44"/>
      <c r="C5" s="44"/>
      <c r="D5" s="44"/>
      <c r="E5" s="44"/>
      <c r="F5" s="44"/>
      <c r="G5" s="44"/>
      <c r="H5" s="44"/>
      <c r="I5" s="44"/>
    </row>
    <row r="6" spans="1:9" s="8" customFormat="1" ht="20.25" x14ac:dyDescent="0.4">
      <c r="A6" s="13"/>
      <c r="B6" s="44"/>
      <c r="C6" s="44"/>
      <c r="D6" s="44"/>
      <c r="E6" s="44"/>
      <c r="F6" s="44"/>
      <c r="G6" s="44"/>
      <c r="H6" s="44"/>
      <c r="I6" s="44"/>
    </row>
    <row r="7" spans="1:9" x14ac:dyDescent="0.45">
      <c r="A7" s="13" t="s">
        <v>86</v>
      </c>
      <c r="B7" s="13"/>
      <c r="C7" s="13"/>
      <c r="D7" s="13"/>
      <c r="E7" s="13"/>
      <c r="F7" s="13"/>
      <c r="G7" s="13"/>
      <c r="H7" s="13"/>
      <c r="I7" s="13"/>
    </row>
    <row r="8" spans="1:9" x14ac:dyDescent="0.45">
      <c r="A8" s="13" t="s">
        <v>90</v>
      </c>
      <c r="B8" s="26">
        <v>1</v>
      </c>
      <c r="C8" s="13" t="s">
        <v>88</v>
      </c>
      <c r="D8" s="39">
        <f>ROUNDDOWN(ราคาไม้แบบ!G9,0)</f>
        <v>697</v>
      </c>
      <c r="E8" s="26" t="s">
        <v>72</v>
      </c>
      <c r="F8" s="13" t="s">
        <v>14</v>
      </c>
      <c r="G8" s="56">
        <v>697.2</v>
      </c>
      <c r="H8" s="13" t="s">
        <v>92</v>
      </c>
      <c r="I8" s="13"/>
    </row>
    <row r="9" spans="1:9" x14ac:dyDescent="0.45">
      <c r="A9" s="13" t="s">
        <v>81</v>
      </c>
      <c r="B9" s="47">
        <v>0.3</v>
      </c>
      <c r="C9" s="13" t="s">
        <v>88</v>
      </c>
      <c r="D9" s="39">
        <f>ROUNDDOWN(ราคาไม้แบบ!G10,0)</f>
        <v>546</v>
      </c>
      <c r="E9" s="26" t="s">
        <v>72</v>
      </c>
      <c r="F9" s="13" t="s">
        <v>14</v>
      </c>
      <c r="G9" s="57">
        <f>ROUNDDOWN(B9*D9,0)</f>
        <v>163</v>
      </c>
      <c r="H9" s="13" t="s">
        <v>92</v>
      </c>
      <c r="I9" s="13"/>
    </row>
    <row r="10" spans="1:9" x14ac:dyDescent="0.45">
      <c r="A10" s="13" t="s">
        <v>185</v>
      </c>
      <c r="B10" s="47">
        <v>0.3</v>
      </c>
      <c r="C10" s="13" t="s">
        <v>89</v>
      </c>
      <c r="D10" s="38">
        <v>200</v>
      </c>
      <c r="E10" s="26" t="s">
        <v>72</v>
      </c>
      <c r="F10" s="13" t="s">
        <v>14</v>
      </c>
      <c r="G10" s="57">
        <f>ROUNDDOWN(B10*D10,0)</f>
        <v>60</v>
      </c>
      <c r="H10" s="13" t="s">
        <v>92</v>
      </c>
      <c r="I10" s="13"/>
    </row>
    <row r="11" spans="1:9" x14ac:dyDescent="0.45">
      <c r="A11" s="13" t="s">
        <v>82</v>
      </c>
      <c r="B11" s="47">
        <v>0.25</v>
      </c>
      <c r="C11" s="13" t="s">
        <v>57</v>
      </c>
      <c r="D11" s="38">
        <f>ROUNDDOWN(แบบสรุปข้อมูลวัสดุ!I21/1000,0)</f>
        <v>56</v>
      </c>
      <c r="E11" s="26" t="s">
        <v>72</v>
      </c>
      <c r="F11" s="13" t="s">
        <v>14</v>
      </c>
      <c r="G11" s="57">
        <f>ROUNDDOWN(B11*D11,0)</f>
        <v>14</v>
      </c>
      <c r="H11" s="13" t="s">
        <v>92</v>
      </c>
      <c r="I11" s="13"/>
    </row>
    <row r="12" spans="1:9" x14ac:dyDescent="0.45">
      <c r="A12" s="13" t="s">
        <v>33</v>
      </c>
      <c r="B12" s="13"/>
      <c r="C12" s="13"/>
      <c r="D12" s="13"/>
      <c r="E12" s="13"/>
      <c r="F12" s="13"/>
      <c r="G12" s="58">
        <f>SUM(G8:G11)</f>
        <v>934.2</v>
      </c>
      <c r="H12" s="13" t="s">
        <v>92</v>
      </c>
      <c r="I12" s="59" t="s">
        <v>93</v>
      </c>
    </row>
    <row r="13" spans="1:9" x14ac:dyDescent="0.45">
      <c r="A13" s="13" t="s">
        <v>83</v>
      </c>
      <c r="B13" s="39">
        <f>G12</f>
        <v>934.2</v>
      </c>
      <c r="C13" s="13" t="s">
        <v>108</v>
      </c>
      <c r="D13" s="59">
        <v>4</v>
      </c>
      <c r="E13" s="13"/>
      <c r="F13" s="13" t="s">
        <v>14</v>
      </c>
      <c r="G13" s="60">
        <f>ROUNDDOWN(B13/D13,2)</f>
        <v>233.55</v>
      </c>
      <c r="H13" s="13" t="s">
        <v>92</v>
      </c>
      <c r="I13" s="13"/>
    </row>
    <row r="14" spans="1:9" x14ac:dyDescent="0.45">
      <c r="A14" s="13" t="s">
        <v>84</v>
      </c>
      <c r="B14" s="13"/>
      <c r="C14" s="13"/>
      <c r="D14" s="13"/>
      <c r="E14" s="13"/>
      <c r="F14" s="13"/>
      <c r="G14" s="57">
        <v>115</v>
      </c>
      <c r="H14" s="13" t="s">
        <v>92</v>
      </c>
      <c r="I14" s="13"/>
    </row>
    <row r="15" spans="1:9" ht="21.75" thickBot="1" x14ac:dyDescent="0.5">
      <c r="A15" s="13">
        <v>200</v>
      </c>
      <c r="B15" s="13"/>
      <c r="C15" s="13"/>
      <c r="D15" s="13"/>
      <c r="E15" s="13"/>
      <c r="F15" s="13"/>
      <c r="G15" s="61">
        <f>SUM(G13:G14)</f>
        <v>348.55</v>
      </c>
      <c r="H15" s="13" t="s">
        <v>92</v>
      </c>
      <c r="I15" s="13"/>
    </row>
    <row r="16" spans="1:9" ht="21.75" thickTop="1" x14ac:dyDescent="0.4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45">
      <c r="A17" s="13" t="s">
        <v>85</v>
      </c>
      <c r="B17" s="13"/>
      <c r="C17" s="13"/>
      <c r="D17" s="13"/>
      <c r="E17" s="13"/>
      <c r="F17" s="13"/>
      <c r="G17" s="13"/>
      <c r="H17" s="13"/>
      <c r="I17" s="13"/>
    </row>
    <row r="18" spans="1:9" x14ac:dyDescent="0.45">
      <c r="A18" s="13" t="s">
        <v>91</v>
      </c>
      <c r="B18" s="26">
        <v>1</v>
      </c>
      <c r="C18" s="13" t="s">
        <v>88</v>
      </c>
      <c r="D18" s="39">
        <f>ROUNDDOWN(ราคาไม้แบบ!G9,0)</f>
        <v>697</v>
      </c>
      <c r="E18" s="26" t="s">
        <v>72</v>
      </c>
      <c r="F18" s="13" t="s">
        <v>14</v>
      </c>
      <c r="G18" s="56">
        <v>697.2</v>
      </c>
      <c r="H18" s="13" t="s">
        <v>92</v>
      </c>
      <c r="I18" s="13"/>
    </row>
    <row r="19" spans="1:9" x14ac:dyDescent="0.45">
      <c r="A19" s="13" t="s">
        <v>81</v>
      </c>
      <c r="B19" s="47">
        <v>0.3</v>
      </c>
      <c r="C19" s="13" t="s">
        <v>88</v>
      </c>
      <c r="D19" s="39">
        <f>ROUNDDOWN(ราคาไม้แบบ!G10,0)</f>
        <v>546</v>
      </c>
      <c r="E19" s="26" t="s">
        <v>72</v>
      </c>
      <c r="F19" s="13" t="s">
        <v>14</v>
      </c>
      <c r="G19" s="56">
        <f t="shared" ref="G19:G21" si="0">ROUNDDOWN(B19*D19,0)</f>
        <v>163</v>
      </c>
      <c r="H19" s="13" t="s">
        <v>92</v>
      </c>
      <c r="I19" s="13"/>
    </row>
    <row r="20" spans="1:9" x14ac:dyDescent="0.45">
      <c r="A20" s="13" t="s">
        <v>185</v>
      </c>
      <c r="B20" s="47">
        <v>0.3</v>
      </c>
      <c r="C20" s="13" t="s">
        <v>89</v>
      </c>
      <c r="D20" s="39">
        <v>200</v>
      </c>
      <c r="E20" s="26" t="s">
        <v>72</v>
      </c>
      <c r="F20" s="13" t="s">
        <v>14</v>
      </c>
      <c r="G20" s="56">
        <f t="shared" si="0"/>
        <v>60</v>
      </c>
      <c r="H20" s="13" t="s">
        <v>92</v>
      </c>
      <c r="I20" s="13"/>
    </row>
    <row r="21" spans="1:9" x14ac:dyDescent="0.45">
      <c r="A21" s="13" t="s">
        <v>82</v>
      </c>
      <c r="B21" s="47">
        <v>0.25</v>
      </c>
      <c r="C21" s="13" t="s">
        <v>57</v>
      </c>
      <c r="D21" s="38">
        <f>ROUNDDOWN(แบบสรุปข้อมูลวัสดุ!I21/1000,0)</f>
        <v>56</v>
      </c>
      <c r="E21" s="26" t="s">
        <v>72</v>
      </c>
      <c r="F21" s="13" t="s">
        <v>14</v>
      </c>
      <c r="G21" s="56">
        <f t="shared" si="0"/>
        <v>14</v>
      </c>
      <c r="H21" s="13" t="s">
        <v>92</v>
      </c>
      <c r="I21" s="13"/>
    </row>
    <row r="22" spans="1:9" x14ac:dyDescent="0.45">
      <c r="A22" s="13" t="s">
        <v>33</v>
      </c>
      <c r="B22" s="13"/>
      <c r="C22" s="13"/>
      <c r="D22" s="13"/>
      <c r="E22" s="13"/>
      <c r="F22" s="13"/>
      <c r="G22" s="58">
        <f>SUM(G18:G21)</f>
        <v>934.2</v>
      </c>
      <c r="H22" s="13" t="s">
        <v>92</v>
      </c>
      <c r="I22" s="59" t="s">
        <v>93</v>
      </c>
    </row>
    <row r="23" spans="1:9" x14ac:dyDescent="0.45">
      <c r="A23" s="13" t="s">
        <v>87</v>
      </c>
      <c r="B23" s="39">
        <f>G22</f>
        <v>934.2</v>
      </c>
      <c r="C23" s="13" t="s">
        <v>108</v>
      </c>
      <c r="D23" s="59">
        <v>5</v>
      </c>
      <c r="E23" s="13"/>
      <c r="F23" s="13" t="s">
        <v>14</v>
      </c>
      <c r="G23" s="60">
        <f>ROUNDDOWN(B23/D23,0)</f>
        <v>186</v>
      </c>
      <c r="H23" s="13" t="s">
        <v>92</v>
      </c>
      <c r="I23" s="13"/>
    </row>
    <row r="24" spans="1:9" x14ac:dyDescent="0.45">
      <c r="A24" s="13" t="s">
        <v>84</v>
      </c>
      <c r="B24" s="13"/>
      <c r="C24" s="13"/>
      <c r="D24" s="13"/>
      <c r="E24" s="13"/>
      <c r="F24" s="13"/>
      <c r="G24" s="57">
        <v>115</v>
      </c>
      <c r="H24" s="13" t="s">
        <v>92</v>
      </c>
      <c r="I24" s="13"/>
    </row>
    <row r="25" spans="1:9" ht="21.75" thickBot="1" x14ac:dyDescent="0.5">
      <c r="A25" s="13" t="s">
        <v>33</v>
      </c>
      <c r="B25" s="13"/>
      <c r="C25" s="13"/>
      <c r="D25" s="13"/>
      <c r="E25" s="13"/>
      <c r="F25" s="13"/>
      <c r="G25" s="61">
        <f>SUM(G23:G24)</f>
        <v>301</v>
      </c>
      <c r="H25" s="13" t="s">
        <v>92</v>
      </c>
      <c r="I25" s="13"/>
    </row>
    <row r="26" spans="1:9" ht="21.75" thickTop="1" x14ac:dyDescent="0.45">
      <c r="A26" s="13"/>
      <c r="B26" s="13"/>
      <c r="C26" s="13"/>
      <c r="D26" s="13"/>
      <c r="E26" s="13"/>
      <c r="F26" s="13"/>
      <c r="G26" s="13"/>
      <c r="H26" s="13"/>
      <c r="I26" s="13"/>
    </row>
    <row r="27" spans="1:9" x14ac:dyDescent="0.45">
      <c r="A27" s="13"/>
      <c r="B27" s="13"/>
      <c r="C27" s="13"/>
      <c r="D27" s="13"/>
      <c r="E27" s="13"/>
      <c r="F27" s="13"/>
      <c r="G27" s="13"/>
      <c r="H27" s="13"/>
      <c r="I27" s="13"/>
    </row>
    <row r="29" spans="1:9" s="1" customFormat="1" ht="23.25" x14ac:dyDescent="0.5">
      <c r="A29" s="109"/>
      <c r="B29" s="109"/>
      <c r="C29" s="109"/>
      <c r="D29" s="2"/>
      <c r="E29" s="2"/>
      <c r="F29" s="2"/>
      <c r="G29" s="2"/>
      <c r="H29" s="2"/>
      <c r="I29" s="2"/>
    </row>
    <row r="30" spans="1:9" s="1" customFormat="1" ht="23.25" x14ac:dyDescent="0.5">
      <c r="A30" s="109"/>
      <c r="B30" s="109"/>
      <c r="C30" s="109"/>
      <c r="D30" s="2"/>
      <c r="E30" s="2"/>
      <c r="F30" s="2"/>
      <c r="G30" s="2"/>
      <c r="H30" s="2"/>
      <c r="I30" s="2"/>
    </row>
    <row r="31" spans="1:9" s="3" customFormat="1" ht="12.75" x14ac:dyDescent="0.3"/>
    <row r="32" spans="1:9" s="1" customFormat="1" ht="23.25" x14ac:dyDescent="0.5">
      <c r="A32" s="2"/>
      <c r="C32" s="2"/>
      <c r="D32" s="5"/>
      <c r="E32" s="2"/>
      <c r="F32" s="2"/>
      <c r="G32" s="2"/>
      <c r="H32" s="2"/>
      <c r="I32" s="2"/>
    </row>
    <row r="33" spans="1:9" s="1" customFormat="1" ht="23.25" x14ac:dyDescent="0.5">
      <c r="A33" s="2"/>
      <c r="C33" s="2"/>
      <c r="D33" s="2"/>
      <c r="E33" s="2"/>
      <c r="F33" s="2"/>
      <c r="G33" s="2"/>
      <c r="H33" s="2"/>
      <c r="I33" s="2"/>
    </row>
    <row r="34" spans="1:9" s="1" customFormat="1" ht="23.25" x14ac:dyDescent="0.5">
      <c r="A34" s="2"/>
      <c r="C34" s="2"/>
      <c r="D34" s="2"/>
      <c r="E34" s="2"/>
      <c r="F34" s="2"/>
      <c r="G34" s="2"/>
      <c r="H34" s="2"/>
      <c r="I34" s="2"/>
    </row>
  </sheetData>
  <mergeCells count="2">
    <mergeCell ref="A29:C29"/>
    <mergeCell ref="A30:C30"/>
  </mergeCells>
  <pageMargins left="0.19685039370078741" right="0.11811023622047245" top="0.35433070866141736" bottom="0.15748031496062992" header="0.31496062992125984" footer="0.1181102362204724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0"/>
  <sheetViews>
    <sheetView view="pageBreakPreview" zoomScaleNormal="100" zoomScaleSheetLayoutView="100" workbookViewId="0">
      <selection activeCell="G12" sqref="G12"/>
    </sheetView>
  </sheetViews>
  <sheetFormatPr defaultRowHeight="21" x14ac:dyDescent="0.45"/>
  <cols>
    <col min="1" max="1" width="6.375" style="2" customWidth="1"/>
    <col min="2" max="2" width="35" style="2" customWidth="1"/>
    <col min="3" max="3" width="8.25" style="2" customWidth="1"/>
    <col min="4" max="4" width="8.375" style="2" customWidth="1"/>
    <col min="5" max="5" width="9.875" style="2" customWidth="1"/>
    <col min="6" max="6" width="8.375" style="2" customWidth="1"/>
    <col min="7" max="7" width="9.875" style="2" customWidth="1"/>
    <col min="8" max="8" width="8" style="2" customWidth="1"/>
    <col min="9" max="16384" width="9" style="2"/>
  </cols>
  <sheetData>
    <row r="1" spans="1:10" x14ac:dyDescent="0.45">
      <c r="A1" s="103" t="s">
        <v>180</v>
      </c>
      <c r="B1" s="103"/>
      <c r="C1" s="103"/>
      <c r="D1" s="103"/>
      <c r="E1" s="103"/>
      <c r="F1" s="103"/>
      <c r="G1" s="103"/>
      <c r="H1" s="103"/>
    </row>
    <row r="2" spans="1:10" x14ac:dyDescent="0.45">
      <c r="A2" s="62" t="str">
        <f>แบบสรุปข้อมูลวัสดุ!A2</f>
        <v>งานก่อสร้างทาง   สะพาน   และท่อเหลี่ยม</v>
      </c>
      <c r="B2" s="63"/>
      <c r="C2" s="63"/>
      <c r="D2" s="63"/>
      <c r="E2" s="63"/>
      <c r="F2" s="63"/>
      <c r="G2" s="63"/>
      <c r="H2" s="63"/>
    </row>
    <row r="3" spans="1:10" x14ac:dyDescent="0.45">
      <c r="A3" s="102" t="str">
        <f>แบบสรุปราคากลาง!A3</f>
        <v>โครงการ  ก่อสร้างรางระบายน้ำพร้อมฝาปิดภายในหมู่บ้าน ซอย 3</v>
      </c>
      <c r="B3" s="102"/>
      <c r="C3" s="102"/>
      <c r="D3" s="102"/>
      <c r="E3" s="102"/>
      <c r="F3" s="102"/>
      <c r="G3" s="102"/>
      <c r="H3" s="102"/>
    </row>
    <row r="4" spans="1:10" x14ac:dyDescent="0.45">
      <c r="A4" s="62" t="str">
        <f>แบบสรุปราคากลาง!A4</f>
        <v>สถานที่   บ้านค่าไพบูลย์ หมู่ที่ 2 ตำบลปง อำเภอปง จังหวัดพะเยา</v>
      </c>
      <c r="B4" s="62"/>
      <c r="C4" s="62"/>
      <c r="D4" s="62"/>
      <c r="E4" s="62"/>
      <c r="F4" s="62"/>
      <c r="G4" s="62"/>
      <c r="H4" s="62"/>
    </row>
    <row r="5" spans="1:10" x14ac:dyDescent="0.45">
      <c r="A5" s="62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5" s="63"/>
      <c r="C5" s="63"/>
      <c r="D5" s="63"/>
      <c r="E5" s="63"/>
      <c r="F5" s="63"/>
      <c r="G5" s="63"/>
      <c r="H5" s="63"/>
    </row>
    <row r="6" spans="1:10" x14ac:dyDescent="0.45">
      <c r="A6" s="64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6" s="64"/>
      <c r="C6" s="64"/>
      <c r="D6" s="64"/>
      <c r="E6" s="64"/>
      <c r="F6" s="64"/>
      <c r="G6" s="64"/>
      <c r="H6" s="64"/>
    </row>
    <row r="7" spans="1:10" ht="22.5" x14ac:dyDescent="0.45">
      <c r="A7" s="53" t="s">
        <v>3</v>
      </c>
      <c r="B7" s="65" t="s">
        <v>1</v>
      </c>
      <c r="C7" s="53" t="s">
        <v>102</v>
      </c>
      <c r="D7" s="53" t="s">
        <v>103</v>
      </c>
      <c r="E7" s="53" t="s">
        <v>104</v>
      </c>
      <c r="F7" s="53" t="s">
        <v>105</v>
      </c>
      <c r="G7" s="53" t="s">
        <v>106</v>
      </c>
      <c r="H7" s="53" t="s">
        <v>42</v>
      </c>
    </row>
    <row r="8" spans="1:10" ht="22.5" x14ac:dyDescent="0.45">
      <c r="A8" s="66"/>
      <c r="B8" s="66" t="s">
        <v>186</v>
      </c>
      <c r="C8" s="67">
        <f>0.1368*4</f>
        <v>0.54720000000000002</v>
      </c>
      <c r="D8" s="66">
        <f>ROUNDDOWN(0.0254*0.1524*4,5)</f>
        <v>1.5480000000000001E-2</v>
      </c>
      <c r="E8" s="68">
        <f>แบบสรุปข้อมูลวัสดุ!I22</f>
        <v>92.4</v>
      </c>
      <c r="F8" s="69">
        <f>ROUNDDOWN(E8*4,2)</f>
        <v>369.6</v>
      </c>
      <c r="G8" s="70">
        <v>765.42</v>
      </c>
      <c r="H8" s="66"/>
    </row>
    <row r="9" spans="1:10" ht="22.5" x14ac:dyDescent="0.45">
      <c r="A9" s="66"/>
      <c r="B9" s="66" t="s">
        <v>187</v>
      </c>
      <c r="C9" s="67">
        <f>0.1824*4</f>
        <v>0.72960000000000003</v>
      </c>
      <c r="D9" s="66">
        <f>ROUNDDOWN(0.0254*0.2032*4,5)</f>
        <v>2.0639999999999999E-2</v>
      </c>
      <c r="E9" s="68">
        <f>แบบสรุปข้อมูลวัสดุ!I23</f>
        <v>121.57</v>
      </c>
      <c r="F9" s="69">
        <f>ROUNDDOWN(E9*4,2)</f>
        <v>486.28</v>
      </c>
      <c r="G9" s="70">
        <v>697.2</v>
      </c>
      <c r="H9" s="66"/>
    </row>
    <row r="10" spans="1:10" ht="22.5" x14ac:dyDescent="0.45">
      <c r="A10" s="66"/>
      <c r="B10" s="66" t="s">
        <v>188</v>
      </c>
      <c r="C10" s="67">
        <f>0.1026*4</f>
        <v>0.41039999999999999</v>
      </c>
      <c r="D10" s="66">
        <f>ROUNDDOWN(0.0381*0.0762*4,5)</f>
        <v>1.1610000000000001E-2</v>
      </c>
      <c r="E10" s="68">
        <f>แบบสรุปข้อมูลวัสดุ!I24</f>
        <v>21.87</v>
      </c>
      <c r="F10" s="69">
        <f>ROUNDDOWN(E10*4,2)</f>
        <v>87.48</v>
      </c>
      <c r="G10" s="70">
        <v>546.73</v>
      </c>
      <c r="H10" s="66"/>
    </row>
    <row r="11" spans="1:10" ht="22.5" x14ac:dyDescent="0.45">
      <c r="A11" s="66"/>
      <c r="B11" s="66"/>
      <c r="C11" s="66"/>
      <c r="D11" s="66"/>
      <c r="E11" s="66"/>
      <c r="F11" s="66"/>
      <c r="G11" s="66"/>
      <c r="H11" s="66"/>
    </row>
    <row r="12" spans="1:10" ht="22.5" x14ac:dyDescent="0.45">
      <c r="A12" s="36"/>
      <c r="B12" s="36" t="s">
        <v>189</v>
      </c>
      <c r="C12" s="36"/>
      <c r="D12" s="36"/>
      <c r="E12" s="36"/>
      <c r="F12" s="36"/>
      <c r="G12" s="36"/>
      <c r="H12" s="36"/>
    </row>
    <row r="13" spans="1:10" ht="22.5" x14ac:dyDescent="0.45">
      <c r="A13" s="36"/>
      <c r="B13" s="36"/>
      <c r="C13" s="36"/>
      <c r="D13" s="36"/>
      <c r="E13" s="36"/>
      <c r="F13" s="36"/>
      <c r="G13" s="36"/>
      <c r="H13" s="36"/>
    </row>
    <row r="14" spans="1:10" x14ac:dyDescent="0.45">
      <c r="A14" s="13"/>
      <c r="B14" s="13"/>
      <c r="C14" s="13"/>
      <c r="D14" s="13"/>
      <c r="E14" s="13"/>
      <c r="F14" s="13"/>
      <c r="G14" s="13"/>
      <c r="H14" s="13"/>
    </row>
    <row r="15" spans="1:10" s="1" customFormat="1" ht="23.25" x14ac:dyDescent="0.5">
      <c r="A15" s="13"/>
      <c r="B15" s="108"/>
      <c r="C15" s="108"/>
      <c r="D15" s="108"/>
      <c r="E15" s="13"/>
      <c r="F15" s="13"/>
      <c r="G15" s="13"/>
      <c r="H15" s="13"/>
      <c r="I15" s="2"/>
      <c r="J15" s="2"/>
    </row>
    <row r="16" spans="1:10" s="1" customFormat="1" ht="23.25" x14ac:dyDescent="0.5">
      <c r="A16" s="13"/>
      <c r="B16" s="108"/>
      <c r="C16" s="108"/>
      <c r="D16" s="108"/>
      <c r="E16" s="13"/>
      <c r="F16" s="13"/>
      <c r="G16" s="13"/>
      <c r="H16" s="13"/>
      <c r="I16" s="2"/>
      <c r="J16" s="2"/>
    </row>
    <row r="17" spans="2:10" s="3" customFormat="1" ht="12.75" x14ac:dyDescent="0.3"/>
    <row r="18" spans="2:10" s="1" customFormat="1" ht="23.25" x14ac:dyDescent="0.5">
      <c r="B18" s="2"/>
      <c r="D18" s="2"/>
      <c r="E18" s="5"/>
      <c r="F18" s="2"/>
      <c r="G18" s="2"/>
      <c r="H18" s="2"/>
      <c r="I18" s="2"/>
      <c r="J18" s="2"/>
    </row>
    <row r="19" spans="2:10" s="1" customFormat="1" ht="23.25" x14ac:dyDescent="0.5">
      <c r="B19" s="2"/>
      <c r="D19" s="2"/>
      <c r="E19" s="2"/>
      <c r="F19" s="2"/>
      <c r="G19" s="2"/>
      <c r="H19" s="2"/>
      <c r="I19" s="2"/>
      <c r="J19" s="2"/>
    </row>
    <row r="20" spans="2:10" s="1" customFormat="1" ht="23.25" x14ac:dyDescent="0.5">
      <c r="B20" s="2"/>
      <c r="D20" s="2"/>
      <c r="E20" s="2"/>
      <c r="F20" s="2"/>
      <c r="G20" s="2"/>
      <c r="H20" s="2"/>
      <c r="I20" s="2"/>
      <c r="J20" s="2"/>
    </row>
  </sheetData>
  <mergeCells count="4">
    <mergeCell ref="A1:H1"/>
    <mergeCell ref="A3:H3"/>
    <mergeCell ref="B15:D15"/>
    <mergeCell ref="B16:D16"/>
  </mergeCells>
  <pageMargins left="0.31496062992125984" right="0.11811023622047245" top="0.74803149606299213" bottom="0.74803149606299213" header="0.31496062992125984" footer="0.31496062992125984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0"/>
  <sheetViews>
    <sheetView view="pageBreakPreview" zoomScaleNormal="100" zoomScaleSheetLayoutView="100" workbookViewId="0">
      <selection activeCell="I7" sqref="I7"/>
    </sheetView>
  </sheetViews>
  <sheetFormatPr defaultRowHeight="21" x14ac:dyDescent="0.45"/>
  <cols>
    <col min="1" max="1" width="22.75" style="2" customWidth="1"/>
    <col min="2" max="2" width="6.5" style="2" customWidth="1"/>
    <col min="3" max="3" width="5.375" style="2" customWidth="1"/>
    <col min="4" max="4" width="7.375" style="2" customWidth="1"/>
    <col min="5" max="5" width="3.125" style="2" customWidth="1"/>
    <col min="6" max="6" width="9.5" style="2" customWidth="1"/>
    <col min="7" max="7" width="10.875" style="2" customWidth="1"/>
    <col min="8" max="16384" width="9" style="2"/>
  </cols>
  <sheetData>
    <row r="1" spans="1:10" x14ac:dyDescent="0.45">
      <c r="A1" s="13" t="str">
        <f>แบบสรุปข้อมูลวัสดุ!A2</f>
        <v>งานก่อสร้างทาง   สะพาน   และท่อเหลี่ยม</v>
      </c>
      <c r="B1" s="13"/>
      <c r="C1" s="13"/>
      <c r="D1" s="13"/>
      <c r="E1" s="13"/>
      <c r="F1" s="13"/>
      <c r="G1" s="13"/>
    </row>
    <row r="2" spans="1:10" x14ac:dyDescent="0.45">
      <c r="A2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2" s="13"/>
      <c r="C2" s="13"/>
      <c r="D2" s="13"/>
      <c r="E2" s="13"/>
      <c r="F2" s="13"/>
      <c r="G2" s="13"/>
    </row>
    <row r="3" spans="1:10" x14ac:dyDescent="0.45">
      <c r="A3" s="13" t="str">
        <f>แบบสรุปราคากลาง!A4</f>
        <v>สถานที่   บ้านค่าไพบูลย์ หมู่ที่ 2 ตำบลปง อำเภอปง จังหวัดพะเยา</v>
      </c>
      <c r="B3" s="13"/>
      <c r="C3" s="13"/>
      <c r="D3" s="13"/>
      <c r="E3" s="13"/>
      <c r="F3" s="13"/>
      <c r="G3" s="13"/>
    </row>
    <row r="4" spans="1:10" x14ac:dyDescent="0.45">
      <c r="A4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4" s="13"/>
      <c r="C4" s="13"/>
      <c r="D4" s="13"/>
      <c r="E4" s="13"/>
      <c r="F4" s="13"/>
      <c r="G4" s="13"/>
    </row>
    <row r="5" spans="1:10" x14ac:dyDescent="0.45">
      <c r="A5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5" s="13"/>
      <c r="C5" s="13"/>
      <c r="D5" s="13"/>
      <c r="E5" s="13"/>
      <c r="F5" s="13"/>
      <c r="G5" s="13"/>
    </row>
    <row r="6" spans="1:10" s="8" customFormat="1" ht="18" x14ac:dyDescent="0.4">
      <c r="A6" s="44"/>
      <c r="B6" s="44"/>
      <c r="C6" s="44"/>
      <c r="D6" s="44"/>
      <c r="E6" s="44"/>
      <c r="F6" s="44"/>
      <c r="G6" s="44"/>
    </row>
    <row r="7" spans="1:10" x14ac:dyDescent="0.45">
      <c r="A7" s="110" t="s">
        <v>94</v>
      </c>
      <c r="B7" s="111"/>
      <c r="C7" s="111"/>
      <c r="D7" s="111"/>
      <c r="E7" s="111"/>
      <c r="F7" s="111"/>
      <c r="G7" s="111"/>
    </row>
    <row r="8" spans="1:10" x14ac:dyDescent="0.45">
      <c r="A8" s="13" t="s">
        <v>95</v>
      </c>
      <c r="B8" s="13"/>
      <c r="C8" s="13"/>
      <c r="D8" s="13"/>
      <c r="E8" s="13" t="s">
        <v>14</v>
      </c>
      <c r="F8" s="56">
        <f>ROUNDDOWN((แบบสรุปข้อมูลวัสดุ!D20),0)</f>
        <v>543</v>
      </c>
      <c r="G8" s="40" t="s">
        <v>101</v>
      </c>
    </row>
    <row r="9" spans="1:10" x14ac:dyDescent="0.45">
      <c r="A9" s="13" t="s">
        <v>96</v>
      </c>
      <c r="B9" s="26">
        <v>77</v>
      </c>
      <c r="C9" s="13" t="s">
        <v>100</v>
      </c>
      <c r="D9" s="13"/>
      <c r="E9" s="13" t="s">
        <v>14</v>
      </c>
      <c r="F9" s="71">
        <v>270.61</v>
      </c>
      <c r="G9" s="40" t="s">
        <v>101</v>
      </c>
    </row>
    <row r="10" spans="1:10" x14ac:dyDescent="0.45">
      <c r="A10" s="13" t="s">
        <v>99</v>
      </c>
      <c r="B10" s="47">
        <v>1.4</v>
      </c>
      <c r="C10" s="26" t="s">
        <v>98</v>
      </c>
      <c r="D10" s="39">
        <f>F8+F9</f>
        <v>813.61</v>
      </c>
      <c r="E10" s="13" t="s">
        <v>14</v>
      </c>
      <c r="F10" s="57">
        <f>ROUNDDOWN(B10*D10,0)</f>
        <v>1139</v>
      </c>
      <c r="G10" s="40" t="s">
        <v>101</v>
      </c>
    </row>
    <row r="11" spans="1:10" ht="21.75" thickBot="1" x14ac:dyDescent="0.5">
      <c r="A11" s="13" t="s">
        <v>97</v>
      </c>
      <c r="B11" s="13"/>
      <c r="C11" s="13"/>
      <c r="D11" s="13"/>
      <c r="E11" s="13" t="s">
        <v>14</v>
      </c>
      <c r="F11" s="72">
        <f>ROUNDDOWN(F10,0)</f>
        <v>1139</v>
      </c>
      <c r="G11" s="40" t="s">
        <v>101</v>
      </c>
    </row>
    <row r="12" spans="1:10" ht="21.75" thickTop="1" x14ac:dyDescent="0.45">
      <c r="A12" s="13"/>
      <c r="B12" s="13"/>
      <c r="C12" s="13"/>
      <c r="D12" s="13"/>
      <c r="E12" s="13"/>
      <c r="F12" s="73"/>
      <c r="G12" s="40"/>
    </row>
    <row r="13" spans="1:10" x14ac:dyDescent="0.45">
      <c r="A13" s="13"/>
      <c r="B13" s="13"/>
      <c r="C13" s="13"/>
      <c r="D13" s="13"/>
      <c r="E13" s="13"/>
      <c r="F13" s="13"/>
      <c r="G13" s="13"/>
    </row>
    <row r="14" spans="1:10" x14ac:dyDescent="0.45">
      <c r="A14" s="13"/>
      <c r="B14" s="13"/>
      <c r="C14" s="13"/>
      <c r="D14" s="13"/>
      <c r="E14" s="13"/>
      <c r="F14" s="13"/>
      <c r="G14" s="13"/>
    </row>
    <row r="15" spans="1:10" s="1" customFormat="1" ht="23.25" x14ac:dyDescent="0.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s="1" customFormat="1" ht="23.25" x14ac:dyDescent="0.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s="3" customFormat="1" ht="12.75" x14ac:dyDescent="0.3"/>
    <row r="18" spans="1:10" s="1" customFormat="1" ht="23.25" x14ac:dyDescent="0.5">
      <c r="A18" s="2"/>
      <c r="D18" s="2"/>
      <c r="E18" s="5"/>
      <c r="F18" s="2"/>
      <c r="G18" s="2"/>
      <c r="H18" s="2"/>
      <c r="I18" s="2"/>
      <c r="J18" s="2"/>
    </row>
    <row r="19" spans="1:10" s="1" customFormat="1" ht="23.25" x14ac:dyDescent="0.5">
      <c r="A19" s="2"/>
      <c r="D19" s="2"/>
      <c r="E19" s="2"/>
      <c r="F19" s="2"/>
      <c r="G19" s="2"/>
      <c r="H19" s="2"/>
      <c r="I19" s="2"/>
      <c r="J19" s="2"/>
    </row>
    <row r="20" spans="1:10" s="1" customFormat="1" ht="23.25" x14ac:dyDescent="0.5">
      <c r="A20" s="2"/>
      <c r="D20" s="2"/>
      <c r="E20" s="2"/>
      <c r="F20" s="2"/>
      <c r="G20" s="2"/>
      <c r="H20" s="2"/>
      <c r="I20" s="2"/>
      <c r="J20" s="2"/>
    </row>
  </sheetData>
  <mergeCells count="1">
    <mergeCell ref="A7:G7"/>
  </mergeCells>
  <pageMargins left="0.31496062992125984" right="0.31496062992125984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9"/>
  <sheetViews>
    <sheetView view="pageBreakPreview" topLeftCell="A13" zoomScaleNormal="100" zoomScaleSheetLayoutView="100" workbookViewId="0">
      <selection activeCell="G9" sqref="G9"/>
    </sheetView>
  </sheetViews>
  <sheetFormatPr defaultRowHeight="23.25" x14ac:dyDescent="0.5"/>
  <cols>
    <col min="1" max="1" width="9" style="1"/>
    <col min="2" max="2" width="7.125" style="1" customWidth="1"/>
    <col min="3" max="3" width="6.875" style="1" customWidth="1"/>
    <col min="4" max="4" width="4.875" style="1" customWidth="1"/>
    <col min="5" max="5" width="7" style="1" customWidth="1"/>
    <col min="6" max="6" width="3.75" style="1" customWidth="1"/>
    <col min="7" max="7" width="8.875" style="1" customWidth="1"/>
    <col min="8" max="16384" width="9" style="1"/>
  </cols>
  <sheetData>
    <row r="1" spans="1:17" x14ac:dyDescent="0.5">
      <c r="A1" s="13" t="str">
        <f>แบบสรุปข้อมูลวัสดุ!A2</f>
        <v>งานก่อสร้างทาง   สะพาน   และท่อเหลี่ยม</v>
      </c>
      <c r="B1" s="13"/>
      <c r="C1" s="13"/>
      <c r="D1" s="13"/>
      <c r="E1" s="13"/>
      <c r="F1" s="13"/>
      <c r="G1" s="13"/>
      <c r="H1" s="13"/>
      <c r="I1" s="13"/>
      <c r="J1" s="2"/>
      <c r="K1" s="2"/>
      <c r="L1" s="2"/>
    </row>
    <row r="2" spans="1:17" x14ac:dyDescent="0.5">
      <c r="A2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2" s="13"/>
      <c r="C2" s="13"/>
      <c r="D2" s="13"/>
      <c r="E2" s="13"/>
      <c r="F2" s="13"/>
      <c r="G2" s="13"/>
      <c r="H2" s="13"/>
      <c r="I2" s="13"/>
      <c r="J2" s="2"/>
      <c r="K2" s="2"/>
      <c r="L2" s="2"/>
    </row>
    <row r="3" spans="1:17" x14ac:dyDescent="0.5">
      <c r="A3" s="13" t="str">
        <f>แบบสรุปราคากลาง!A4</f>
        <v>สถานที่   บ้านค่าไพบูลย์ หมู่ที่ 2 ตำบลปง อำเภอปง จังหวัดพะเยา</v>
      </c>
      <c r="B3" s="13"/>
      <c r="C3" s="13"/>
      <c r="D3" s="13"/>
      <c r="E3" s="13"/>
      <c r="F3" s="13"/>
      <c r="G3" s="13"/>
      <c r="H3" s="13"/>
      <c r="I3" s="13"/>
      <c r="J3" s="2"/>
      <c r="K3" s="2"/>
      <c r="L3" s="2"/>
    </row>
    <row r="4" spans="1:17" x14ac:dyDescent="0.5">
      <c r="A4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4" s="13"/>
      <c r="C4" s="13"/>
      <c r="D4" s="13"/>
      <c r="E4" s="13"/>
      <c r="F4" s="13"/>
      <c r="G4" s="13"/>
      <c r="H4" s="13"/>
      <c r="I4" s="13"/>
      <c r="J4" s="2"/>
      <c r="K4" s="2"/>
      <c r="L4" s="2"/>
    </row>
    <row r="5" spans="1:17" x14ac:dyDescent="0.5">
      <c r="A5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5" s="13"/>
      <c r="C5" s="13"/>
      <c r="D5" s="13"/>
      <c r="E5" s="13"/>
      <c r="F5" s="13"/>
      <c r="G5" s="13"/>
      <c r="H5" s="13"/>
      <c r="I5" s="13"/>
      <c r="J5" s="2"/>
      <c r="K5" s="2"/>
      <c r="L5" s="2"/>
    </row>
    <row r="6" spans="1:17" x14ac:dyDescent="0.5">
      <c r="A6" s="50" t="s">
        <v>128</v>
      </c>
      <c r="B6" s="13"/>
      <c r="C6" s="13"/>
      <c r="D6" s="13"/>
      <c r="E6" s="13"/>
      <c r="F6" s="13"/>
      <c r="G6" s="13"/>
      <c r="H6" s="13"/>
      <c r="I6" s="13"/>
      <c r="J6" s="2"/>
      <c r="K6" s="2"/>
      <c r="L6" s="2"/>
    </row>
    <row r="7" spans="1:17" x14ac:dyDescent="0.5">
      <c r="A7" s="13" t="s">
        <v>116</v>
      </c>
      <c r="B7" s="26" t="s">
        <v>117</v>
      </c>
      <c r="C7" s="13" t="s">
        <v>118</v>
      </c>
      <c r="D7" s="13"/>
      <c r="E7" s="13"/>
      <c r="F7" s="13"/>
      <c r="G7" s="13"/>
      <c r="H7" s="13"/>
      <c r="I7" s="13"/>
      <c r="J7" s="2"/>
      <c r="K7" s="2"/>
      <c r="L7" s="2"/>
      <c r="O7" s="11"/>
      <c r="P7" s="11"/>
      <c r="Q7" s="11"/>
    </row>
    <row r="8" spans="1:17" x14ac:dyDescent="0.5">
      <c r="A8" s="13"/>
      <c r="B8" s="26" t="s">
        <v>117</v>
      </c>
      <c r="C8" s="74">
        <v>0.5</v>
      </c>
      <c r="D8" s="47" t="s">
        <v>119</v>
      </c>
      <c r="E8" s="74">
        <v>0.1</v>
      </c>
      <c r="F8" s="47" t="s">
        <v>119</v>
      </c>
      <c r="G8" s="74">
        <v>10</v>
      </c>
      <c r="H8" s="13"/>
      <c r="I8" s="13"/>
      <c r="J8" s="2"/>
      <c r="K8" s="2"/>
      <c r="L8" s="2"/>
      <c r="O8" s="11"/>
      <c r="P8" s="11"/>
      <c r="Q8" s="11"/>
    </row>
    <row r="9" spans="1:17" x14ac:dyDescent="0.5">
      <c r="A9" s="13"/>
      <c r="B9" s="26" t="s">
        <v>117</v>
      </c>
      <c r="C9" s="47">
        <f>C8*E8*G8</f>
        <v>0.5</v>
      </c>
      <c r="D9" s="13"/>
      <c r="E9" s="13"/>
      <c r="F9" s="13"/>
      <c r="G9" s="13"/>
      <c r="H9" s="13"/>
      <c r="I9" s="13"/>
      <c r="J9" s="2"/>
      <c r="K9" s="2"/>
      <c r="L9" s="2"/>
    </row>
    <row r="10" spans="1:17" ht="24" thickBot="1" x14ac:dyDescent="0.55000000000000004">
      <c r="A10" s="13" t="s">
        <v>120</v>
      </c>
      <c r="B10" s="13"/>
      <c r="C10" s="13"/>
      <c r="D10" s="75"/>
      <c r="E10" s="13"/>
      <c r="F10" s="26" t="s">
        <v>117</v>
      </c>
      <c r="G10" s="76">
        <f>C9</f>
        <v>0.5</v>
      </c>
      <c r="H10" s="13" t="s">
        <v>121</v>
      </c>
      <c r="I10" s="13"/>
      <c r="J10" s="2"/>
      <c r="K10" s="2"/>
      <c r="L10" s="2"/>
    </row>
    <row r="11" spans="1:17" ht="24" thickTop="1" x14ac:dyDescent="0.5">
      <c r="A11" s="13" t="s">
        <v>123</v>
      </c>
      <c r="B11" s="26" t="s">
        <v>117</v>
      </c>
      <c r="C11" s="13" t="s">
        <v>122</v>
      </c>
      <c r="D11" s="13"/>
      <c r="E11" s="13"/>
      <c r="F11" s="13"/>
      <c r="G11" s="13"/>
      <c r="H11" s="13"/>
      <c r="I11" s="13"/>
      <c r="J11" s="2"/>
      <c r="K11" s="2"/>
      <c r="L11" s="2"/>
    </row>
    <row r="12" spans="1:17" x14ac:dyDescent="0.5">
      <c r="A12" s="13"/>
      <c r="B12" s="26" t="s">
        <v>117</v>
      </c>
      <c r="C12" s="74">
        <v>0.4</v>
      </c>
      <c r="D12" s="47" t="s">
        <v>119</v>
      </c>
      <c r="E12" s="74">
        <v>0.1</v>
      </c>
      <c r="F12" s="47" t="s">
        <v>119</v>
      </c>
      <c r="G12" s="74">
        <v>10</v>
      </c>
      <c r="H12" s="13"/>
      <c r="I12" s="13"/>
      <c r="J12" s="2"/>
      <c r="K12" s="2"/>
      <c r="L12" s="2"/>
    </row>
    <row r="13" spans="1:17" x14ac:dyDescent="0.5">
      <c r="A13" s="13"/>
      <c r="B13" s="26" t="s">
        <v>117</v>
      </c>
      <c r="C13" s="47">
        <f>C12*E12*G12</f>
        <v>0.40000000000000008</v>
      </c>
      <c r="D13" s="47"/>
      <c r="E13" s="47"/>
      <c r="F13" s="47"/>
      <c r="G13" s="47"/>
      <c r="H13" s="13"/>
      <c r="I13" s="13"/>
      <c r="J13" s="2"/>
      <c r="K13" s="2"/>
      <c r="L13" s="2"/>
    </row>
    <row r="14" spans="1:17" ht="24" thickBot="1" x14ac:dyDescent="0.55000000000000004">
      <c r="A14" s="13" t="s">
        <v>126</v>
      </c>
      <c r="B14" s="26"/>
      <c r="C14" s="47"/>
      <c r="D14" s="47"/>
      <c r="E14" s="47"/>
      <c r="F14" s="26" t="s">
        <v>117</v>
      </c>
      <c r="G14" s="76">
        <f>C13*2</f>
        <v>0.80000000000000016</v>
      </c>
      <c r="H14" s="13" t="s">
        <v>121</v>
      </c>
      <c r="I14" s="13"/>
      <c r="J14" s="2"/>
      <c r="K14" s="2"/>
      <c r="L14" s="2"/>
    </row>
    <row r="15" spans="1:17" ht="24" thickTop="1" x14ac:dyDescent="0.5">
      <c r="A15" s="13"/>
      <c r="B15" s="13"/>
      <c r="C15" s="13"/>
      <c r="D15" s="13"/>
      <c r="E15" s="13"/>
      <c r="F15" s="13"/>
      <c r="G15" s="13"/>
      <c r="H15" s="13"/>
      <c r="I15" s="13"/>
      <c r="J15" s="2"/>
      <c r="K15" s="2"/>
      <c r="L15" s="2"/>
    </row>
    <row r="16" spans="1:17" x14ac:dyDescent="0.5">
      <c r="A16" s="50" t="s">
        <v>124</v>
      </c>
      <c r="B16" s="13"/>
      <c r="C16" s="13"/>
      <c r="D16" s="13"/>
      <c r="E16" s="13"/>
      <c r="F16" s="13"/>
      <c r="G16" s="13"/>
      <c r="H16" s="13"/>
      <c r="I16" s="13"/>
      <c r="J16" s="2"/>
      <c r="K16" s="2"/>
      <c r="L16" s="2"/>
    </row>
    <row r="17" spans="1:12" x14ac:dyDescent="0.5">
      <c r="A17" s="13" t="s">
        <v>116</v>
      </c>
      <c r="B17" s="26" t="s">
        <v>117</v>
      </c>
      <c r="C17" s="13" t="s">
        <v>118</v>
      </c>
      <c r="D17" s="13"/>
      <c r="E17" s="13"/>
      <c r="F17" s="13"/>
      <c r="G17" s="13"/>
      <c r="H17" s="13"/>
      <c r="I17" s="13"/>
      <c r="J17" s="2"/>
      <c r="K17" s="2"/>
      <c r="L17" s="2"/>
    </row>
    <row r="18" spans="1:12" x14ac:dyDescent="0.5">
      <c r="A18" s="13"/>
      <c r="B18" s="26" t="s">
        <v>117</v>
      </c>
      <c r="C18" s="74">
        <v>0.4</v>
      </c>
      <c r="D18" s="26" t="s">
        <v>119</v>
      </c>
      <c r="E18" s="74">
        <v>0.1</v>
      </c>
      <c r="F18" s="13" t="s">
        <v>119</v>
      </c>
      <c r="G18" s="74">
        <v>0.4</v>
      </c>
      <c r="H18" s="13"/>
      <c r="I18" s="13"/>
      <c r="J18" s="2"/>
      <c r="K18" s="2"/>
      <c r="L18" s="2"/>
    </row>
    <row r="19" spans="1:12" x14ac:dyDescent="0.5">
      <c r="A19" s="13"/>
      <c r="B19" s="26" t="s">
        <v>117</v>
      </c>
      <c r="C19" s="77">
        <f>ROUND(C18*E18*G18,3)</f>
        <v>1.6E-2</v>
      </c>
      <c r="D19" s="13"/>
      <c r="E19" s="13"/>
      <c r="F19" s="13"/>
      <c r="G19" s="13"/>
      <c r="H19" s="13"/>
      <c r="I19" s="13"/>
      <c r="J19" s="2"/>
      <c r="K19" s="2"/>
      <c r="L19" s="2"/>
    </row>
    <row r="20" spans="1:12" ht="24" thickBot="1" x14ac:dyDescent="0.55000000000000004">
      <c r="A20" s="13" t="s">
        <v>125</v>
      </c>
      <c r="B20" s="26"/>
      <c r="C20" s="47"/>
      <c r="D20" s="47"/>
      <c r="E20" s="47"/>
      <c r="F20" s="26" t="s">
        <v>117</v>
      </c>
      <c r="G20" s="78">
        <f>C19</f>
        <v>1.6E-2</v>
      </c>
      <c r="H20" s="13" t="s">
        <v>121</v>
      </c>
      <c r="I20" s="13"/>
      <c r="J20" s="2"/>
      <c r="K20" s="2"/>
      <c r="L20" s="2"/>
    </row>
    <row r="21" spans="1:12" ht="24" thickTop="1" x14ac:dyDescent="0.5">
      <c r="A21" s="13"/>
      <c r="B21" s="26"/>
      <c r="C21" s="47"/>
      <c r="D21" s="47"/>
      <c r="E21" s="47"/>
      <c r="F21" s="26"/>
      <c r="G21" s="77"/>
      <c r="H21" s="13"/>
      <c r="I21" s="13"/>
      <c r="J21" s="2"/>
      <c r="K21" s="2"/>
      <c r="L21" s="2"/>
    </row>
    <row r="22" spans="1:12" x14ac:dyDescent="0.5">
      <c r="A22" s="13"/>
      <c r="B22" s="13"/>
      <c r="C22" s="13"/>
      <c r="D22" s="13"/>
      <c r="E22" s="13"/>
      <c r="F22" s="13"/>
      <c r="G22" s="13"/>
      <c r="H22" s="13"/>
      <c r="I22" s="13"/>
      <c r="J22" s="2"/>
      <c r="K22" s="2"/>
      <c r="L22" s="2"/>
    </row>
    <row r="23" spans="1:12" s="2" customFormat="1" ht="21" x14ac:dyDescent="0.45"/>
    <row r="24" spans="1:12" x14ac:dyDescent="0.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s="3" customFormat="1" ht="12.75" x14ac:dyDescent="0.3"/>
    <row r="27" spans="1:12" x14ac:dyDescent="0.5">
      <c r="A27" s="2"/>
      <c r="F27" s="2"/>
      <c r="G27" s="5"/>
      <c r="H27" s="2"/>
      <c r="I27" s="2"/>
      <c r="J27" s="2"/>
      <c r="K27" s="2"/>
      <c r="L27" s="2"/>
    </row>
    <row r="28" spans="1:12" x14ac:dyDescent="0.5">
      <c r="A28" s="2"/>
      <c r="F28" s="2"/>
      <c r="G28" s="2"/>
      <c r="H28" s="2"/>
      <c r="I28" s="2"/>
      <c r="J28" s="2"/>
      <c r="K28" s="2"/>
      <c r="L28" s="2"/>
    </row>
    <row r="29" spans="1:12" x14ac:dyDescent="0.5">
      <c r="A29" s="2"/>
      <c r="F29" s="2"/>
      <c r="G29" s="2"/>
      <c r="H29" s="2"/>
      <c r="I29" s="2"/>
      <c r="J29" s="2"/>
      <c r="K29" s="2"/>
      <c r="L29" s="2"/>
    </row>
  </sheetData>
  <pageMargins left="0.31496062992125984" right="0.11811023622047245" top="0.55118110236220474" bottom="0.55118110236220474" header="0.31496062992125984" footer="0.31496062992125984"/>
  <pageSetup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7"/>
  <sheetViews>
    <sheetView view="pageBreakPreview" zoomScaleNormal="100" zoomScaleSheetLayoutView="100" workbookViewId="0">
      <selection activeCell="G13" sqref="G13"/>
    </sheetView>
  </sheetViews>
  <sheetFormatPr defaultRowHeight="21" x14ac:dyDescent="0.45"/>
  <cols>
    <col min="1" max="1" width="8.5" style="2" customWidth="1"/>
    <col min="2" max="2" width="13.75" style="2" customWidth="1"/>
    <col min="3" max="3" width="5.75" style="2" customWidth="1"/>
    <col min="4" max="4" width="6.875" style="2" customWidth="1"/>
    <col min="5" max="5" width="4.75" style="2" customWidth="1"/>
    <col min="6" max="6" width="6.625" style="2" customWidth="1"/>
    <col min="7" max="7" width="3.875" style="2" customWidth="1"/>
    <col min="8" max="8" width="5.75" style="2" customWidth="1"/>
    <col min="9" max="9" width="4.125" style="2" customWidth="1"/>
    <col min="10" max="10" width="5.25" style="2" customWidth="1"/>
    <col min="11" max="16384" width="9" style="2"/>
  </cols>
  <sheetData>
    <row r="1" spans="1:13" x14ac:dyDescent="0.45">
      <c r="A1" s="13" t="str">
        <f>แบบสรุปข้อมูลวัสดุ!A2</f>
        <v>งานก่อสร้างทาง   สะพาน   และท่อเหลี่ยม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26">
        <v>1</v>
      </c>
    </row>
    <row r="2" spans="1:13" x14ac:dyDescent="0.45">
      <c r="A2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45">
      <c r="A3" s="13" t="str">
        <f>แบบสรุปข้อมูลวัสดุ!A4</f>
        <v>สถานที่   บ้านค่าไพบูลย์ หมู่ที่ 2 ตำบลปง อำเภอปง จังหวัดพะเยา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x14ac:dyDescent="0.45">
      <c r="A4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x14ac:dyDescent="0.45">
      <c r="A5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x14ac:dyDescent="0.45">
      <c r="A6" s="50" t="s">
        <v>127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x14ac:dyDescent="0.45">
      <c r="A7" s="13" t="s">
        <v>190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x14ac:dyDescent="0.45">
      <c r="A8" s="13" t="s">
        <v>132</v>
      </c>
      <c r="B8" s="13"/>
      <c r="C8" s="26" t="s">
        <v>14</v>
      </c>
      <c r="D8" s="13" t="s">
        <v>133</v>
      </c>
      <c r="E8" s="13"/>
      <c r="F8" s="13"/>
      <c r="G8" s="13"/>
      <c r="H8" s="13"/>
      <c r="I8" s="13"/>
      <c r="J8" s="13"/>
      <c r="K8" s="13"/>
      <c r="L8" s="13"/>
      <c r="M8" s="13"/>
    </row>
    <row r="9" spans="1:13" x14ac:dyDescent="0.45">
      <c r="A9" s="13"/>
      <c r="B9" s="13"/>
      <c r="C9" s="26" t="s">
        <v>14</v>
      </c>
      <c r="D9" s="47">
        <v>0.6</v>
      </c>
      <c r="E9" s="26" t="s">
        <v>134</v>
      </c>
      <c r="F9" s="47">
        <v>0.5</v>
      </c>
      <c r="G9" s="26" t="s">
        <v>134</v>
      </c>
      <c r="H9" s="47">
        <v>0.6</v>
      </c>
      <c r="I9" s="13"/>
      <c r="J9" s="13"/>
      <c r="K9" s="13"/>
      <c r="L9" s="13"/>
      <c r="M9" s="13"/>
    </row>
    <row r="10" spans="1:13" x14ac:dyDescent="0.45">
      <c r="A10" s="13"/>
      <c r="B10" s="13"/>
      <c r="C10" s="26" t="s">
        <v>14</v>
      </c>
      <c r="D10" s="47">
        <f>ROUNDDOWN(D9+F9+H9,2)</f>
        <v>1.7</v>
      </c>
      <c r="E10" s="13"/>
      <c r="F10" s="59" t="s">
        <v>135</v>
      </c>
      <c r="G10" s="13"/>
      <c r="H10" s="13"/>
      <c r="I10" s="13"/>
      <c r="J10" s="13"/>
      <c r="K10" s="13"/>
      <c r="L10" s="13"/>
      <c r="M10" s="13"/>
    </row>
    <row r="11" spans="1:13" x14ac:dyDescent="0.45">
      <c r="A11" s="13" t="s">
        <v>131</v>
      </c>
      <c r="B11" s="13"/>
      <c r="C11" s="26" t="s">
        <v>14</v>
      </c>
      <c r="D11" s="13" t="s">
        <v>191</v>
      </c>
      <c r="E11" s="13"/>
      <c r="F11" s="13"/>
      <c r="G11" s="13"/>
      <c r="H11" s="13"/>
      <c r="I11" s="13"/>
      <c r="J11" s="13"/>
      <c r="K11" s="13"/>
      <c r="L11" s="13"/>
      <c r="M11" s="13"/>
    </row>
    <row r="12" spans="1:13" x14ac:dyDescent="0.45">
      <c r="A12" s="13"/>
      <c r="B12" s="13"/>
      <c r="C12" s="26" t="s">
        <v>14</v>
      </c>
      <c r="D12" s="26">
        <v>10</v>
      </c>
      <c r="E12" s="26" t="s">
        <v>129</v>
      </c>
      <c r="F12" s="26">
        <v>0.15</v>
      </c>
      <c r="G12" s="13"/>
      <c r="H12" s="13"/>
      <c r="I12" s="13"/>
      <c r="J12" s="13"/>
      <c r="K12" s="13"/>
      <c r="L12" s="13"/>
      <c r="M12" s="13"/>
    </row>
    <row r="13" spans="1:13" x14ac:dyDescent="0.45">
      <c r="A13" s="13"/>
      <c r="B13" s="13"/>
      <c r="C13" s="26" t="s">
        <v>14</v>
      </c>
      <c r="D13" s="79">
        <f>ROUNDDOWN(D12/F12,0)</f>
        <v>66</v>
      </c>
      <c r="E13" s="26"/>
      <c r="F13" s="26" t="s">
        <v>130</v>
      </c>
      <c r="G13" s="13"/>
      <c r="H13" s="13"/>
      <c r="I13" s="13"/>
      <c r="J13" s="13"/>
      <c r="K13" s="13"/>
      <c r="L13" s="13"/>
      <c r="M13" s="13"/>
    </row>
    <row r="14" spans="1:13" x14ac:dyDescent="0.45">
      <c r="A14" s="13" t="s">
        <v>138</v>
      </c>
      <c r="B14" s="13"/>
      <c r="C14" s="26" t="s">
        <v>14</v>
      </c>
      <c r="D14" s="13" t="s">
        <v>136</v>
      </c>
      <c r="E14" s="13"/>
      <c r="F14" s="13"/>
      <c r="G14" s="13"/>
      <c r="H14" s="13"/>
      <c r="I14" s="13"/>
      <c r="J14" s="13"/>
      <c r="K14" s="13"/>
      <c r="L14" s="13"/>
      <c r="M14" s="13"/>
    </row>
    <row r="15" spans="1:13" x14ac:dyDescent="0.45">
      <c r="A15" s="13"/>
      <c r="B15" s="13"/>
      <c r="C15" s="26" t="s">
        <v>14</v>
      </c>
      <c r="D15" s="26">
        <f>ROUNDDOWN(D13*D10,0)</f>
        <v>112</v>
      </c>
      <c r="E15" s="13"/>
      <c r="F15" s="26" t="s">
        <v>137</v>
      </c>
      <c r="G15" s="13"/>
      <c r="H15" s="13"/>
      <c r="I15" s="13"/>
      <c r="J15" s="13"/>
      <c r="K15" s="13"/>
      <c r="L15" s="13"/>
      <c r="M15" s="13"/>
    </row>
    <row r="16" spans="1:13" x14ac:dyDescent="0.45">
      <c r="A16" s="13" t="s">
        <v>139</v>
      </c>
      <c r="B16" s="13"/>
      <c r="C16" s="26" t="s">
        <v>14</v>
      </c>
      <c r="D16" s="59">
        <v>0.499</v>
      </c>
      <c r="E16" s="13" t="s">
        <v>141</v>
      </c>
      <c r="F16" s="13"/>
      <c r="G16" s="13"/>
      <c r="H16" s="13"/>
      <c r="I16" s="13"/>
      <c r="J16" s="13"/>
      <c r="K16" s="13"/>
      <c r="L16" s="13"/>
      <c r="M16" s="13"/>
    </row>
    <row r="17" spans="1:13" x14ac:dyDescent="0.45">
      <c r="A17" s="13" t="s">
        <v>140</v>
      </c>
      <c r="B17" s="13"/>
      <c r="C17" s="26"/>
      <c r="D17" s="26" t="s">
        <v>14</v>
      </c>
      <c r="E17" s="13" t="s">
        <v>142</v>
      </c>
      <c r="F17" s="13"/>
      <c r="G17" s="13"/>
      <c r="H17" s="13"/>
      <c r="I17" s="13"/>
      <c r="J17" s="13"/>
      <c r="K17" s="13"/>
      <c r="L17" s="13"/>
      <c r="M17" s="13"/>
    </row>
    <row r="18" spans="1:13" x14ac:dyDescent="0.45">
      <c r="A18" s="13"/>
      <c r="B18" s="13"/>
      <c r="C18" s="26" t="s">
        <v>14</v>
      </c>
      <c r="D18" s="26">
        <f>D15</f>
        <v>112</v>
      </c>
      <c r="E18" s="26" t="s">
        <v>119</v>
      </c>
      <c r="F18" s="26">
        <f>D16</f>
        <v>0.499</v>
      </c>
      <c r="G18" s="26" t="s">
        <v>119</v>
      </c>
      <c r="H18" s="80">
        <v>7.0000000000000007E-2</v>
      </c>
      <c r="I18" s="13"/>
      <c r="J18" s="13"/>
      <c r="K18" s="13"/>
      <c r="L18" s="13"/>
      <c r="M18" s="13"/>
    </row>
    <row r="19" spans="1:13" ht="21.75" thickBot="1" x14ac:dyDescent="0.5">
      <c r="A19" s="13"/>
      <c r="B19" s="13"/>
      <c r="C19" s="26" t="s">
        <v>14</v>
      </c>
      <c r="D19" s="76">
        <f>ROUNDDOWN(((D18*F18)*1.07),2)</f>
        <v>59.8</v>
      </c>
      <c r="E19" s="13"/>
      <c r="F19" s="13" t="s">
        <v>143</v>
      </c>
      <c r="G19" s="13"/>
      <c r="H19" s="13"/>
      <c r="I19" s="13"/>
      <c r="J19" s="13"/>
      <c r="K19" s="13"/>
      <c r="L19" s="13"/>
      <c r="M19" s="13"/>
    </row>
    <row r="20" spans="1:13" ht="21.75" thickTop="1" x14ac:dyDescent="0.45">
      <c r="A20" s="13" t="s">
        <v>192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45">
      <c r="A21" s="13" t="s">
        <v>181</v>
      </c>
      <c r="B21" s="13"/>
      <c r="C21" s="26" t="s">
        <v>14</v>
      </c>
      <c r="D21" s="13" t="s">
        <v>193</v>
      </c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45">
      <c r="A22" s="13"/>
      <c r="B22" s="13"/>
      <c r="C22" s="26" t="s">
        <v>145</v>
      </c>
      <c r="D22" s="47">
        <v>0.6</v>
      </c>
      <c r="E22" s="26" t="s">
        <v>129</v>
      </c>
      <c r="F22" s="47">
        <v>0.2</v>
      </c>
      <c r="G22" s="26" t="s">
        <v>146</v>
      </c>
      <c r="H22" s="26" t="s">
        <v>119</v>
      </c>
      <c r="I22" s="26">
        <v>2</v>
      </c>
      <c r="J22" s="13"/>
      <c r="K22" s="13"/>
      <c r="L22" s="13"/>
      <c r="M22" s="13"/>
    </row>
    <row r="23" spans="1:13" x14ac:dyDescent="0.45">
      <c r="A23" s="13"/>
      <c r="B23" s="13"/>
      <c r="C23" s="26" t="s">
        <v>14</v>
      </c>
      <c r="D23" s="26">
        <f>(D22/F22+1)*I22</f>
        <v>7.9999999999999991</v>
      </c>
      <c r="E23" s="13"/>
      <c r="F23" s="26" t="s">
        <v>150</v>
      </c>
      <c r="G23" s="13"/>
      <c r="H23" s="13"/>
      <c r="I23" s="13"/>
      <c r="J23" s="13"/>
      <c r="K23" s="13"/>
      <c r="L23" s="13"/>
      <c r="M23" s="13"/>
    </row>
    <row r="24" spans="1:13" x14ac:dyDescent="0.45">
      <c r="A24" s="13" t="s">
        <v>147</v>
      </c>
      <c r="B24" s="13"/>
      <c r="C24" s="26" t="s">
        <v>14</v>
      </c>
      <c r="D24" s="13" t="s">
        <v>194</v>
      </c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45">
      <c r="A25" s="13"/>
      <c r="B25" s="13"/>
      <c r="C25" s="26" t="s">
        <v>14</v>
      </c>
      <c r="D25" s="47">
        <v>0.5</v>
      </c>
      <c r="E25" s="26" t="s">
        <v>129</v>
      </c>
      <c r="F25" s="47">
        <v>0.2</v>
      </c>
      <c r="G25" s="13"/>
      <c r="H25" s="13"/>
      <c r="I25" s="13"/>
      <c r="J25" s="13"/>
      <c r="K25" s="13"/>
      <c r="L25" s="13"/>
      <c r="M25" s="13"/>
    </row>
    <row r="26" spans="1:13" x14ac:dyDescent="0.45">
      <c r="A26" s="13"/>
      <c r="B26" s="13"/>
      <c r="C26" s="26" t="s">
        <v>14</v>
      </c>
      <c r="D26" s="26">
        <f>ROUNDDOWN(D25/F25,0)</f>
        <v>2</v>
      </c>
      <c r="E26" s="13"/>
      <c r="F26" s="26" t="s">
        <v>150</v>
      </c>
      <c r="G26" s="13"/>
      <c r="H26" s="13"/>
      <c r="I26" s="13"/>
      <c r="J26" s="13"/>
      <c r="K26" s="13"/>
      <c r="L26" s="13"/>
      <c r="M26" s="13"/>
    </row>
    <row r="27" spans="1:13" x14ac:dyDescent="0.45">
      <c r="A27" s="13" t="s">
        <v>148</v>
      </c>
      <c r="B27" s="13"/>
      <c r="C27" s="13"/>
      <c r="D27" s="26" t="s">
        <v>14</v>
      </c>
      <c r="E27" s="13" t="s">
        <v>149</v>
      </c>
      <c r="F27" s="13"/>
      <c r="G27" s="13"/>
      <c r="H27" s="13"/>
      <c r="I27" s="13"/>
      <c r="J27" s="13"/>
      <c r="K27" s="13"/>
      <c r="L27" s="13"/>
      <c r="M27" s="13"/>
    </row>
    <row r="28" spans="1:13" x14ac:dyDescent="0.45">
      <c r="A28" s="13"/>
      <c r="B28" s="13"/>
      <c r="C28" s="26" t="s">
        <v>14</v>
      </c>
      <c r="D28" s="26">
        <f>D23+D26</f>
        <v>10</v>
      </c>
      <c r="E28" s="13"/>
      <c r="F28" s="26" t="s">
        <v>150</v>
      </c>
      <c r="G28" s="13"/>
      <c r="H28" s="13"/>
      <c r="I28" s="13"/>
      <c r="J28" s="13"/>
      <c r="K28" s="13"/>
      <c r="L28" s="13"/>
      <c r="M28" s="13"/>
    </row>
    <row r="29" spans="1:13" x14ac:dyDescent="0.45">
      <c r="A29" s="13" t="s">
        <v>151</v>
      </c>
      <c r="B29" s="13"/>
      <c r="C29" s="26" t="s">
        <v>14</v>
      </c>
      <c r="D29" s="59">
        <v>0.222</v>
      </c>
      <c r="E29" s="13" t="s">
        <v>141</v>
      </c>
      <c r="F29" s="13"/>
      <c r="G29" s="13"/>
      <c r="H29" s="13"/>
      <c r="I29" s="13"/>
      <c r="J29" s="13"/>
      <c r="K29" s="13"/>
      <c r="L29" s="13"/>
      <c r="M29" s="13"/>
    </row>
    <row r="30" spans="1:13" x14ac:dyDescent="0.45">
      <c r="A30" s="13" t="s">
        <v>148</v>
      </c>
      <c r="B30" s="13"/>
      <c r="C30" s="26"/>
      <c r="D30" s="26" t="s">
        <v>14</v>
      </c>
      <c r="E30" s="44" t="s">
        <v>152</v>
      </c>
      <c r="F30" s="13"/>
      <c r="G30" s="13"/>
      <c r="H30" s="13"/>
      <c r="I30" s="13"/>
      <c r="J30" s="13"/>
      <c r="K30" s="13"/>
      <c r="L30" s="13"/>
      <c r="M30" s="13"/>
    </row>
    <row r="31" spans="1:13" x14ac:dyDescent="0.45">
      <c r="A31" s="13"/>
      <c r="B31" s="13"/>
      <c r="C31" s="26" t="s">
        <v>14</v>
      </c>
      <c r="D31" s="26">
        <f>D28</f>
        <v>10</v>
      </c>
      <c r="E31" s="26" t="s">
        <v>119</v>
      </c>
      <c r="F31" s="26">
        <v>10</v>
      </c>
      <c r="G31" s="26" t="s">
        <v>119</v>
      </c>
      <c r="H31" s="77">
        <v>0.222</v>
      </c>
      <c r="I31" s="26" t="s">
        <v>119</v>
      </c>
      <c r="J31" s="81">
        <v>0.05</v>
      </c>
      <c r="K31" s="13"/>
      <c r="L31" s="13"/>
      <c r="M31" s="13"/>
    </row>
    <row r="32" spans="1:13" ht="21.75" thickBot="1" x14ac:dyDescent="0.5">
      <c r="A32" s="13"/>
      <c r="B32" s="13"/>
      <c r="C32" s="26" t="s">
        <v>14</v>
      </c>
      <c r="D32" s="82">
        <f>ROUNDDOWN(D31*F31*H31*1.05,2)</f>
        <v>23.31</v>
      </c>
      <c r="E32" s="13"/>
      <c r="F32" s="13" t="s">
        <v>143</v>
      </c>
      <c r="G32" s="13"/>
      <c r="H32" s="13"/>
      <c r="I32" s="13"/>
      <c r="J32" s="13"/>
      <c r="K32" s="13"/>
      <c r="L32" s="13"/>
      <c r="M32" s="13"/>
    </row>
    <row r="33" spans="1:13" ht="21.75" thickTop="1" x14ac:dyDescent="0.4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x14ac:dyDescent="0.45">
      <c r="A34" s="13" t="str">
        <f>แบบสรุปข้อมูลวัสดุ!A2</f>
        <v>งานก่อสร้างทาง   สะพาน   และท่อเหลี่ยม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26">
        <v>2</v>
      </c>
    </row>
    <row r="35" spans="1:13" x14ac:dyDescent="0.45">
      <c r="A35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45">
      <c r="A36" s="13" t="str">
        <f>แบบสรุปข้อมูลวัสดุ!A4</f>
        <v>สถานที่   บ้านค่าไพบูลย์ หมู่ที่ 2 ตำบลปง อำเภอปง จังหวัดพะเยา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x14ac:dyDescent="0.45">
      <c r="A37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 x14ac:dyDescent="0.45">
      <c r="A38" s="13" t="str">
        <f>A5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x14ac:dyDescent="0.45">
      <c r="A39" s="50" t="s">
        <v>153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x14ac:dyDescent="0.45">
      <c r="A40" s="13" t="s">
        <v>195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3" x14ac:dyDescent="0.45">
      <c r="A41" s="13" t="s">
        <v>160</v>
      </c>
      <c r="B41" s="13"/>
      <c r="C41" s="26" t="s">
        <v>14</v>
      </c>
      <c r="D41" s="13" t="s">
        <v>196</v>
      </c>
      <c r="E41" s="13"/>
      <c r="F41" s="13"/>
      <c r="G41" s="13"/>
      <c r="H41" s="13"/>
      <c r="I41" s="13"/>
      <c r="J41" s="13"/>
      <c r="K41" s="13"/>
      <c r="L41" s="13"/>
      <c r="M41" s="13"/>
    </row>
    <row r="42" spans="1:13" x14ac:dyDescent="0.45">
      <c r="A42" s="13"/>
      <c r="B42" s="13"/>
      <c r="C42" s="26" t="s">
        <v>154</v>
      </c>
      <c r="D42" s="47">
        <v>0.4</v>
      </c>
      <c r="E42" s="26" t="s">
        <v>129</v>
      </c>
      <c r="F42" s="47">
        <v>0.1</v>
      </c>
      <c r="G42" s="26" t="s">
        <v>155</v>
      </c>
      <c r="H42" s="47">
        <f>D46</f>
        <v>0.4</v>
      </c>
      <c r="I42" s="26" t="s">
        <v>119</v>
      </c>
      <c r="J42" s="26">
        <v>0.88800000000000001</v>
      </c>
      <c r="K42" s="13"/>
      <c r="L42" s="13"/>
      <c r="M42" s="13"/>
    </row>
    <row r="43" spans="1:13" x14ac:dyDescent="0.45">
      <c r="A43" s="13"/>
      <c r="B43" s="13"/>
      <c r="C43" s="26" t="s">
        <v>14</v>
      </c>
      <c r="D43" s="26">
        <f>ROUNDDOWN((D42/F42)*H42*J42,2)</f>
        <v>1.42</v>
      </c>
      <c r="E43" s="13"/>
      <c r="F43" s="26" t="s">
        <v>143</v>
      </c>
      <c r="G43" s="13"/>
      <c r="H43" s="13"/>
      <c r="I43" s="13"/>
      <c r="J43" s="13"/>
      <c r="K43" s="13"/>
      <c r="L43" s="13"/>
      <c r="M43" s="13"/>
    </row>
    <row r="44" spans="1:13" ht="21.75" thickBot="1" x14ac:dyDescent="0.5">
      <c r="A44" s="13" t="s">
        <v>157</v>
      </c>
      <c r="B44" s="13"/>
      <c r="C44" s="26" t="s">
        <v>14</v>
      </c>
      <c r="D44" s="82">
        <f>ROUNDDOWN((D42/F42)*H42*J42,2)</f>
        <v>1.42</v>
      </c>
      <c r="E44" s="13"/>
      <c r="F44" s="59" t="s">
        <v>156</v>
      </c>
      <c r="G44" s="13"/>
      <c r="H44" s="13"/>
      <c r="I44" s="13"/>
      <c r="J44" s="13"/>
      <c r="K44" s="13"/>
      <c r="L44" s="13"/>
      <c r="M44" s="13"/>
    </row>
    <row r="45" spans="1:13" ht="21.75" thickTop="1" x14ac:dyDescent="0.45">
      <c r="A45" s="13" t="s">
        <v>161</v>
      </c>
      <c r="B45" s="13"/>
      <c r="C45" s="26" t="s">
        <v>14</v>
      </c>
      <c r="D45" s="13" t="s">
        <v>197</v>
      </c>
      <c r="E45" s="13"/>
      <c r="F45" s="13"/>
      <c r="G45" s="13"/>
      <c r="H45" s="13"/>
      <c r="I45" s="13"/>
      <c r="J45" s="13"/>
      <c r="K45" s="13"/>
      <c r="L45" s="13"/>
      <c r="M45" s="13"/>
    </row>
    <row r="46" spans="1:13" x14ac:dyDescent="0.45">
      <c r="A46" s="13"/>
      <c r="B46" s="13"/>
      <c r="C46" s="26" t="s">
        <v>154</v>
      </c>
      <c r="D46" s="47">
        <v>0.4</v>
      </c>
      <c r="E46" s="26" t="s">
        <v>129</v>
      </c>
      <c r="F46" s="47">
        <v>0.1</v>
      </c>
      <c r="G46" s="26" t="s">
        <v>155</v>
      </c>
      <c r="H46" s="47">
        <f>D42</f>
        <v>0.4</v>
      </c>
      <c r="I46" s="26" t="s">
        <v>119</v>
      </c>
      <c r="J46" s="26">
        <v>0.88800000000000001</v>
      </c>
      <c r="K46" s="13"/>
      <c r="L46" s="13"/>
      <c r="M46" s="13"/>
    </row>
    <row r="47" spans="1:13" x14ac:dyDescent="0.45">
      <c r="A47" s="13"/>
      <c r="B47" s="13"/>
      <c r="C47" s="26" t="s">
        <v>14</v>
      </c>
      <c r="D47" s="26">
        <f>ROUNDDOWN((D46/F46)*H46*J46,2)</f>
        <v>1.42</v>
      </c>
      <c r="E47" s="13"/>
      <c r="F47" s="59" t="s">
        <v>159</v>
      </c>
      <c r="G47" s="13"/>
      <c r="H47" s="13"/>
      <c r="I47" s="13"/>
      <c r="J47" s="13"/>
      <c r="K47" s="13"/>
      <c r="L47" s="13"/>
      <c r="M47" s="13"/>
    </row>
    <row r="48" spans="1:13" ht="21.75" thickBot="1" x14ac:dyDescent="0.5">
      <c r="A48" s="13" t="s">
        <v>158</v>
      </c>
      <c r="B48" s="13"/>
      <c r="C48" s="26" t="s">
        <v>14</v>
      </c>
      <c r="D48" s="82">
        <f>ROUNDDOWN((D46/F46)*H46*J46,2)</f>
        <v>1.42</v>
      </c>
      <c r="E48" s="13"/>
      <c r="F48" s="59" t="s">
        <v>156</v>
      </c>
      <c r="G48" s="13"/>
      <c r="H48" s="13"/>
      <c r="I48" s="13"/>
      <c r="J48" s="13"/>
      <c r="K48" s="13"/>
      <c r="L48" s="13"/>
      <c r="M48" s="13"/>
    </row>
    <row r="49" spans="1:13" ht="21.75" thickTop="1" x14ac:dyDescent="0.4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1:13" x14ac:dyDescent="0.4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1:13" x14ac:dyDescent="0.4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13" s="1" customFormat="1" ht="23.25" x14ac:dyDescent="0.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3" s="1" customFormat="1" ht="23.25" x14ac:dyDescent="0.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3" s="3" customFormat="1" ht="12.75" x14ac:dyDescent="0.3"/>
    <row r="55" spans="1:13" s="1" customFormat="1" ht="23.25" x14ac:dyDescent="0.5">
      <c r="B55" s="2"/>
      <c r="F55" s="2"/>
      <c r="G55" s="5"/>
      <c r="H55" s="2"/>
      <c r="I55" s="2"/>
      <c r="J55" s="2"/>
      <c r="K55" s="2"/>
      <c r="L55" s="2"/>
    </row>
    <row r="56" spans="1:13" s="1" customFormat="1" ht="23.25" x14ac:dyDescent="0.5">
      <c r="B56" s="2"/>
      <c r="F56" s="2"/>
      <c r="G56" s="2"/>
      <c r="H56" s="2"/>
      <c r="I56" s="2"/>
      <c r="J56" s="2"/>
      <c r="K56" s="2"/>
      <c r="L56" s="2"/>
    </row>
    <row r="57" spans="1:13" s="1" customFormat="1" ht="23.25" x14ac:dyDescent="0.5">
      <c r="B57" s="2"/>
      <c r="F57" s="2"/>
      <c r="G57" s="2"/>
      <c r="H57" s="2"/>
      <c r="I57" s="2"/>
      <c r="J57" s="2"/>
      <c r="K57" s="2"/>
      <c r="L57" s="2"/>
    </row>
  </sheetData>
  <pageMargins left="0.31496062992125984" right="0.11811023622047245" top="0.55118110236220474" bottom="0.35433070866141736" header="0.31496062992125984" footer="0.31496062992125984"/>
  <pageSetup orientation="portrait" r:id="rId1"/>
  <rowBreaks count="1" manualBreakCount="1">
    <brk id="33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9"/>
  <sheetViews>
    <sheetView view="pageBreakPreview" zoomScaleNormal="100" zoomScaleSheetLayoutView="100" workbookViewId="0">
      <selection activeCell="C7" sqref="C7"/>
    </sheetView>
  </sheetViews>
  <sheetFormatPr defaultRowHeight="21" x14ac:dyDescent="0.45"/>
  <cols>
    <col min="1" max="3" width="9" style="2"/>
    <col min="4" max="4" width="6.125" style="2" customWidth="1"/>
    <col min="5" max="5" width="3.625" style="2" customWidth="1"/>
    <col min="6" max="6" width="6.125" style="2" customWidth="1"/>
    <col min="7" max="7" width="3.75" style="2" customWidth="1"/>
    <col min="8" max="8" width="5" style="2" customWidth="1"/>
    <col min="9" max="9" width="4.125" style="2" customWidth="1"/>
    <col min="10" max="10" width="4.625" style="2" customWidth="1"/>
    <col min="11" max="11" width="3.625" style="2" customWidth="1"/>
    <col min="12" max="12" width="4.25" style="2" customWidth="1"/>
    <col min="13" max="16384" width="9" style="2"/>
  </cols>
  <sheetData>
    <row r="1" spans="1:12" x14ac:dyDescent="0.45">
      <c r="A1" s="13" t="str">
        <f>แบบสรุปข้อมูลวัสดุ!A2</f>
        <v>งานก่อสร้างทาง   สะพาน   และท่อเหลี่ยม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45">
      <c r="A2" s="13" t="str">
        <f>แบบสรุปข้อมูลวัสดุ!A3</f>
        <v>โครงการ  ก่อสร้างรางระบายน้ำพร้อมฝาปิดภายในหมู่บ้าน ซอย 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x14ac:dyDescent="0.45">
      <c r="A3" s="13" t="str">
        <f>แบบสรุปข้อมูลวัสดุ!A4</f>
        <v>สถานที่   บ้านค่าไพบูลย์ หมู่ที่ 2 ตำบลปง อำเภอปง จังหวัดพะเยา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x14ac:dyDescent="0.45">
      <c r="A4" s="13" t="str">
        <f>แบบสรุปข้อมูลวัสดุ!A5</f>
        <v>ปริมาณงาน ขนาดกว้าง 0.30 เมตร ลึก 0.40 เมตร ระยะทาง 283.00 เมตร พร้อมฝาปิด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45">
      <c r="A5" s="13" t="str">
        <f>แบบสรุปราคากลาง!A7</f>
        <v>คำนวณราคากลางโดย คณะกรรมการกำหนดราคากลางตามคำสั่งเทศบาลตำบลแม่ยมเลขที่ 181/2567 ลงวันที่ 25 มีนาคม 2567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x14ac:dyDescent="0.45">
      <c r="A6" s="50" t="s">
        <v>162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x14ac:dyDescent="0.45">
      <c r="A7" s="13" t="s">
        <v>163</v>
      </c>
      <c r="B7" s="13"/>
      <c r="C7" s="26" t="s">
        <v>14</v>
      </c>
      <c r="D7" s="13" t="s">
        <v>164</v>
      </c>
      <c r="E7" s="13"/>
      <c r="F7" s="13"/>
      <c r="G7" s="13"/>
      <c r="H7" s="13"/>
      <c r="I7" s="13"/>
      <c r="J7" s="13"/>
      <c r="K7" s="13"/>
      <c r="L7" s="13"/>
    </row>
    <row r="8" spans="1:12" x14ac:dyDescent="0.45">
      <c r="A8" s="13"/>
      <c r="B8" s="13"/>
      <c r="C8" s="26" t="s">
        <v>14</v>
      </c>
      <c r="D8" s="47">
        <v>0.4</v>
      </c>
      <c r="E8" s="26" t="s">
        <v>119</v>
      </c>
      <c r="F8" s="47">
        <v>10</v>
      </c>
      <c r="G8" s="26" t="s">
        <v>119</v>
      </c>
      <c r="H8" s="79">
        <v>2</v>
      </c>
      <c r="I8" s="13"/>
      <c r="J8" s="13"/>
      <c r="K8" s="13"/>
      <c r="L8" s="13"/>
    </row>
    <row r="9" spans="1:12" x14ac:dyDescent="0.45">
      <c r="A9" s="13"/>
      <c r="B9" s="13"/>
      <c r="C9" s="26" t="s">
        <v>14</v>
      </c>
      <c r="D9" s="47">
        <f>ROUNDDOWN(D8*F8*H8,0)</f>
        <v>8</v>
      </c>
      <c r="E9" s="13"/>
      <c r="F9" s="59" t="s">
        <v>165</v>
      </c>
      <c r="G9" s="13"/>
      <c r="H9" s="13"/>
      <c r="I9" s="13"/>
      <c r="J9" s="13"/>
      <c r="K9" s="13"/>
      <c r="L9" s="13"/>
    </row>
    <row r="10" spans="1:12" x14ac:dyDescent="0.45">
      <c r="A10" s="13"/>
      <c r="B10" s="13"/>
      <c r="C10" s="26"/>
      <c r="D10" s="13"/>
      <c r="E10" s="13"/>
      <c r="F10" s="13"/>
      <c r="G10" s="13"/>
      <c r="H10" s="13"/>
      <c r="I10" s="13"/>
      <c r="J10" s="13"/>
      <c r="K10" s="13"/>
      <c r="L10" s="13"/>
    </row>
    <row r="11" spans="1:12" x14ac:dyDescent="0.45">
      <c r="A11" s="13" t="s">
        <v>166</v>
      </c>
      <c r="B11" s="13"/>
      <c r="C11" s="26" t="s">
        <v>14</v>
      </c>
      <c r="D11" s="13" t="s">
        <v>164</v>
      </c>
      <c r="E11" s="13"/>
      <c r="F11" s="13"/>
      <c r="G11" s="13"/>
      <c r="H11" s="13"/>
      <c r="I11" s="13"/>
      <c r="J11" s="13"/>
      <c r="K11" s="13"/>
      <c r="L11" s="13"/>
    </row>
    <row r="12" spans="1:12" x14ac:dyDescent="0.45">
      <c r="A12" s="13"/>
      <c r="B12" s="13"/>
      <c r="C12" s="26" t="s">
        <v>14</v>
      </c>
      <c r="D12" s="47">
        <v>0.6</v>
      </c>
      <c r="E12" s="26" t="s">
        <v>119</v>
      </c>
      <c r="F12" s="47">
        <v>10</v>
      </c>
      <c r="G12" s="26" t="s">
        <v>119</v>
      </c>
      <c r="H12" s="79">
        <v>2</v>
      </c>
      <c r="I12" s="13"/>
      <c r="J12" s="13"/>
      <c r="K12" s="13"/>
      <c r="L12" s="13"/>
    </row>
    <row r="13" spans="1:12" x14ac:dyDescent="0.45">
      <c r="A13" s="13"/>
      <c r="B13" s="13"/>
      <c r="C13" s="26" t="s">
        <v>14</v>
      </c>
      <c r="D13" s="47">
        <f>ROUNDDOWN(D12*F12*H12,0)</f>
        <v>12</v>
      </c>
      <c r="E13" s="13"/>
      <c r="F13" s="59" t="s">
        <v>165</v>
      </c>
      <c r="G13" s="13"/>
      <c r="H13" s="13"/>
      <c r="I13" s="13"/>
      <c r="J13" s="13"/>
      <c r="K13" s="13"/>
      <c r="L13" s="13"/>
    </row>
    <row r="14" spans="1:12" x14ac:dyDescent="0.4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2" ht="21.75" thickBot="1" x14ac:dyDescent="0.5">
      <c r="A15" s="13" t="s">
        <v>170</v>
      </c>
      <c r="B15" s="13"/>
      <c r="C15" s="13"/>
      <c r="D15" s="83">
        <f>D9+D13</f>
        <v>20</v>
      </c>
      <c r="E15" s="13"/>
      <c r="F15" s="59" t="s">
        <v>165</v>
      </c>
      <c r="G15" s="13"/>
      <c r="H15" s="13"/>
      <c r="I15" s="13"/>
      <c r="J15" s="13"/>
      <c r="K15" s="13"/>
      <c r="L15" s="13"/>
    </row>
    <row r="16" spans="1:12" ht="21.75" thickTop="1" x14ac:dyDescent="0.4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 x14ac:dyDescent="0.45">
      <c r="A17" s="50" t="s">
        <v>167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1:12" x14ac:dyDescent="0.45">
      <c r="A18" s="13" t="s">
        <v>172</v>
      </c>
      <c r="B18" s="13"/>
      <c r="C18" s="26" t="s">
        <v>14</v>
      </c>
      <c r="D18" s="13" t="s">
        <v>168</v>
      </c>
      <c r="E18" s="13"/>
      <c r="F18" s="13"/>
      <c r="G18" s="13"/>
      <c r="H18" s="13"/>
      <c r="I18" s="13"/>
      <c r="J18" s="13"/>
      <c r="K18" s="13"/>
      <c r="L18" s="13"/>
    </row>
    <row r="19" spans="1:12" x14ac:dyDescent="0.45">
      <c r="A19" s="13"/>
      <c r="B19" s="13"/>
      <c r="C19" s="26" t="s">
        <v>169</v>
      </c>
      <c r="D19" s="47">
        <v>0.4</v>
      </c>
      <c r="E19" s="47" t="s">
        <v>134</v>
      </c>
      <c r="F19" s="47">
        <v>0.4</v>
      </c>
      <c r="G19" s="47" t="s">
        <v>134</v>
      </c>
      <c r="H19" s="47">
        <v>0.4</v>
      </c>
      <c r="I19" s="47" t="s">
        <v>134</v>
      </c>
      <c r="J19" s="47">
        <v>0.4</v>
      </c>
      <c r="K19" s="47" t="s">
        <v>144</v>
      </c>
      <c r="L19" s="47">
        <v>0.1</v>
      </c>
    </row>
    <row r="20" spans="1:12" x14ac:dyDescent="0.45">
      <c r="A20" s="13"/>
      <c r="B20" s="13"/>
      <c r="C20" s="26" t="s">
        <v>14</v>
      </c>
      <c r="D20" s="47">
        <f>ROUNDDOWN((D19+F19+H19+J19)*L19,2)</f>
        <v>0.16</v>
      </c>
      <c r="E20" s="13"/>
      <c r="F20" s="59" t="s">
        <v>165</v>
      </c>
      <c r="G20" s="13"/>
      <c r="H20" s="13"/>
      <c r="I20" s="13"/>
      <c r="J20" s="13"/>
      <c r="K20" s="13"/>
      <c r="L20" s="13"/>
    </row>
    <row r="21" spans="1:12" ht="21.75" thickBot="1" x14ac:dyDescent="0.5">
      <c r="A21" s="13" t="s">
        <v>171</v>
      </c>
      <c r="B21" s="13"/>
      <c r="C21" s="13"/>
      <c r="D21" s="83">
        <f>D20</f>
        <v>0.16</v>
      </c>
      <c r="E21" s="13"/>
      <c r="F21" s="59" t="s">
        <v>165</v>
      </c>
      <c r="G21" s="13"/>
      <c r="H21" s="13"/>
      <c r="I21" s="13"/>
      <c r="J21" s="13"/>
      <c r="K21" s="13"/>
      <c r="L21" s="13"/>
    </row>
    <row r="22" spans="1:12" ht="21.75" thickTop="1" x14ac:dyDescent="0.45"/>
    <row r="24" spans="1:12" s="1" customFormat="1" ht="23.25" x14ac:dyDescent="0.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2" s="1" customFormat="1" ht="23.25" x14ac:dyDescent="0.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2" s="3" customFormat="1" ht="12.75" x14ac:dyDescent="0.3"/>
    <row r="27" spans="1:12" s="1" customFormat="1" ht="23.25" x14ac:dyDescent="0.5">
      <c r="A27" s="2"/>
      <c r="F27" s="5"/>
      <c r="G27" s="2"/>
      <c r="H27" s="2"/>
      <c r="I27" s="2"/>
      <c r="J27" s="2"/>
      <c r="K27" s="2"/>
    </row>
    <row r="28" spans="1:12" s="1" customFormat="1" ht="23.25" x14ac:dyDescent="0.5">
      <c r="A28" s="2"/>
      <c r="F28" s="2"/>
      <c r="G28" s="2"/>
      <c r="H28" s="2"/>
      <c r="I28" s="2"/>
      <c r="J28" s="2"/>
      <c r="K28" s="2"/>
    </row>
    <row r="29" spans="1:12" s="1" customFormat="1" ht="23.25" x14ac:dyDescent="0.5">
      <c r="A29" s="2"/>
      <c r="F29" s="2"/>
      <c r="G29" s="2"/>
      <c r="H29" s="2"/>
      <c r="I29" s="2"/>
      <c r="J29" s="2"/>
      <c r="K29" s="2"/>
    </row>
  </sheetData>
  <pageMargins left="0.31496062992125984" right="0.11811023622047245" top="0.74803149606299213" bottom="0.74803149606299213" header="0.31496062992125984" footer="0.31496062992125984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5</vt:i4>
      </vt:variant>
    </vt:vector>
  </HeadingPairs>
  <TitlesOfParts>
    <vt:vector size="15" baseType="lpstr">
      <vt:lpstr>แบบสรุปราคากลาง</vt:lpstr>
      <vt:lpstr>การคิดวัสดุราง</vt:lpstr>
      <vt:lpstr>วัสดุมวลรวม ค2.</vt:lpstr>
      <vt:lpstr>ไม้แบบ ( 1-2 )</vt:lpstr>
      <vt:lpstr>ราคาไม้แบบ</vt:lpstr>
      <vt:lpstr>ทรายหยาบบดอัดแน่น</vt:lpstr>
      <vt:lpstr>คิดปริมาตรคอนกรีต</vt:lpstr>
      <vt:lpstr>คิดเหล็กเสริม</vt:lpstr>
      <vt:lpstr>คิดปริมาณไม้แบบ</vt:lpstr>
      <vt:lpstr>แบบสรุปข้อมูลวัสดุ</vt:lpstr>
      <vt:lpstr>คิดปริมาตรคอนกรีต!Print_Area</vt:lpstr>
      <vt:lpstr>คิดเหล็กเสริม!Print_Area</vt:lpstr>
      <vt:lpstr>ทรายหยาบบดอัดแน่น!Print_Area</vt:lpstr>
      <vt:lpstr>'ไม้แบบ ( 1-2 )'!Print_Area</vt:lpstr>
      <vt:lpstr>'วัสดุมวลรวม ค2.'!Print_Area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kb-coms coms</cp:lastModifiedBy>
  <cp:lastPrinted>2024-01-30T03:14:43Z</cp:lastPrinted>
  <dcterms:created xsi:type="dcterms:W3CDTF">2016-06-03T03:33:43Z</dcterms:created>
  <dcterms:modified xsi:type="dcterms:W3CDTF">2024-03-27T02:48:29Z</dcterms:modified>
</cp:coreProperties>
</file>