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พัสดุ\โครงการก่อสร้าง\ราคากลาง ปร.4,5,6 Excel\"/>
    </mc:Choice>
  </mc:AlternateContent>
  <xr:revisionPtr revIDLastSave="0" documentId="8_{00BD3003-60E1-4841-9A4B-439BC09A1F8F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ปร.5" sheetId="17" r:id="rId1"/>
    <sheet name="ปร.5เปล่า" sheetId="18" state="hidden" r:id="rId2"/>
    <sheet name="สรุปราคากลาง" sheetId="6" r:id="rId3"/>
    <sheet name="ค่างานต้นทุนต่อหน่วย" sheetId="10" r:id="rId4"/>
    <sheet name="คอนกรีต" sheetId="11" r:id="rId5"/>
    <sheet name="เหล็กเสริม" sheetId="13" r:id="rId6"/>
    <sheet name="งานคอนกรีต" sheetId="14" r:id="rId7"/>
    <sheet name="ราคาวัสดุ" sheetId="12" r:id="rId8"/>
  </sheets>
  <definedNames>
    <definedName name="_xlnm._FilterDatabase" localSheetId="3" hidden="1">ค่างานต้นทุนต่อหน่วย!$A$92:$B$101</definedName>
    <definedName name="_xlnm.Print_Area" localSheetId="2">สรุปราคากลาง!$A$1:$L$48</definedName>
    <definedName name="_xlnm.Print_Titles" localSheetId="2">สรุปราคากลาง!$1:$11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0" i="10" l="1"/>
  <c r="D83" i="10" s="1"/>
  <c r="J83" i="10" s="1"/>
  <c r="J85" i="10" s="1"/>
  <c r="G17" i="6" s="1"/>
  <c r="J40" i="10"/>
  <c r="N41" i="10"/>
  <c r="J41" i="10" s="1"/>
  <c r="N40" i="10"/>
  <c r="D10" i="13"/>
  <c r="H10" i="13" s="1"/>
  <c r="P12" i="13"/>
  <c r="D13" i="13" s="1"/>
  <c r="H13" i="13" s="1"/>
  <c r="P10" i="13"/>
  <c r="D11" i="13" s="1"/>
  <c r="H11" i="13" s="1"/>
  <c r="O11" i="13"/>
  <c r="M25" i="13"/>
  <c r="K25" i="6"/>
  <c r="O13" i="13"/>
  <c r="G15" i="6"/>
  <c r="H135" i="10"/>
  <c r="L135" i="10" s="1"/>
  <c r="H136" i="10"/>
  <c r="L136" i="10" s="1"/>
  <c r="L132" i="10"/>
  <c r="B128" i="10"/>
  <c r="L125" i="10"/>
  <c r="F128" i="10" s="1"/>
  <c r="D125" i="10"/>
  <c r="H124" i="10"/>
  <c r="I124" i="10" s="1"/>
  <c r="L121" i="10"/>
  <c r="H123" i="10" s="1"/>
  <c r="D12" i="13" l="1"/>
  <c r="H12" i="13" s="1"/>
  <c r="L128" i="10"/>
  <c r="F126" i="10"/>
  <c r="D129" i="10"/>
  <c r="D130" i="10"/>
  <c r="H134" i="10" l="1"/>
  <c r="L130" i="10"/>
  <c r="H133" i="10"/>
  <c r="L133" i="10" s="1"/>
  <c r="L129" i="10"/>
  <c r="D90" i="10"/>
  <c r="J90" i="10" s="1"/>
  <c r="H88" i="10"/>
  <c r="J89" i="10" s="1"/>
  <c r="L89" i="10" s="1"/>
  <c r="E22" i="6" s="1"/>
  <c r="J75" i="10"/>
  <c r="F58" i="10"/>
  <c r="O6" i="13"/>
  <c r="C22" i="13" s="1"/>
  <c r="J96" i="10"/>
  <c r="O11" i="11"/>
  <c r="N7" i="14"/>
  <c r="N6" i="14"/>
  <c r="G6" i="14"/>
  <c r="J11" i="14"/>
  <c r="G5" i="14"/>
  <c r="F123" i="10" l="1"/>
  <c r="L123" i="10" s="1"/>
  <c r="I126" i="10" s="1"/>
  <c r="L126" i="10" s="1"/>
  <c r="I11" i="11"/>
  <c r="L134" i="10"/>
  <c r="L137" i="10" s="1"/>
  <c r="H138" i="10" s="1"/>
  <c r="J138" i="10"/>
  <c r="J76" i="10"/>
  <c r="E15" i="6" s="1"/>
  <c r="J42" i="10"/>
  <c r="J99" i="10"/>
  <c r="J101" i="10" s="1"/>
  <c r="J29" i="10"/>
  <c r="H8" i="13"/>
  <c r="H7" i="13"/>
  <c r="J9" i="14"/>
  <c r="J13" i="14" s="1"/>
  <c r="H27" i="14" s="1"/>
  <c r="G8" i="14"/>
  <c r="J10" i="14"/>
  <c r="G7" i="14"/>
  <c r="J39" i="10" l="1"/>
  <c r="I38" i="10"/>
  <c r="J43" i="10"/>
  <c r="L138" i="10"/>
  <c r="L139" i="10" s="1"/>
  <c r="G23" i="6" s="1"/>
  <c r="G21" i="6"/>
  <c r="J21" i="6" s="1"/>
  <c r="H14" i="13"/>
  <c r="G13" i="14"/>
  <c r="H26" i="14" s="1"/>
  <c r="E19" i="6" s="1"/>
  <c r="J9" i="13"/>
  <c r="I14" i="13"/>
  <c r="H22" i="13"/>
  <c r="H21" i="13"/>
  <c r="I22" i="11"/>
  <c r="J35" i="10" s="1"/>
  <c r="J23" i="6" l="1"/>
  <c r="H23" i="6"/>
  <c r="K23" i="6" s="1"/>
  <c r="H21" i="6"/>
  <c r="K21" i="6" s="1"/>
  <c r="J36" i="10"/>
  <c r="J44" i="10" s="1"/>
  <c r="G19" i="14"/>
  <c r="G22" i="14" s="1"/>
  <c r="E17" i="6" s="1"/>
  <c r="J19" i="10"/>
  <c r="J20" i="10" s="1"/>
  <c r="O22" i="11"/>
  <c r="J71" i="10" s="1"/>
  <c r="G16" i="6" s="1"/>
  <c r="J58" i="10"/>
  <c r="J60" i="10" s="1"/>
  <c r="J21" i="10" l="1"/>
  <c r="J22" i="10" s="1"/>
  <c r="H25" i="14"/>
  <c r="E16" i="6" s="1"/>
  <c r="J62" i="10"/>
  <c r="J64" i="10" s="1"/>
  <c r="J15" i="6"/>
  <c r="K15" i="6" s="1"/>
  <c r="J65" i="10" l="1"/>
  <c r="G20" i="6" s="1"/>
  <c r="J20" i="6" s="1"/>
  <c r="C19" i="13"/>
  <c r="C17" i="13"/>
  <c r="H17" i="13" s="1"/>
  <c r="J82" i="10" l="1"/>
  <c r="H19" i="13"/>
  <c r="C20" i="13"/>
  <c r="H20" i="13" s="1"/>
  <c r="O17" i="11"/>
  <c r="I17" i="11"/>
  <c r="O8" i="11"/>
  <c r="O9" i="11"/>
  <c r="O7" i="11"/>
  <c r="I8" i="11"/>
  <c r="I9" i="11"/>
  <c r="I7" i="11"/>
  <c r="J45" i="10" l="1"/>
  <c r="G19" i="6" s="1"/>
  <c r="C18" i="13"/>
  <c r="H18" i="13" s="1"/>
  <c r="H15" i="6"/>
  <c r="I10" i="11"/>
  <c r="I23" i="11" s="1"/>
  <c r="O10" i="11"/>
  <c r="O23" i="11" s="1"/>
  <c r="C6" i="10"/>
  <c r="H23" i="13" l="1"/>
  <c r="E20" i="6" s="1"/>
  <c r="J92" i="10"/>
  <c r="G22" i="6" s="1"/>
  <c r="H14" i="10"/>
  <c r="J22" i="6" l="1"/>
  <c r="K22" i="6" s="1"/>
  <c r="H22" i="6"/>
  <c r="H20" i="6"/>
  <c r="K20" i="6"/>
  <c r="J17" i="6"/>
  <c r="K17" i="6" s="1"/>
  <c r="H17" i="6"/>
  <c r="J19" i="6"/>
  <c r="K19" i="6" s="1"/>
  <c r="H19" i="6"/>
  <c r="J16" i="6"/>
  <c r="K16" i="6" s="1"/>
  <c r="H16" i="6"/>
  <c r="H11" i="10"/>
  <c r="K24" i="6" l="1"/>
  <c r="H24" i="6"/>
  <c r="K15" i="17" l="1"/>
  <c r="R15" i="17" s="1"/>
  <c r="R22" i="17" s="1"/>
  <c r="E27" i="6"/>
  <c r="R23" i="17" l="1"/>
  <c r="Q24" i="17"/>
  <c r="I2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UserPP</author>
  </authors>
  <commentList>
    <comment ref="J2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UserPP:</t>
        </r>
        <r>
          <rPr>
            <sz val="9"/>
            <color indexed="81"/>
            <rFont val="Tahoma"/>
            <family val="2"/>
          </rPr>
          <t xml:space="preserve">
ค่าขุดดินด้วยเครื่องจักร ราคาน้ำมัน 33.00-33.99บาท/ลิตร</t>
        </r>
      </text>
    </comment>
  </commentList>
</comments>
</file>

<file path=xl/sharedStrings.xml><?xml version="1.0" encoding="utf-8"?>
<sst xmlns="http://schemas.openxmlformats.org/spreadsheetml/2006/main" count="3905" uniqueCount="1154">
  <si>
    <t>สถานที่</t>
  </si>
  <si>
    <t>หน่วย</t>
  </si>
  <si>
    <t>หมายเหตุ</t>
  </si>
  <si>
    <t>ชื่อโครงการ</t>
  </si>
  <si>
    <t>ลบ.ม.</t>
  </si>
  <si>
    <t>ตร.ม.</t>
  </si>
  <si>
    <t>ลำดับ</t>
  </si>
  <si>
    <t>(  บาท  )</t>
  </si>
  <si>
    <t>=</t>
  </si>
  <si>
    <t>หน่วยงานรับผิดชอบ</t>
  </si>
  <si>
    <t>บาท / ตร.ม.</t>
  </si>
  <si>
    <t>บาท / ลบ.ม.</t>
  </si>
  <si>
    <t>ค่างานต้นทุน</t>
  </si>
  <si>
    <t>สถานที่ก่อสร้าง</t>
  </si>
  <si>
    <t>หน่วยงานเจ้าของโครงการ</t>
  </si>
  <si>
    <t>แบบเลขที่</t>
  </si>
  <si>
    <t>แผ่นที่</t>
  </si>
  <si>
    <t>*ราคาน้ำมันดีเซล บาท/ลิตร</t>
  </si>
  <si>
    <t>รายการ</t>
  </si>
  <si>
    <t>ปริมาณ</t>
  </si>
  <si>
    <t>Factor</t>
  </si>
  <si>
    <t>F</t>
  </si>
  <si>
    <t>ต่อหน่วย (บาท)</t>
  </si>
  <si>
    <t xml:space="preserve">ราคาต่อหน่วย </t>
  </si>
  <si>
    <t>รวมค่างานต้นทุนทั้งสิ้น</t>
  </si>
  <si>
    <t>ตัวหนังสือ</t>
  </si>
  <si>
    <t>งานขุดลอกด้วยรถขุด</t>
  </si>
  <si>
    <t xml:space="preserve">ค่าดำเนินการ </t>
  </si>
  <si>
    <t>รวมทั้งสิ้น</t>
  </si>
  <si>
    <t>1/1</t>
  </si>
  <si>
    <t>งานขุดเปิดหน้าดิน</t>
  </si>
  <si>
    <t>ค่าขุดเปิดหน้าดิน</t>
  </si>
  <si>
    <t xml:space="preserve"> =</t>
  </si>
  <si>
    <t>องค์การบริหารส่วนตำบลสันกำแพง  อำเภอสันกำแพง  จังหวัดเชียงใหม่</t>
  </si>
  <si>
    <t>งานดินขุด</t>
  </si>
  <si>
    <t>งานคอนกรีตหยาบ</t>
  </si>
  <si>
    <t>งานคอนกรีตโครงสร้าง</t>
  </si>
  <si>
    <t>งานไม้แบบ</t>
  </si>
  <si>
    <t>ค่าตักดิน</t>
  </si>
  <si>
    <t>ค่าขนส่ง ....................... กม.</t>
  </si>
  <si>
    <t>(ไม่คิด)</t>
  </si>
  <si>
    <t>รวม</t>
  </si>
  <si>
    <t>รวมส่วนขยายตัว</t>
  </si>
  <si>
    <t>ค่าขยายตัว</t>
  </si>
  <si>
    <t xml:space="preserve">  บาท/ลบ.ม.</t>
  </si>
  <si>
    <t xml:space="preserve">  บาท/ลบ.ม.หลวม</t>
  </si>
  <si>
    <t>งานขุดดิน</t>
  </si>
  <si>
    <t>1.  งานขุดดินด้วยแรงงานคน</t>
  </si>
  <si>
    <t>บาท</t>
  </si>
  <si>
    <t>ประกาศ 19 ตุลาคม 2560</t>
  </si>
  <si>
    <t>ขุดลึกไม่เกิน 1.00 เมตร</t>
  </si>
  <si>
    <t>2.  งานขุดดินด้วยเครื่องจักร</t>
  </si>
  <si>
    <t xml:space="preserve">     - ค่าขุดดินด้วยเครื่องจักร</t>
  </si>
  <si>
    <t xml:space="preserve">     - ค่าขนส่ง ....................... กม.</t>
  </si>
  <si>
    <t xml:space="preserve">       รวมส่วนขยายตัว</t>
  </si>
  <si>
    <t>งานดินถม</t>
  </si>
  <si>
    <t>งานถมดินอัดแน่นด้วยแรงงานคน</t>
  </si>
  <si>
    <t>งานคอนกรีตเสริมเหล็ก</t>
  </si>
  <si>
    <t>1.  งานคอนกรีตโครงสร้าง</t>
  </si>
  <si>
    <t>(ราคาคอนกรีตผสมเสร็จ)</t>
  </si>
  <si>
    <t xml:space="preserve">     ค่างานไม้แบบ</t>
  </si>
  <si>
    <t xml:space="preserve">  บาท</t>
  </si>
  <si>
    <t xml:space="preserve">     - ไม้ยางแปรรูปขนาด (11/2" x 3" x 3.5 - 4 ม.)</t>
  </si>
  <si>
    <t xml:space="preserve">     - ไม้กระบากขนาด ( 1" x 6" - 8"  x  4 ม.)</t>
  </si>
  <si>
    <t xml:space="preserve"> 1 ลบ.ฟ. มีค่าเท่ากับ 0.3 ลบ.ม.</t>
  </si>
  <si>
    <t>ราคา 614.30 บาท/ลบ.ฟ.</t>
  </si>
  <si>
    <t>ราคา 467.29 บาท/ลบ.ฟ.</t>
  </si>
  <si>
    <t xml:space="preserve">     - ราคาเฉลี่ยไม้แบบ</t>
  </si>
  <si>
    <t xml:space="preserve"> </t>
  </si>
  <si>
    <t xml:space="preserve">     </t>
  </si>
  <si>
    <t xml:space="preserve"> ลบ.ม.</t>
  </si>
  <si>
    <t xml:space="preserve">  หมายเหตุ    ในการคำนวนค่าใช้จ่ายสำหรับไม้แบบนั้นให้คำนวนปริมาณพื้นที่ผิวไม้แบบตามที่ต้องตั้งแบบจริงๆ</t>
  </si>
  <si>
    <t xml:space="preserve">                  ของงานก่อสร้างแต่ละแห่งแล้วนำไปคำนวณปริมาตรไม้แบบตามหลักเกณฑ์  ดังนี้</t>
  </si>
  <si>
    <t xml:space="preserve"> -  อายุการใช้งานของไม้แบบเฉลี่ยใช้ได้ 2 ครั้ง</t>
  </si>
  <si>
    <t xml:space="preserve"> - ปริมาตราไม้แบบต่อพื้นที่ผิวไม้แบบมีค่าเฉลี่ยเท่ากับ 0.06 ลบ.ม./ตร.ม.</t>
  </si>
  <si>
    <t xml:space="preserve"> - อัตราราคาค่าต่อรื้อแบบให้ใช้ราคามาตรฐานตามบัญชีค่าแรงงานที่ใช้ประกอบการถอดแบบ</t>
  </si>
  <si>
    <t xml:space="preserve">   คำนวณราคากลางงานก่อสร้างของปีล่าสุด</t>
  </si>
  <si>
    <t xml:space="preserve"> - ราคาไม้แบบใช้ราคาจากสำนักนโยบายและยุทธศาสตร์การค้า กระทรวงพาณิชย์ โดยใช้ราคาเฉลี่ย</t>
  </si>
  <si>
    <t xml:space="preserve">   ของไม้ยางแปรรูป (ขนาด 11/2" x 3" x 3.5-4.00 ม.) และไม้กระบาก (ขนาด 1"x6"-8" x 4.00 ม. รวมค่าขนส่ง</t>
  </si>
  <si>
    <t xml:space="preserve">     * ค่าไม้แบบ = (พ.ท.ไม้แบบ(ตร.ม) x 0.06/2) x (ราคาไม้แบบต่อลบ.ม.)</t>
  </si>
  <si>
    <t xml:space="preserve">  =</t>
  </si>
  <si>
    <t>5.  งานคอนกรีตหยาบ</t>
  </si>
  <si>
    <t xml:space="preserve">     ราคาคอนกรีตหยาบ</t>
  </si>
  <si>
    <t>ปริมาณงาน</t>
  </si>
  <si>
    <t>ม.</t>
  </si>
  <si>
    <t>กว้าง</t>
  </si>
  <si>
    <t>เมตร</t>
  </si>
  <si>
    <t>ยาว</t>
  </si>
  <si>
    <t xml:space="preserve">  ลบ.ม.</t>
  </si>
  <si>
    <t>ลูกรัง</t>
  </si>
  <si>
    <t>ตารางคำนวณอัตราราคางานคอนกรีตและหินงานก่อสร้างชลประทาน</t>
  </si>
  <si>
    <t>องค์ประกอบ</t>
  </si>
  <si>
    <t>งาน</t>
  </si>
  <si>
    <t>อัตราต่อหน่วย</t>
  </si>
  <si>
    <t>คอนกรีตล้วนปนหินใหญ่</t>
  </si>
  <si>
    <t>จำนวน</t>
  </si>
  <si>
    <t>คอนกรีตโครงสร้าง</t>
  </si>
  <si>
    <t>210 KSC</t>
  </si>
  <si>
    <t>ราคา</t>
  </si>
  <si>
    <t>240 KSC</t>
  </si>
  <si>
    <t>280 KSC</t>
  </si>
  <si>
    <t>คอนกรีตดาด</t>
  </si>
  <si>
    <t>คอนกรีตหยาบ</t>
  </si>
  <si>
    <t>หินเรียง</t>
  </si>
  <si>
    <t>วัสดุหลัก</t>
  </si>
  <si>
    <t>1.  หินใหญ่</t>
  </si>
  <si>
    <t>2.  หินย่อย</t>
  </si>
  <si>
    <t>3.  ทรายหยาบ</t>
  </si>
  <si>
    <t>4.  ปูนซีเมนต์</t>
  </si>
  <si>
    <t>คอนกรีตผสมเสร็จ</t>
  </si>
  <si>
    <t>ค่าแรงงาน</t>
  </si>
  <si>
    <t>1.  ค่าแรงงานทั่วไป</t>
  </si>
  <si>
    <t>2.  ค่าผสมคอนกรีต</t>
  </si>
  <si>
    <t>3.  ค่าเทคอนกรีต</t>
  </si>
  <si>
    <t>4.  ค่าบ่มคอนกรีต</t>
  </si>
  <si>
    <t>ค่าใช้จ่ายอื่นๆ</t>
  </si>
  <si>
    <t>1.  ค่าช่อมเครื่องจักร</t>
  </si>
  <si>
    <t>2.  ค่าน้ำมันเชื้อเพลิง</t>
  </si>
  <si>
    <t>3.  ค่าอุปกรณ์ต่างๆ</t>
  </si>
  <si>
    <t>ลำดับ..</t>
  </si>
  <si>
    <t> คอนกรีตผสมเสร็จรูปลูกบาศก์ 180 กก./ตร.ซม. และ รูปทรงกระบอก 140กก./ตร.ซม. ตราซีแพค</t>
  </si>
  <si>
    <t> คอนกรีตผสมเสร็จรูปลูกบาศก์ 210 กก./ตร.ซม. และ รูปทรงกระบอก 180 กก./ตร.ซม. ตราซีแพค</t>
  </si>
  <si>
    <t> คอนกรีตผสมเสร็จรูปลูกบาศก์ 240 กก./ตร.ซม. และรูปทรงกระบอก 210 กก./ตร.ซม. ตราซีแพค</t>
  </si>
  <si>
    <t> คอนกรีตผสมเสร็จรูปลูกบาศก์ 280 กก./ตร.ซม. และ รูปทรงกระบอก 240 กก./ตร.ซม. ตราซีเแพค</t>
  </si>
  <si>
    <t> คอนกรีตผสมเสร็จรูปลูกบาศก์ 320 กก./ตร.ซม. และ รูปทรงกระบอก 280 กก./ตร.ซม. ตราซีแพค</t>
  </si>
  <si>
    <t> คอนกรีตผสมเสร็จรูปลูกบาศก์ 350 กก./ตร.ซม. และ รูปทรงกระบอก 300 กก./ตร.ซม. ตราซีแพค</t>
  </si>
  <si>
    <t> คอนกรีตผสมเสร็จรูปลูกบาศก์ 380 กก./ตร.ซม. และ รูปทรงกระบอก 320 กก./ตร.ซม. ตราซีแพค</t>
  </si>
  <si>
    <t> คอนกรีตผสมเสร็จรูปลูกบาศก์ 400 กก./ตร.ซม. และ รูปทรงกระบอก 350 กก./ตร.ซม. ตราซีแพค</t>
  </si>
  <si>
    <t> คอนกรีตบล็อกก่อผนัง ชนิดธรรมดา ขนาด 19 x 39 x 7 ซม.</t>
  </si>
  <si>
    <t>ก้อน</t>
  </si>
  <si>
    <t>5.81 </t>
  </si>
  <si>
    <t> คอนกรีตบล็อกก่อผนัง ชนิดธรรมดา ขนาด 19 x 39 x 9 ซม.</t>
  </si>
  <si>
    <t>7.48 </t>
  </si>
  <si>
    <t> คอนกรีตบล็อกก่อผนัง ชนิดกันฝน ขนาด 19 x 39 x 9 ซม.</t>
  </si>
  <si>
    <t>14.02 </t>
  </si>
  <si>
    <t> อิฐมอญ ขนาด 7x 16 x 3.5 ซม.</t>
  </si>
  <si>
    <t> อิฐโปร่ง ชนิดมีรู 2 รู ขนาด 7x 16 x 3 ซม.</t>
  </si>
  <si>
    <t> เสาเข็มคอนกรีตอัดแรง รูปสี่เหลี่ยมตัน ขนาด 0.22 x 0.22 ม. ยาว 15.00 ม.</t>
  </si>
  <si>
    <t>ท่อน</t>
  </si>
  <si>
    <t>4,800.00 </t>
  </si>
  <si>
    <t> เสาเข็มคอนกรีตอัดแรง รูปสี่เหลี่ยมตัน ขนาด 0.35 x 0.35 ม. ยาว 21.00 ม.</t>
  </si>
  <si>
    <t>18,098.00 </t>
  </si>
  <si>
    <t> เสาเข็มคอนกรีตอัดแรง รูปสี่เหลี่ยมตัน ขนาด 0.40 x 0.40 ม. ยาว 21.00 ม.</t>
  </si>
  <si>
    <t>22,430.00 </t>
  </si>
  <si>
    <t> พื้นคอนกรีตสำเร็จรูปอัดแรง แบบกลวง ขนาดหน้าตัด 0.80x0.60 ม. ลวด 4 เส้น ศก.4 มม. ยาว 3 ม.</t>
  </si>
  <si>
    <t>336.00 </t>
  </si>
  <si>
    <t> พื้นคอนกรีตสำเร็จรูปอัดแรง แบบกลวง ขนาดหน้าตัด 0.80x0.60 ม. ลวด 6 เส้น ศก.4 มม. ยาว 3 ม.</t>
  </si>
  <si>
    <t>352.00 </t>
  </si>
  <si>
    <t> พื้นคอนกรีตสำเร็จรูปอัดแรง แบบกลวง ขนาดหน้าตัด 0.80x0.60 ม. ลวด 8 เส้น ศก.4 มม. ยาว 3 ม.</t>
  </si>
  <si>
    <t>380.00 </t>
  </si>
  <si>
    <t> พื้นคอนกรีตสำเร็จรูปอัดแรง แบบกลวง ขนาดหน้าตัด 0.80x0.60 ม. ลวด 6 เส้น ศก.5 มม. ยาว 3 ม.</t>
  </si>
  <si>
    <t>396.00 </t>
  </si>
  <si>
    <t> พื้นคอนกรีตสำเร็จรูปอัดแรง แบบกลวง ขนาดหน้าตัด 0.80x0.60 ม. ลวด 8 เส้น ศก.5 มม. ยาว 3 ม.</t>
  </si>
  <si>
    <t>451.00 </t>
  </si>
  <si>
    <t> พื้นคอนกรีตสำเร็จรูปอัดแรง แบบกลวง ขนาดหน้าตัด 0.80x0.60 ม. ลวด 4 เส้น ศก.4 มม. ยาว 4 ม.</t>
  </si>
  <si>
    <t> พื้นคอนกรีตสำเร็จรูปอัดแรง แบบกลวง ขนาดหน้าตัด 0.80x0.60 ม. ลวด 6 เส้น ศก.4 มม. ยาว 4 ม.</t>
  </si>
  <si>
    <t> พื้นคอนกรีตสำเร็จรูปอัดแรง แบบกลวง ขนาดหน้าตัด 0.80x0.60 ม. ลวด 8 เส้น ศก.4 มม. ยาว 4 ม.</t>
  </si>
  <si>
    <t> พื้นคอนกรีตสำเร็จรูปอัดแรง แบบกลวง ขนาดหน้าตัด 0.80x0.60 ม. ลวด 6 เส้น ศก.5 มม. ยาว 4 ม.</t>
  </si>
  <si>
    <t> พื้นคอนกรีตสำเร็จรูปอัดแรง แบบกลวง ขนาดหน้าตัด 0.80x0.60 ม. ลวด 8 เส้น ศก.5 มม. ยาว 4 ม.</t>
  </si>
  <si>
    <t> พื้นคอนกรีตสำเร็จรูปอัดแรง แบบตัน ขนาดหน้าตัด 0.35x0.05 ม. ลวด 4 เส้น ศก. 4 มม. ยาว 3 ม.</t>
  </si>
  <si>
    <t>230.00 </t>
  </si>
  <si>
    <t> พื้นคอนกรีตสำเร็จรูปอัดแรง แบบตัน ขนาดหน้าตัด 0.35x0.05 ม. ลวด 5 เส้น ศก. 4 มม. ยาว 3 ม.</t>
  </si>
  <si>
    <t>245.00 </t>
  </si>
  <si>
    <t> พื้นคอนกรีตสำเร็จรูปอัดแรง แบบตัน ขนาดหน้าตัด 0.35x0.05 ม. ลวด 6 เส้น ศก. 4 มม. ยาว 3 ม.</t>
  </si>
  <si>
    <t>260.00 </t>
  </si>
  <si>
    <t> พื้นคอนกรีตสำเร็จรูปอัดแรง แบบตัน ขนาดหน้าตัด 0.35x0.05 ม. ลวด 7 เส้น ศก. 4 มม. ยาว 3 ม.</t>
  </si>
  <si>
    <t>275.00 </t>
  </si>
  <si>
    <t> บ่อพักคอนกรีตเสริมเหล็ก ขนาด 30 ซม 74 x75 x 75 ซม. หนา 5 ซม</t>
  </si>
  <si>
    <t>946.00 </t>
  </si>
  <si>
    <t> บ่อพักคอนกรีตเสริมเหล็ก ขนาด 40 ซม 87 x75 x 75 ซม. หนา 5 ซม</t>
  </si>
  <si>
    <t>1,007.00 </t>
  </si>
  <si>
    <t> บ่อพักคอนกรีตเสริมเหล็ก ขนาด 60 ซม 110 x100 x 100 ซม. หนา 10 ซม</t>
  </si>
  <si>
    <t>2,389.00 </t>
  </si>
  <si>
    <t> บ่อพักคอนกรีตเสริมเหล็ก ขนาด 80 ซม 139 x125 x 120 ซม. หนา 10 ซม</t>
  </si>
  <si>
    <t>3,778.00 </t>
  </si>
  <si>
    <t> บ่อพักคอนกรีตเสริมเหล็ก ขนาด 100 ซม 169 x149 x 124 ซม. หนา 12 ซม</t>
  </si>
  <si>
    <t>5,928.00 </t>
  </si>
  <si>
    <t> บ่อพักคอนกรีตเสริมเหล็ก ขนาด 120 ซม 192 x174 x 124 ซม. หนา 12 ซม</t>
  </si>
  <si>
    <t>6,498.00 </t>
  </si>
  <si>
    <t> เหล็กเส้นกลมผิวเรียบ SR.24 ยาว 10 เมตร ศก. 6 มม.</t>
  </si>
  <si>
    <t>ตัน</t>
  </si>
  <si>
    <t> เหล็กเส้นกลมผิวเรียบ SR.24 ยาว 10 เมตร ศก. 9 มม.</t>
  </si>
  <si>
    <t> เหล็กเส้นกลมผิวข้ออ้อย SD.40 ศก.12 มม. ยาว 10 เมตร (Tempcore)</t>
  </si>
  <si>
    <t> เหล็กเส้นกลมผิวข้ออ้อย SD.40 ศก.16 มม. ยาว 10 เมตร (Tempcore)</t>
  </si>
  <si>
    <t> เหล็กเส้นกลมผิวข้ออ้อย SD.40 ศก.20 มม. ยาว 10 เมตร (Tempcore)</t>
  </si>
  <si>
    <t> เหล็กเส้นกลมผิวข้ออ้อย SD.40 ศก.25 มม. ยาว 10 เมตร (Tempcore)</t>
  </si>
  <si>
    <t> ลวดผูกเหล็ก ศก. 1.25 มม. (เบอร์ 18)</t>
  </si>
  <si>
    <t>กก.</t>
  </si>
  <si>
    <t> เหล็กฉาก หนา 4 มม. ยาว 6 เมตร ขนาด 50 x 50 มม. น้ำหนัก 18.4 กก.</t>
  </si>
  <si>
    <t>420.56 </t>
  </si>
  <si>
    <t> เหล็กฉาก หนา 6 มม. ยาว 6 เมตร ขนาด 50 x 50 มม. น้ำหนัก 26.8 กก.</t>
  </si>
  <si>
    <t>579.44 </t>
  </si>
  <si>
    <t> เหล็กตัวซี (Light Lip Channel Steel) หนา 2.3 มม. ยาว 6 เมตร ขนาด 75 x 45 x 15 มม. น้ำหนัก 21 กก./ท่อน</t>
  </si>
  <si>
    <t> เหล็กตัวซี (Light Lip Channel Steel) หนา 2.3 มม. ยาว 6 เมตร ขนาด 100 x 50 x 20 มม. น้ำหนัก 23.5 กก.</t>
  </si>
  <si>
    <t> เหล็กตัวซี (Light Lip Channel Steel) หนา 2.3 มม. ยาว 6 เมตร ขนาด 125 x 50 x 20 มม. น้ำหนัก 25.5 กก.</t>
  </si>
  <si>
    <t> เหล็กตัวซี (Light Lip Channel Steel) หนา 2.3 มม. ยาว 6 เมตร ขนาด 150 x 50 x 20 มม. น้ำหนัก 29.5 กก.</t>
  </si>
  <si>
    <t>733.64 </t>
  </si>
  <si>
    <t> ตะแกรงเหล็กเส้นกลมผิวข้ออ้อย สี่เหลี่ยมจัตุรัส ศก.4.0 มม. ขนาดตาราง 0.25 x 0.25 ม.</t>
  </si>
  <si>
    <t> ตะแกรงเหล็กเส้นกลมผิวข้ออ้อย สี่เหลี่ยมจัตุรัส ศก.4.0 มม. ขนาดตาราง 0.20 x 0.20 ม.</t>
  </si>
  <si>
    <t> ท่อเหล็กกลวงสี่เหลี่ยมจัตุรัส หนา 1.2 มม. ขนาด 3/4" x 3/4" ยาว 6 เมตร</t>
  </si>
  <si>
    <t> ท่อเหล็กกลวงสี่เหลี่ยมจัตุรัส หนา 1.2 มม. ขนาด 1" x 1" ยาว 6 เมตร</t>
  </si>
  <si>
    <t> ท่อเหล็กกลวงสี่เหลี่ยมจัตุรัส หนา 2.0 มม. ขนาด 1 1/2" x 1 1/2" ยาว 6 เมตร</t>
  </si>
  <si>
    <t> ท่อเหล็กกลวงสี่เหลี่ยมจัตุรัส หนา 2.0 มม. ขนาด 2" x 2" ยาว 6 เมตร</t>
  </si>
  <si>
    <t>358.88 </t>
  </si>
  <si>
    <t> ท่อเหล็กกลวงสี่เหลี่ยมจัตุรัส หนา 2.0 มม. ขนาด 3" x 3" ยาว 6 เมตร</t>
  </si>
  <si>
    <t> ท่อเหล็กเคลือบสังกะสี รวมข้อต่อตรง 1 อัน ประเภท BS-M ยาว 6 เมตร ศก. 1/2 นิ้ว</t>
  </si>
  <si>
    <t>266.36 </t>
  </si>
  <si>
    <t> ท่อเหล็กเคลือบสังกะสี รวมข้อต่อตรง 1 อัน ประเภท BS-M ยาว 6 เมตร ศก. 3/4 นิ้ว</t>
  </si>
  <si>
    <t> ท่อเหล็กเคลือบสังกะสี รวมข้อต่อตรง 1 อัน ประเภท BS-M ยาว 6 เมตร ศก. 1นิ้ว</t>
  </si>
  <si>
    <t> ท่อเหล็กเคลือบสังกะสี ประเภท BS-M (ไม่รวมข้อต่อ) ขนาด ศก. 1 1/4 นิ้ว ยาว 6 เมตร</t>
  </si>
  <si>
    <t>598.13 </t>
  </si>
  <si>
    <t> ท่อเหล็กเคลือบสังกะสี ประเภท BS-M (ไม่รวมข้อต่อ) ขนาด ศก. 1 1/2 นิ้ว ยาว 6 เมตร</t>
  </si>
  <si>
    <t>672.90 </t>
  </si>
  <si>
    <t> ท่อเหล็กเคลือบสังกะสี ประเภท BS-M (ไม่รวมข้อต่อ) ขนาด ศก. 2 นิ้ว ยาว 6 เมตร</t>
  </si>
  <si>
    <t>841.12 </t>
  </si>
  <si>
    <t> ท่อเหล็กเคลือบสังกะสี ประเภท BS-M (ไม่รวมข้อต่อ) ขนาด ศก. 2 1/2 นิ้ว ยาว 6 เมตร</t>
  </si>
  <si>
    <t>1,168.22 </t>
  </si>
  <si>
    <t> ท่อเหล็กเคลือบสังกะสี ประเภท BS-M (ไม่รวมข้อต่อ) ขนาด ศก. 3 นิ้ว ยาว 6 เมตร</t>
  </si>
  <si>
    <t>1,448.60 </t>
  </si>
  <si>
    <t> ท่อเหล็กเคลือบสังกะสี ประเภท BS-M (ไม่รวมข้อต่อ) ขนาด ศก. 4 นิ้ว ยาว 6 เมตร</t>
  </si>
  <si>
    <t>2,056.07 </t>
  </si>
  <si>
    <t> ข้อต่อตรงเหล็ก ศก. 1/2 นิ้ว</t>
  </si>
  <si>
    <t>อัน</t>
  </si>
  <si>
    <t> ข้อต่อตรงเหล็ก ศก. 3/4 นิ้ว</t>
  </si>
  <si>
    <t>23.36 </t>
  </si>
  <si>
    <t> ข้อต่อตรงเหล็ก ศก. 1 นิ้ว</t>
  </si>
  <si>
    <t> ข้อต่องอเหล็ก 90 องศา ศก. 1/2 นิ้ว</t>
  </si>
  <si>
    <t> ข้อต่องอเหล็ก 90 องศา ศก. 3/4 นิ้ว</t>
  </si>
  <si>
    <t> ข้อต่องอเหล็ก 90 องศา ศก. 1 นิ้ว</t>
  </si>
  <si>
    <t> สามทาง 90 องศาเหล็กเคลือบสังกะสี ศก. 1/2 นิ้ว</t>
  </si>
  <si>
    <t> สามทาง 90 องศาเหล็กเคลือบสังกะสี ศก. 3/4 นิ้ว</t>
  </si>
  <si>
    <t> สามทาง 90 องศาเหล็กเคลือบสังกะสี ศก. 1 นิ้ว</t>
  </si>
  <si>
    <t> ท่อ พีวีซี แข็ง ท่อประปา ชนิดปลายธรรมดา ชั้น 8.5 ยาว 4 เมตร เส้นผ่านศูนย์กลาง 1/2" ตราท่อน้ำไทย</t>
  </si>
  <si>
    <t>36.45 </t>
  </si>
  <si>
    <t> ท่อ พีวีซี แข็ง ท่อประปา ชนิดปลายธรรมดา ชั้น 8.5 ยาว 4 เมตร เส้นผ่านศูนย์กลาง 3/4" ตราท่อน้ำไทย</t>
  </si>
  <si>
    <t> ท่อ พีวีซี แข็ง ท่อประปา ชนิดปลายธรรมดา ชั้น 8.5 ยาว 4 เมตร เส้นผ่านศูนย์กลาง 1" ตราท่อน้ำไทย</t>
  </si>
  <si>
    <t> ท่อ พีวีซี แข็ง ท่อประปา ชนิดปลายธรรมดา ชั้น 8.5 ยาว 4 เมตร เส้นผ่านศูนย์กลาง 1 1/2" ตราท่อน้ำไทย</t>
  </si>
  <si>
    <t> ท่อ พีวีซี แข็ง ท่อประปา ชนิดปลายธรรมดา ชั้น 8.5 ยาว 4 เมตร เส้นผ่านศูนย์กลาง 2" ตราท่อน้ำไทย</t>
  </si>
  <si>
    <t> ท่อ พีวีซี แข็ง ท่อประปา ชนิดปลายธรรมดา ชั้น 8.5 ยาว 4 เมตร เส้นผ่านศูนย์กลาง 2 1/2" ตราท่อน้ำไทย</t>
  </si>
  <si>
    <t> ท่อ พีวีซี แข็ง ท่อประปา ชนิดปลายธรรมดา ชั้น 8.5 ยาว 4 เมตร เส้นผ่านศูนย์กลาง 3" ตราท่อน้ำไทย</t>
  </si>
  <si>
    <t> ท่อ พีวีซี แข็ง ท่อประปา ชนิดปลายธรรมดา ชั้น 8.5 ยาว 4 เมตร เส้นผ่านศูนย์กลาง 4" ตราท่อน้ำไทย</t>
  </si>
  <si>
    <t> ท่อ พีวีซี แข็ง ท่อประปา ชนิดปลายธรรมดา ชั้น 13.5 ยาว 4 เมตร เส้นผ่านศูนย์กลาง 1/2" ตราท่อน้ำไทย</t>
  </si>
  <si>
    <t> ท่อ พีวีซี แข็ง ท่อประปา ชนิดปลายธรรมดา ชั้น 13.5 ยาว 4 เมตร เส้นผ่านศูนย์กลาง 3/4" ตราท่อน้ำไทย</t>
  </si>
  <si>
    <t> ท่อ พีวีซี แข็ง ท่อประปา ชนิดปลายธรรมดา ชั้น 13.5 ยาว 4 เมตร เส้นผ่านศูนย์กลาง 1" ตราท่อน้ำไทย</t>
  </si>
  <si>
    <t> ท่อ พีวีซี แข็ง ท่อประปา ชนิดปลายธรรมดา ชั้น 13.5 ยาว 4 เมตร เส้นผ่านศูนย์กลาง 1 1/2" ตราท่อน้ำไทย</t>
  </si>
  <si>
    <t> ท่อ พีวีซี แข็ง ท่อประปา ชนิดปลายธรรมดา ชั้น 13.5 ยาว 4 เมตร เส้นผ่านศูนย์กลาง 2" ตราท่อน้ำไทย</t>
  </si>
  <si>
    <t> ท่อ พีวีซี แข็ง ท่อประปา ชนิดปลายธรรมดา ชั้น 13.5 ยาว 4 เมตร เส้นผ่านศูนย์กลาง 2 1/2" ตราท่อน้ำไทย</t>
  </si>
  <si>
    <t> ท่อ พีวีซี แข็ง ท่อประปา ชนิดปลายธรรมดา ชั้น 13.5 ยาว 4 เมตร เส้นผ่านศูนย์กลาง 3" ตราท่อน้ำไทย</t>
  </si>
  <si>
    <t> ท่อ พีวีซี แข็ง ท่อประปา ชนิดปลายธรรมดา ชั้น 13.5 ยาว 4 เมตร เส้นผ่านศูนย์กลาง 4" ตราท่อน้ำไทย</t>
  </si>
  <si>
    <t> ข้อต่อท่อ พีวีซี ตรง สำหรับใช้กับท่อรับแรงดัน เส้นผ่านศูนย์กลาง 1/2" ตราท่อน้ำไทย</t>
  </si>
  <si>
    <t> ข้อต่อท่อ พีวีซี ตรง สำหรับใช้กับท่อรับแรงดัน เส้นผ่านศูนย์กลาง 3/4" ตราท่อน้ำไทย</t>
  </si>
  <si>
    <t> ข้อต่อท่อ พีวีซี ตรง สำหรับใช้กับท่อรับแรงดัน เส้นผ่านศูนย์กลาง 1" ตราท่อน้ำไทย</t>
  </si>
  <si>
    <t> ข้อต่อท่อ พีวีซี ตรง สำหรับใช้กับท่อรับแรงดัน เส้นผ่านศูนย์กลาง 1 1/2" ตราท่อน้ำไทย</t>
  </si>
  <si>
    <t> ข้อต่อท่อ พีวีซี ตรง สำหรับใช้กับท่อรับแรงดัน เส้นผ่านศูนย์กลาง 2" ตราท่อน้ำไทย</t>
  </si>
  <si>
    <t> ข้อต่อท่อ พีวีซี ตรง สำหรับใช้กับท่อรับแรงดัน เส้นผ่านศูนย์กลาง 2 1/2" ตราท่อน้ำไทย</t>
  </si>
  <si>
    <t> ข้อต่อท่อ พีวีซี ตรง สำหรับใช้กับท่อรับแรงดัน เส้นผ่านศูนย์กลาง 3" ตราท่อน้ำไทย</t>
  </si>
  <si>
    <t> ข้อต่อท่อ พีวีซี ตรง สำหรับใช้กับท่อรับแรงดัน เส้นผ่านศูนย์กลาง 4" ตราท่อน้ำไทย</t>
  </si>
  <si>
    <t> ข้อต่อท่อ พีวีซี ข้องอ 90 องศา สำหรับใช้กับท่อรับแรงดัน เส้นผ่านศูนย์กลาง 1/2" ตราท่อน้ำไทย</t>
  </si>
  <si>
    <t> ข้อต่อท่อ พีวีซี ข้องอ 90 องศา สำหรับใช้กับท่อรับแรงดัน เส้นผ่านศูนย์กลาง 3/4" ตราท่อน้ำไทย</t>
  </si>
  <si>
    <t> ข้อต่อท่อ พีวีซี ข้องอ 90 องศา สำหรับใช้กับท่อรับแรงดัน เส้นผ่านศูนย์กลาง 1" ตราท่อน้ำไทย</t>
  </si>
  <si>
    <t> ข้อต่อท่อ พีวีซี ข้องอ 90 องศา สำหรับใช้กับท่อรับแรงดัน เส้นผ่านศูนย์กลาง 1 1/2" ตราท่อน้ำไทย</t>
  </si>
  <si>
    <t> ข้อต่อท่อ พีวีซี ข้องอ 90 องศา สำหรับใช้กับท่อรับแรงดัน เส้นผ่านศูนย์กลาง 2" ตราท่อน้ำไทย</t>
  </si>
  <si>
    <t> ข้อต่อท่อ พีวีซี ข้องอ 90 องศา สำหรับใช้กับท่อรับแรงดัน เส้นผ่านศูนย์กลาง 2 1/2" ตราท่อน้ำไทย</t>
  </si>
  <si>
    <t> ข้อต่อท่อ พีวีซี ข้องอ 90 องศา สำหรับใช้กับท่อรับแรงดัน เส้นผ่านศูนย์กลาง 3" ตราท่อน้ำไทย</t>
  </si>
  <si>
    <t> ข้อต่อท่อ พีวีซี ข้องอ 90 องศา สำหรับใช้กับท่อรับแรงดัน เส้นผ่านศูนย์กลาง 4" ตราท่อน้ำไทย</t>
  </si>
  <si>
    <t> ข้อต่อท่อ พีวีซี สามทาง 90 องศา สำหรับใช้กับท่อรับแรงดัน เส้นผ่าศูนย์กลาง 1/2" ตราท่อน้ำไทย</t>
  </si>
  <si>
    <t> ข้อต่อท่อ พีวีซี สามทาง 90 องศา สำหรับใช้กับท่อรับแรงดัน เส้นผ่าศูนย์กลาง 3/4" ตราท่อน้ำไทย</t>
  </si>
  <si>
    <t> ข้อต่อท่อ พีวีซี สามทาง 90 องศา สำหรับใช้กับท่อรับแรงดัน เส้นผ่าศูนย์กลาง 1" ตราท่อน้ำไทย</t>
  </si>
  <si>
    <t> ข้อต่อท่อ พีวีซี สามทาง 90 องศา สำหรับใช้กับท่อรับแรงดัน เส้นผ่าศูนย์กลาง 1 1/4" ตราท่อน้ำไทย</t>
  </si>
  <si>
    <t> ข้อต่อท่อ พีวีซี สามทาง 90 องศา สำหรับใช้กับท่อรับแรงดัน เส้นผ่าศูนย์กลาง 1 1/2" ตราท่อน้ำไทย</t>
  </si>
  <si>
    <t>20.56 </t>
  </si>
  <si>
    <t> ข้อต่อท่อ พีวีซี สามทาง 90 องศา สำหรับใช้กับท่อรับแรงดัน เส้นผ่าศูนย์กลาง 2" ตราท่อน้ำไทย</t>
  </si>
  <si>
    <t> ข้อต่อท่อ พีวีซี สามทาง 90 องศา สำหรับใช้กับท่อรับแรงดัน เส้นผ่าศูนย์กลาง 2 1/2" ตราท่อน้ำไทย</t>
  </si>
  <si>
    <t>70.09 </t>
  </si>
  <si>
    <t> ข้อต่อท่อ พีวีซี สามทาง 90 องศา สำหรับใช้กับท่อรับแรงดัน เส้นผ่าศูนย์กลาง 3" ตราท่อน้ำไทย</t>
  </si>
  <si>
    <t> ข้อต่อท่อ พีวีซี สามทาง 90 องศา สำหรับใช้กับท่อรับแรงดัน เส้นผ่าศูนย์กลาง 4" ตราท่อน้ำไทย</t>
  </si>
  <si>
    <t> ท่อระบายน้ำคอนกรีตไม่เสริมเหล็ก ปากลิ้นราง ยาว 1 เมตร ศก. 0.30 ม.</t>
  </si>
  <si>
    <t>173.11 </t>
  </si>
  <si>
    <t> ท่อระบายน้ำคอนกรีตไม่เสริมเหล็ก ปากลิ้นราง ยาว 1 เมตร ศก. 0.40 ม.</t>
  </si>
  <si>
    <t> ท่อระบายน้ำคอนกรีตไม่เสริมเหล็ก ปากลิ้นราง ยาว 1 เมตร ศก. 0.60 ม.</t>
  </si>
  <si>
    <t>411.28 </t>
  </si>
  <si>
    <t> ท่อระบายน้ำคอนกรีตเสริมเหล็ก ปากลิ้นราง ชั้น 3 ยาว 1 เมตร ศก. 0.30 ม.</t>
  </si>
  <si>
    <t> ท่อระบายน้ำคอนกรีตเสริมเหล็ก ปากลิ้นราง ชั้น 3 ยาว 1 เมตร ศก. 0.40 ม.</t>
  </si>
  <si>
    <t> ท่อระบายน้ำคอนกรีตเสริมเหล็ก ปากลิ้นราง ชั้น 3 ยาว 1 เมตร ศก. 0.60 ม.</t>
  </si>
  <si>
    <t>625.26 </t>
  </si>
  <si>
    <t> ท่อระบายน้ำคอนกรีตเสริมเหล็ก ปากลิ้นราง ชั้น 3 ยาว 1 เมตร ศก. 0.80 ม.</t>
  </si>
  <si>
    <t>1,203.23 </t>
  </si>
  <si>
    <t> ท่อระบายน้ำคอนกรีตเสริมเหล็ก ปากลิ้นราง ชั้น 3 ยาว 1 เมตร ศก. 1.00 ม .</t>
  </si>
  <si>
    <t>2,219.49 </t>
  </si>
  <si>
    <t> ลวดหนามเคลือบสังกะสี เบอร์ 15</t>
  </si>
  <si>
    <t> แผ่นฉนวนกันความร้อน ขนาด 66 ซม. x 4 ม. หนา 3 นิ้ว ตราช้าง</t>
  </si>
  <si>
    <t>แผ่น</t>
  </si>
  <si>
    <t> กระเบื้องคอนกรีตมุงหลังคา ซีแพคโมเนีย ขนาด 33 x 42 ซม. สีแดง เทา อิฐ น้ำตาล ตราช้าง</t>
  </si>
  <si>
    <t> ครอบสันโค้งกระเบื้องคอนกรีต สีแดง เทา อิฐ น้ำตาล ตราช้าง</t>
  </si>
  <si>
    <t>31.78 </t>
  </si>
  <si>
    <t> ครอบข้างกระเบื้องคอนกรีต สีแดง เทา อิฐ น้ำตาล ตราช้าง</t>
  </si>
  <si>
    <t>34.58 </t>
  </si>
  <si>
    <t> ครอบข้างปิดชายกระเบื้องคอนกรีต สีแดง เทา อิฐ น้ำตาล ตราช้าง</t>
  </si>
  <si>
    <t>42.06 </t>
  </si>
  <si>
    <t> ครอบโค้งปิดจั่วกระเบื้องคอนกรีต สีแดง เทา อิฐ น้ำตาล ตราช้าง</t>
  </si>
  <si>
    <t>45.79 </t>
  </si>
  <si>
    <t> เหล็กแผ่นเคลือบสังกะสี ไม่ชุบสี ลอนเล็ก-ใหญ่ หนา 0.20 มม. เบอร์ 35 ขนาด 2.5' x 5'-10'</t>
  </si>
  <si>
    <t>ฟุต</t>
  </si>
  <si>
    <t> กระเบื้องลอนคู่ สีเทาซิเมนต์ ขนาด 50 x 120 x 0.5 ซม ตราช้าง</t>
  </si>
  <si>
    <t> กระเบื้องลอนคู่ สีแดง เขียว ขนาด 50 x 120 x 0.5 ซม ตราช้าง</t>
  </si>
  <si>
    <t> กระเบื้องลอนคู่ สีแดง เขียว ขนาด 50 x 150 x 0.5 ซม ตราช้าง</t>
  </si>
  <si>
    <t> ครอบสันโค้ง สีแดง เขียว ขนาด 23 x 50 x 0.5 ซม. ตราช้าง</t>
  </si>
  <si>
    <t> ครอบข้าง สีเทาซิเมนต์ ขนาด 20 x 60 x 0.5 ซม. ตราช้าง</t>
  </si>
  <si>
    <t>35.51 </t>
  </si>
  <si>
    <t> ครอบข้าง สีแดง เขียว ขนาด 20 x 60 x 0.5 ซม. ตราช้าง</t>
  </si>
  <si>
    <t> แผ่นไม้อัดยาง ชนิดภายใน ขนาด 4 x 8 ฟุต หนา 4 มม.</t>
  </si>
  <si>
    <t> แผ่นไม้อัดยาง ชนิดภายใน ขนาด 4 x 8 ฟุต หนา 6 มม.</t>
  </si>
  <si>
    <t>247.66 </t>
  </si>
  <si>
    <t> แผ่นไม้อัด ชนิดใช้ภายใน ชั้น 2/4 ขนาด 4' x 8' หนา 4 มม.</t>
  </si>
  <si>
    <t>228.97 </t>
  </si>
  <si>
    <t> แผ่นยิปซัม ธรรมดา ไม่มีอลูมิเนียมฟอยล์ ขนาด 120 x 240 ซม. หนา 9 มม.</t>
  </si>
  <si>
    <t> แผ่นยิปซัม ธรรมดา ไม่มีอลูมิเนียมฟอยล์ ขนาด 120 x 240 ซม. หนา 9 มม. ตราช้าง</t>
  </si>
  <si>
    <t> แผ่นยิปซัม ธรรมดา ไม่มีอลูมิเนียมฟอยล์ ขนาด 120 x 240 ซม. หนา 12 มม. ตราช้าง</t>
  </si>
  <si>
    <t>168.22 </t>
  </si>
  <si>
    <t> แผ่นยิปซัม ธรรมดา มีอลูมิเนียมฟอยล์ ขนาด 120 x 240 ซม. หนา 9 มม</t>
  </si>
  <si>
    <t> เหล็กแผ่นเรียบดำ หนา 2 มม. ขนาด 4' x 8' หนัก 47 กก./แผ่น</t>
  </si>
  <si>
    <t>1,200.94 </t>
  </si>
  <si>
    <t> เหล็กแผ่นเรียบดำ หนา 3 มม. ขนาด 4' x 8' หนัก 70 กก./แผ่น</t>
  </si>
  <si>
    <t> เหล็กแผ่นเรียบดำ หนา 6 มม. ขนาด 4' x 8' หนัก 140 กก./แผ่น</t>
  </si>
  <si>
    <t> กระจกใส หนา 5 มม.</t>
  </si>
  <si>
    <t>ตร.ฟุต</t>
  </si>
  <si>
    <t>13.55 </t>
  </si>
  <si>
    <t> กระจกใส หนา 6 มม.</t>
  </si>
  <si>
    <t>18.69 </t>
  </si>
  <si>
    <t> กระเบื้องแผ่นเรียบ ขนาด 120 x 120 x 0.40 ซม. ตราช้าง</t>
  </si>
  <si>
    <t>78.04 </t>
  </si>
  <si>
    <t> กระเบื้องแผ่นเรียบ ขนาด 120 x 240 x 0.60 ซม. ตราช้าง</t>
  </si>
  <si>
    <t>224.30 </t>
  </si>
  <si>
    <t> กระเบื้องเคลือบปูพื้น ชนิดสีเรียบ ขนาด 8" x 8" ตราคอตโต้</t>
  </si>
  <si>
    <t>140.19 </t>
  </si>
  <si>
    <t> กระเบื้องเคลือบปูพื้น ชนิดสีเรียบ ขนาด 12" x 12" ตราคอตโต้</t>
  </si>
  <si>
    <t>149.53 </t>
  </si>
  <si>
    <t> กระเบื้องเคลือบปูพื้น ชนิดลวดลาย ขนาด 8" x 8" ตราคอตโต้</t>
  </si>
  <si>
    <t> กระเบื้องเคลือบบุผนัง ชนิดสีเรียบ ขนาด 8" x 8" ตราคอตโต้</t>
  </si>
  <si>
    <t> กระเบื้องเคลือบบุผนัง ชนิดสีเรียบ ขนาด 8" x 10" ตราคอตโต้</t>
  </si>
  <si>
    <t>154.21 </t>
  </si>
  <si>
    <t> กระเบื้องเคลือบบุผนัง ชนิดลวดลาย ขนาด 8" x 8" ตราคอตโต้</t>
  </si>
  <si>
    <t> กระเบื้องเคลือบบุผนัง ชนิดลวดลาย ขนาด 8" x 10" ตราคอตโต้</t>
  </si>
  <si>
    <t> ไม้เต็ง ไม่ไส ขนาด 1" x 6" ยาว 4 - 4.50 เมตร</t>
  </si>
  <si>
    <t>ลบ.ฟ.</t>
  </si>
  <si>
    <t>738.32 </t>
  </si>
  <si>
    <t> ไม้เต็ง ไม่ไส ขนาด 1 1/2" x 6" ยาว 4 - 4.50 เมตร</t>
  </si>
  <si>
    <t> ไม้เต็ง ไม่ไส ขนาด 1" x 1" ยาว 4 - 4.50 เมตร</t>
  </si>
  <si>
    <t> ไม้เต็ง ไม่ไส ขนาด 1" x 4" ยาว 4 - 4.50 เมตร</t>
  </si>
  <si>
    <t> ไม้แดง ไม่ไส ขนาด 1" x 4" ยาว 4 - 4.50 เมตร</t>
  </si>
  <si>
    <t>1,214.95 </t>
  </si>
  <si>
    <t> ไม้แดง ไม่ไส ขนาด 1" x 6" ยาว 4 - 4.50 เมตร</t>
  </si>
  <si>
    <t>1,233.64 </t>
  </si>
  <si>
    <t> ไม้แดง ไม่ไส ขนาด 2" x 4" ยาว 4 - 4.50 เมตร</t>
  </si>
  <si>
    <t> ไม้แดง ไม่ไส ขนาด 2" x 6" ยาว 4 - 4.50 เมตร</t>
  </si>
  <si>
    <t> ไม้ยาง ไม่ไส ขนาด 1/2" x 6" ยาว 4 - 4.50 เมตร</t>
  </si>
  <si>
    <t>637.67 </t>
  </si>
  <si>
    <t> ไม้ยาง ไม่ไส ขนาด 1" x 6" ยาว 4 - 4.50 เมตร</t>
  </si>
  <si>
    <t>623.65 </t>
  </si>
  <si>
    <t> ไม้ยาง ไม่ไส ขนาด 1" x 8" ยาว 4 - 4.50 เมตร</t>
  </si>
  <si>
    <t> ไม้ยาง ไม่ไส ขนาด 1 1/2" x 3" ยาว 4 - 4.50 เมตร</t>
  </si>
  <si>
    <t>614.30 </t>
  </si>
  <si>
    <t> ไม้ยาง ไม่ไส ขนาด 4" x 4" ยาว 4 - 4.50 เมตร</t>
  </si>
  <si>
    <t>780.00 </t>
  </si>
  <si>
    <t> ไม้กะบาก ไม่ไส ขนาด 1" x 4" ยาว 4 - 4.50 เมตร</t>
  </si>
  <si>
    <t>448.60 </t>
  </si>
  <si>
    <t> ไม้กะบาก ไม่ไส ขนาด 1" x 6" ยาว 4 - 4.50 เมตร</t>
  </si>
  <si>
    <t>467.29 </t>
  </si>
  <si>
    <t> ไม้กะบาก ไม่ไส ขนาด 1" x 8" ยาว 4 - 4.50 เมตร</t>
  </si>
  <si>
    <t> ไม้กะบาก ไม่ไส ขนาด 1" x 10" ยาว 4 - 4.50 เมตร</t>
  </si>
  <si>
    <t> สีน้ำมันเคลือบชนิดเงา ขนาด 3.785 ลิตร ตรา ที โอ เอ</t>
  </si>
  <si>
    <t>กระป๋อง</t>
  </si>
  <si>
    <t>500.00 </t>
  </si>
  <si>
    <t> สีน้ำพลาสติก ทาภายใน ชนิดด้าน ขนาด 3.785 ลิตร ตรา ที โอ เอ (E 100)</t>
  </si>
  <si>
    <t>317.76 </t>
  </si>
  <si>
    <t> สีน้ำพลาสติก ทาภายใน ขนาด 3.785 ลิตร ตรา ที โอ เอ ( A 1000)</t>
  </si>
  <si>
    <t>299.07 </t>
  </si>
  <si>
    <t> สีน้ำพลาสติก ภายนอก ชนิดด้าน ขนาด 3.785 ลิตร ตรา ที โอ เอ (E 100)</t>
  </si>
  <si>
    <t>411.21 </t>
  </si>
  <si>
    <t> สีน้ำพลาสติก ทาภายนอก ขนาด 3.785 ลิตร ตรา ที โอ เอ ( A 1000)</t>
  </si>
  <si>
    <t>401.87 </t>
  </si>
  <si>
    <t> สีรองพื้นโลหะ ขนาด 18.925 ลิตร ตรา ที โอ เอ</t>
  </si>
  <si>
    <t>1,336.45 </t>
  </si>
  <si>
    <t> สีรองพื้นปูนใหม่ ขนาด 3.785 ลิตร ตราที โอ เอ</t>
  </si>
  <si>
    <t> สีรองพื้นปูนใหม่ ขนาด 18.925 ลิตร ตราที โอ เอ</t>
  </si>
  <si>
    <t>1,822.43 </t>
  </si>
  <si>
    <t> น้ำมันเคลือบแข็ง ภายใน ขนาด 3.785 ลิตร ตราเครื่องบิน บี 52 (ยูนีเทน ยู 202)</t>
  </si>
  <si>
    <t> น้ำมันเคลือบแข็ง ภายนอก ขนาด 3.785 ลิตร ตราเครื่องบิน บี 52 (ยูนีเทน ยู 404)</t>
  </si>
  <si>
    <t>1,028.04 </t>
  </si>
  <si>
    <t>476.64 </t>
  </si>
  <si>
    <t> ทินเนอร์ ขนาด 3.785 ลิตร ตรา ที โอ เอ</t>
  </si>
  <si>
    <t> บานประตูไม้อัดสัก ชนิดใช้ภายใน หนา 3.5 ซม. ขนาด 70 x 200 ซม.</t>
  </si>
  <si>
    <t>บาน</t>
  </si>
  <si>
    <t>528.04 </t>
  </si>
  <si>
    <t> บานประตูไม้อัดสัก ชนิดใช้ภายใน หนา 3.5 ซม. ขนาด 80 x 200 ซม.</t>
  </si>
  <si>
    <t>551.40 </t>
  </si>
  <si>
    <t> บานประตูไม้อัดสัก ชนิดใช้ภายนอก หนา 3.5 ซม. ขนาด 70 x 200 ซม.</t>
  </si>
  <si>
    <t>766.36 </t>
  </si>
  <si>
    <t> บานประตูไม้อัดสัก ชนิดใช้ภายนอก หนา 3.5 ซม. ขนาด 80 x 200 ซม.</t>
  </si>
  <si>
    <t>780.37 </t>
  </si>
  <si>
    <t> บานประตูไม้อัดยาง ชนิดใช้ภายใน หนา 3.5 ซม. ขนาด 70 x 200 ซม.</t>
  </si>
  <si>
    <t>457.94 </t>
  </si>
  <si>
    <t> บานประตูไม้อัดยาง ชนิดใช้ภายใน หนา 3.5 ซม. ขนาด 80 x 200 ซม.</t>
  </si>
  <si>
    <t> บานประตูไม้อัดยาง ชนิดใช้ภายนอก หนา 3.5 ซม. ขนาด 70 x 200 ซม.</t>
  </si>
  <si>
    <t>560.75 </t>
  </si>
  <si>
    <t> บานประตูไม้อัดยาง ชนิดใช้ภายนอก หนา 3.5 ซม. ขนาด 80 x 200 ซม.</t>
  </si>
  <si>
    <t>574.77 </t>
  </si>
  <si>
    <t> วงกบประตูไม้เนื้อแข็ง ไม่มีช่องแสง ขนาด 80 x 200 ซม. ขนาดไม้วงกบ 2" x 4"</t>
  </si>
  <si>
    <t>ชุด</t>
  </si>
  <si>
    <t>950.00 </t>
  </si>
  <si>
    <t> วงกบหน้าต่างไม้เนื้อแข็ง ไม่มีช่องแสง ขนาด 80 x 110 ซม. ขนาดไม้วงกบ 2" x 4"</t>
  </si>
  <si>
    <t>790.00 </t>
  </si>
  <si>
    <t> ตะปูตอกไม้ ชนิดผอม ขนาด 3 นิ้ว</t>
  </si>
  <si>
    <t>37.38 </t>
  </si>
  <si>
    <t> ตะปูตอกไม้ ขนาด 1 1/2 นิ้ว บรรจุลัง นน.สุทธิ 17.6 กก. ตรามือ</t>
  </si>
  <si>
    <t>ลัง</t>
  </si>
  <si>
    <t>607.48 </t>
  </si>
  <si>
    <t> ตะปูตอกไม้ ขนาด 2 นิ้ว บรรจุลัง นน.สุทธิ 17.6 กก. ตรามือ</t>
  </si>
  <si>
    <t>570.09 </t>
  </si>
  <si>
    <t> ตะปูตอกคอนกรีต ขนาด 3" - 4"</t>
  </si>
  <si>
    <t> บานพับหน้าต่างเหล็กเคลือบสังกะสี ปรับมุม ขนาด 10 นิ้ว</t>
  </si>
  <si>
    <t>93.46 </t>
  </si>
  <si>
    <t> บานพับหน้าต่างเหล็กเคลือบสังกะสี ปรับมุม ขนาด 12 นิ้ว</t>
  </si>
  <si>
    <t>130.84 </t>
  </si>
  <si>
    <t> กลอนทองเหลือง ขนาด 6 นิ้ว</t>
  </si>
  <si>
    <t> ปูนซีเมนต์ผสม ปูนถุง บรรจุ 50 กก./ถุง ตราเสือ</t>
  </si>
  <si>
    <t> ฟลิ้นโค้ท เบอร์ 3 ขนาด 3.5 กก. ตราเชลล์</t>
  </si>
  <si>
    <t> แชลแลค ชนิดเกล็ด สีเหลือง</t>
  </si>
  <si>
    <t>261.68 </t>
  </si>
  <si>
    <t> น้ำยาประสานท่อพีวีซี ชนิดธรรมดา ขนาด 250 กรัม ตราท่อน้ำไทย</t>
  </si>
  <si>
    <t> น้ำยาประสานท่อพีวีซี ชนิดธรรมดา ขนาด 250 กรัม ตราช้าง</t>
  </si>
  <si>
    <t>103.27 </t>
  </si>
  <si>
    <t> ทรายหยาบ</t>
  </si>
  <si>
    <t>514.02 </t>
  </si>
  <si>
    <t> ทรายละเอียด</t>
  </si>
  <si>
    <t> หินย่อย 3/4" ราคา ณ โรงโม่</t>
  </si>
  <si>
    <t>385.37 </t>
  </si>
  <si>
    <t> หินย่อย 3/8" ราคา ณ โรงโม่</t>
  </si>
  <si>
    <t>346.26 </t>
  </si>
  <si>
    <t> ทรายถมที่</t>
  </si>
  <si>
    <t>373.83 </t>
  </si>
  <si>
    <t> หินคลุก ราคา ณ โรงโม่</t>
  </si>
  <si>
    <t> หินใหญ่ ราคา ณ โรงโม่</t>
  </si>
  <si>
    <t> หินฝุ่น ราคา ณ โรงโม่</t>
  </si>
  <si>
    <t> ก๊อกน้ำทองเหลือง ขนาด 1/2 นิ้ว ตรา ASUMA</t>
  </si>
  <si>
    <t>112.15 </t>
  </si>
  <si>
    <t> ก๊อกน้ำบอลสนาม ขนาด 1/2 นิ้ว</t>
  </si>
  <si>
    <t>102.80 </t>
  </si>
  <si>
    <t> ก๊อกอ่างล้างหน้า แบบอะครีลิค ขนาด 1/2 นิ้ว</t>
  </si>
  <si>
    <t>186.92 </t>
  </si>
  <si>
    <t> ถังเก็บน้ำแสตนเลส ขนาดจุ 1,100 ลิตร รุ่น DMCB 1100 พื้นนูน รวมขาตั้ง ตราเพชร</t>
  </si>
  <si>
    <t>ใบ</t>
  </si>
  <si>
    <t> ถังเก็บน้ำแสตนเลส ขนาดจุ 1,100 ลิตร รวมขาตั้ง ตรา คอตโต้</t>
  </si>
  <si>
    <t>14,112.15 </t>
  </si>
  <si>
    <t> ถังดักไขมัน แบบตั้งพื้น ขนาด 350 x 450 x 335 มม. ตรา Cotto DOS รุ่น DGT 15</t>
  </si>
  <si>
    <t>2,616.82 </t>
  </si>
  <si>
    <t> สายไฟฟ้า VAF สายแบนแกนคู่ แรงดัน 300 โวลท์ ขนาด 2 x 1.0 ตร.มม. ยาว 100 เมตร ตราบางกอกเคเบิล</t>
  </si>
  <si>
    <t>ม้วน</t>
  </si>
  <si>
    <t> สายเคเบิล THW สายกลมแกนเดี่ยว แรงดัน 750 โวลท์ ขนาด 1 x 2.5 ตร.มม. ยาว 100 เมตร ตราบางกอกเคเบิล</t>
  </si>
  <si>
    <t> เบรกเกอร์ ขนาด 30 A รุ่น HB BS1113YT ตราพานาโซนิค</t>
  </si>
  <si>
    <t> หลอดไฟฟ้าฟลูออเรสเซนต์ แบบยาว ขนาด 36 วัตต์ ตราฟิลิปส์</t>
  </si>
  <si>
    <t>หลอด</t>
  </si>
  <si>
    <t> หลอดตะเกียบ เกลียวทวิช ขนาด 11 วัตต์ ตราพานาโซนิค</t>
  </si>
  <si>
    <t>ดวง</t>
  </si>
  <si>
    <t> หลอดตะเกียบ เกลียวทวิช ขนาด 11 วัตต์ ตราโตชิบ้า</t>
  </si>
  <si>
    <t> โถส้วมธรรมดานั่งยอง มีฐาน แบบราดน้ำ เคลือบขาว ตราอเมริกันแสตนดาร์ด รุ่น TF-101 P</t>
  </si>
  <si>
    <t>ชิ้น</t>
  </si>
  <si>
    <t>1,121.50 </t>
  </si>
  <si>
    <t> โถส้วมธรรมดานั่งยอง มีฐาน แบบราดน้ำ เคลือบขาว ตราคอตโต้ รุ่น C 201</t>
  </si>
  <si>
    <t>1,355.14 </t>
  </si>
  <si>
    <t> ที่ปัสสาวะเซรามิกชาย ชนิดแขวนผนัง เคลือบขาว ตราอเมริกันแสตนดาร์ด รุ่น TF- 412</t>
  </si>
  <si>
    <t>887.85 </t>
  </si>
  <si>
    <t> ที่ปัสสาวะเซรามิกชาย ชนิดแขวนผนัง เคลือบขาว ตราคอตโต้ รุ่น C 307</t>
  </si>
  <si>
    <t>794.39 </t>
  </si>
  <si>
    <t> อ่างล้างหน้าเซรามิก ชนิดแขวนผนัง เคลือบขาว ตราคอตโต้ รุ่น C 013</t>
  </si>
  <si>
    <t> อ่างล้างหน้าเซรามิก ชนิดแขวนผนัง เคลือบขาว ตราคอตโต้ รุ่น C 005</t>
  </si>
  <si>
    <t> ที่วางสบู่เซรามิก ชนิดฝังผนัง เคลือบขาว ตราอเมริกันแสตนดาร์ด รุ่น TF- 9000</t>
  </si>
  <si>
    <t>242.99 </t>
  </si>
  <si>
    <t> ที่วางสบู่เซรามิก ชนิดฝังผนัง เคลือบขาว ตราคอตโต้ รุ่น C 805</t>
  </si>
  <si>
    <t>233.64 </t>
  </si>
  <si>
    <t> ที่วางสบู่เซรามิก ชนิดฝังผนัง เคลือบขาว ตราคอตโต้ รุ่น C 834</t>
  </si>
  <si>
    <t> ที่ใส่กระดาษชำระเซรามิก ชนิดฝังผนัง เคลือบขาว ตราอเมริกันแสตนดาร์ด รุ่น TF- 9002</t>
  </si>
  <si>
    <t> ที่ใส่กระดาษชำระเซรามิก ชนิดฝังผนัง เคลือบขาว ขนาด 6 x 6 นิ้ว ตราคอตโต้ รุ่น C 814</t>
  </si>
  <si>
    <t>ถุง</t>
  </si>
  <si>
    <t>เหมารวม</t>
  </si>
  <si>
    <t>ราคารวม(บาท/ลบ.ม.) กรณีคิดงานคอนกรีตผสมเสร็จ</t>
  </si>
  <si>
    <t>ราคารวม (บาท/ลบ.ม.)</t>
  </si>
  <si>
    <t>งานโครงสร้างเหล็กเสริมคอนกรีต</t>
  </si>
  <si>
    <t>เหล็กเสริม</t>
  </si>
  <si>
    <t>ที่</t>
  </si>
  <si>
    <t>ส่วนโครงสร้าง</t>
  </si>
  <si>
    <t>ตัว/ระยะ</t>
  </si>
  <si>
    <t>ความยาวเหล็ก (เมตร)</t>
  </si>
  <si>
    <t>RB 6</t>
  </si>
  <si>
    <t>RB 9</t>
  </si>
  <si>
    <t>RB 12</t>
  </si>
  <si>
    <t>DB 12</t>
  </si>
  <si>
    <t>RB 15</t>
  </si>
  <si>
    <t>DB  16</t>
  </si>
  <si>
    <t>RB 19</t>
  </si>
  <si>
    <t>DB 20</t>
  </si>
  <si>
    <t>อื่นๆ</t>
  </si>
  <si>
    <t>เหล็กวางตั้ง</t>
  </si>
  <si>
    <t>วางระยะห่าง
(เมตร)</t>
  </si>
  <si>
    <t>ความยาว
(เมตร)</t>
  </si>
  <si>
    <t>รวมความยาวเหล็ก</t>
  </si>
  <si>
    <t>ขนาดเหล็กเสริม</t>
  </si>
  <si>
    <t>ยาว (เมตร)</t>
  </si>
  <si>
    <t>น้ำหนัก/เมตร</t>
  </si>
  <si>
    <t>รวมน้ำหนักเหล็กเสริม</t>
  </si>
  <si>
    <t xml:space="preserve"> x</t>
  </si>
  <si>
    <t>(กก.)</t>
  </si>
  <si>
    <t>งานชลประทาน</t>
  </si>
  <si>
    <t>ส่วนของโครงสร้าง</t>
  </si>
  <si>
    <t>หนา(สูง)</t>
  </si>
  <si>
    <t>รวม(ลบ.ม.)</t>
  </si>
  <si>
    <t>งานแบบหล่อ</t>
  </si>
  <si>
    <t>พื้น</t>
  </si>
  <si>
    <t>รวมงานคอนกรีตหยาบ</t>
  </si>
  <si>
    <t>งานคอนกรีต (ขนาด - เมตร)</t>
  </si>
  <si>
    <t>รวมไม้แบบ</t>
  </si>
  <si>
    <t>รวมงานคอนกรีตโครงสร้าง</t>
  </si>
  <si>
    <t>สรุป</t>
  </si>
  <si>
    <t>ลูกบาศก์เมตร</t>
  </si>
  <si>
    <t>ตารางเมตร</t>
  </si>
  <si>
    <t>บาท/กก.</t>
  </si>
  <si>
    <t>บาท/ลบ.ม.</t>
  </si>
  <si>
    <t>วัน</t>
  </si>
  <si>
    <t>6.  งานวัสดุรองพื้น</t>
  </si>
  <si>
    <t>หนา</t>
  </si>
  <si>
    <t>สัดส่วนวัสดุที่ใช้</t>
  </si>
  <si>
    <t>รวมส่วนยุบตัว</t>
  </si>
  <si>
    <t>x</t>
  </si>
  <si>
    <t>ค่ายุบตัว</t>
  </si>
  <si>
    <t>ค่าทรายรวมค่าขนส่งถึงสถานที่ก่อสร้าง</t>
  </si>
  <si>
    <t xml:space="preserve">  บาท/ลบ.ม.(หลวม)</t>
  </si>
  <si>
    <t>ระยะเวลาในการก่อสร้างประมาณ</t>
  </si>
  <si>
    <t>เฉลี่ยราคาโดยประมาณ</t>
  </si>
  <si>
    <t>บาท/เมตร</t>
  </si>
  <si>
    <t>อนุมัติ</t>
  </si>
  <si>
    <t>1,794.39 </t>
  </si>
  <si>
    <t>635.51 </t>
  </si>
  <si>
    <t>26.17 </t>
  </si>
  <si>
    <t>27.10 </t>
  </si>
  <si>
    <t>25.23 </t>
  </si>
  <si>
    <t>55.14 </t>
  </si>
  <si>
    <t>158.88 </t>
  </si>
  <si>
    <t>50.47 </t>
  </si>
  <si>
    <t>62.62 </t>
  </si>
  <si>
    <t>3,482.87 </t>
  </si>
  <si>
    <t> แลกเกอร์ ชนิดเงา ขนาด 3.785 ลิตร ตรา ที โอ เอ</t>
  </si>
  <si>
    <t>58.88 </t>
  </si>
  <si>
    <t>8,598.13 </t>
  </si>
  <si>
    <t>ฐานรากกว้าง</t>
  </si>
  <si>
    <t xml:space="preserve">ความยาว  </t>
  </si>
  <si>
    <t xml:space="preserve">หนา </t>
  </si>
  <si>
    <t>เหล็กวางนอน</t>
  </si>
  <si>
    <t>ขุดลึกเฉลี่ย</t>
  </si>
  <si>
    <t>ชื่อโครงการ / งานก่อสร้าง</t>
  </si>
  <si>
    <t xml:space="preserve">หน่วยงานเจ้าของโครงการ </t>
  </si>
  <si>
    <t>เดือน</t>
  </si>
  <si>
    <t>พ.ศ.</t>
  </si>
  <si>
    <t>หน่วย : บาท</t>
  </si>
  <si>
    <t>ลำดับที่</t>
  </si>
  <si>
    <t>ค่าก่อสร้าง</t>
  </si>
  <si>
    <t>แบบ ปร. 5 (ก)</t>
  </si>
  <si>
    <t>แบบสรุปค่าก่อสร้าง</t>
  </si>
  <si>
    <t>กลุ่มงาน / งาน</t>
  </si>
  <si>
    <t>แบบ  ปร. 4   ที่แนบ   มีจำนวน</t>
  </si>
  <si>
    <t>หน้า</t>
  </si>
  <si>
    <t>Factor F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</si>
  <si>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</si>
  <si>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</si>
  <si>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</si>
  <si>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</si>
  <si>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รวมค่าก่อสร้าง</t>
  </si>
  <si>
    <t>คิดเป็นเงินค่าก่อสร้าง</t>
  </si>
  <si>
    <t>□</t>
  </si>
  <si>
    <t>ขนาดหรือเนื้อที่อาคาร</t>
  </si>
  <si>
    <t>เฉลี่ย</t>
  </si>
  <si>
    <t>บาท / ม.</t>
  </si>
  <si>
    <t>2  งานเหล็กเสริมคอนกรีต</t>
  </si>
  <si>
    <t xml:space="preserve">    ค่าเหล็กเสริมคอนกรีตรวมค่าขนส่งถึงสถานที่ก่อสร้าง</t>
  </si>
  <si>
    <t xml:space="preserve">    เหล็กเส้นกลมผิวเรียบ SR 24  ขนาด 9 มม.</t>
  </si>
  <si>
    <t xml:space="preserve"> /</t>
  </si>
  <si>
    <t xml:space="preserve"> -  เฉลี่ยค่าเหล็กเสริมคอนกรีต</t>
  </si>
  <si>
    <t xml:space="preserve"> -  ค่าเผื่อตัดเศษและสูญเสีย</t>
  </si>
  <si>
    <t>ค่าเหล็กเสริมคอนกรีต x 0.10</t>
  </si>
  <si>
    <t xml:space="preserve"> - ค่าแรงดัดผูกเหล็ก รวมอุปกรณ์</t>
  </si>
  <si>
    <t xml:space="preserve">   รวมทั้งสิ้น </t>
  </si>
  <si>
    <t>หมายเหตุ 1 ค่าเหล็กใช้ราคาตามข้อกำหนดเกี่ยวกับราคาและแหล่งวัสดุก่อสร้างในส่วนของแนวทาง วิธีปฏิบัติและรายละเอียดประกอบการ</t>
  </si>
  <si>
    <t xml:space="preserve">                ขนาด 12,16,20 และ 25 มม. รวมค่าขนส่งถึงสถานที่ก่อสร้าง</t>
  </si>
  <si>
    <t xml:space="preserve">             2 ค่าแรงดัดผูกเหล็กรวมอุปกรณ์ใช้ราคา 3.55  บาท/กก.</t>
  </si>
  <si>
    <t xml:space="preserve"> (ความกว้างตามพื้นที่ x ความลึก x ความยาว)</t>
  </si>
  <si>
    <t>ระยะเวลาในการก่อสร้าง</t>
  </si>
  <si>
    <t>(ลงชื่อ)</t>
  </si>
  <si>
    <t xml:space="preserve">        (................................................................)</t>
  </si>
  <si>
    <t xml:space="preserve">       ผู้เสนอราคา</t>
  </si>
  <si>
    <t>เสนอราคา   เมื่อวันที่</t>
  </si>
  <si>
    <t>รวมราคาทั้งสิ้น</t>
  </si>
  <si>
    <t>คำนวณราคากลางเมื่อวันที่</t>
  </si>
  <si>
    <t>เห็นชอบ</t>
  </si>
  <si>
    <t>509.35 </t>
  </si>
  <si>
    <t>616.83 </t>
  </si>
  <si>
    <t>700.93 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</si>
  <si>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</si>
  <si>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</si>
  <si>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</si>
  <si>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</si>
  <si>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</si>
  <si>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</si>
  <si>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</si>
  <si>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</si>
  <si>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</si>
  <si>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ต.ค.</t>
  </si>
  <si>
    <t>พ.ย.</t>
  </si>
  <si>
    <t>ธ.ค.</t>
  </si>
  <si>
    <t>1,794.39  </t>
  </si>
  <si>
    <t>1,827.10 </t>
  </si>
  <si>
    <t>- </t>
  </si>
  <si>
    <t>1,897.20 </t>
  </si>
  <si>
    <t>1,934.58 </t>
  </si>
  <si>
    <t>1,971.96 </t>
  </si>
  <si>
    <t>2,046.73 </t>
  </si>
  <si>
    <t>2,093.46 </t>
  </si>
  <si>
    <t>2,149.53 </t>
  </si>
  <si>
    <t>2,214.95 </t>
  </si>
  <si>
    <t>5.81  </t>
  </si>
  <si>
    <t>7.48  </t>
  </si>
  <si>
    <t>14.02  </t>
  </si>
  <si>
    <t>2.71 </t>
  </si>
  <si>
    <t>2.14 </t>
  </si>
  <si>
    <t>4,800.00  </t>
  </si>
  <si>
    <t>18,098.00  </t>
  </si>
  <si>
    <t>22,430.00  </t>
  </si>
  <si>
    <t>336.00  </t>
  </si>
  <si>
    <t>352.00  </t>
  </si>
  <si>
    <t>380.00  </t>
  </si>
  <si>
    <t>396.00  </t>
  </si>
  <si>
    <t>451.00  </t>
  </si>
  <si>
    <t>230.00  </t>
  </si>
  <si>
    <t>245.00  </t>
  </si>
  <si>
    <t>260.00  </t>
  </si>
  <si>
    <t>275.00  </t>
  </si>
  <si>
    <t>946.00  </t>
  </si>
  <si>
    <t>1,007.00  </t>
  </si>
  <si>
    <t>2,389.00  </t>
  </si>
  <si>
    <t>3,778.00  </t>
  </si>
  <si>
    <t>5,928.00  </t>
  </si>
  <si>
    <t>6,498.00  </t>
  </si>
  <si>
    <t>-</t>
  </si>
  <si>
    <t>34.42 </t>
  </si>
  <si>
    <t>420.56  </t>
  </si>
  <si>
    <t>579.44  </t>
  </si>
  <si>
    <t>733.64  </t>
  </si>
  <si>
    <t>26.17  </t>
  </si>
  <si>
    <t>158.88  </t>
  </si>
  <si>
    <t>165.42  </t>
  </si>
  <si>
    <t>635.51  </t>
  </si>
  <si>
    <t>299.07  </t>
  </si>
  <si>
    <t>289.72 </t>
  </si>
  <si>
    <t>598.13  </t>
  </si>
  <si>
    <t>672.90  </t>
  </si>
  <si>
    <t>841.12  </t>
  </si>
  <si>
    <t>1,168.22  </t>
  </si>
  <si>
    <t>1,448.60  </t>
  </si>
  <si>
    <t>2,056.07  </t>
  </si>
  <si>
    <t>20.56  </t>
  </si>
  <si>
    <t>36.45  </t>
  </si>
  <si>
    <t>23.36  </t>
  </si>
  <si>
    <t>27.10  </t>
  </si>
  <si>
    <t>34.58  </t>
  </si>
  <si>
    <t>25.23  </t>
  </si>
  <si>
    <t>35.51  </t>
  </si>
  <si>
    <t>55.14  </t>
  </si>
  <si>
    <t>40.19 </t>
  </si>
  <si>
    <t>67.29 </t>
  </si>
  <si>
    <t>109.35 </t>
  </si>
  <si>
    <t>171.96 </t>
  </si>
  <si>
    <t>271.03 </t>
  </si>
  <si>
    <t>50.94 </t>
  </si>
  <si>
    <t>62.15 </t>
  </si>
  <si>
    <t>99.53 </t>
  </si>
  <si>
    <t>162.62 </t>
  </si>
  <si>
    <t>575.70 </t>
  </si>
  <si>
    <t>956.08 </t>
  </si>
  <si>
    <t>3.16 </t>
  </si>
  <si>
    <t>3.98 </t>
  </si>
  <si>
    <t>6.54 </t>
  </si>
  <si>
    <t>6.31 </t>
  </si>
  <si>
    <t>12.15 </t>
  </si>
  <si>
    <t>18.93 </t>
  </si>
  <si>
    <t>30.85 </t>
  </si>
  <si>
    <t>50.70 </t>
  </si>
  <si>
    <t>92.53 </t>
  </si>
  <si>
    <t>3.62 </t>
  </si>
  <si>
    <t>8.41 </t>
  </si>
  <si>
    <t>28.74 </t>
  </si>
  <si>
    <t>60.52 </t>
  </si>
  <si>
    <t>84.82 </t>
  </si>
  <si>
    <t>4.79 </t>
  </si>
  <si>
    <t>12.85 </t>
  </si>
  <si>
    <t>18.23 </t>
  </si>
  <si>
    <t>29.21 </t>
  </si>
  <si>
    <t>90.66 </t>
  </si>
  <si>
    <t>148.60 </t>
  </si>
  <si>
    <t>173.11  </t>
  </si>
  <si>
    <t>411.28  </t>
  </si>
  <si>
    <t>383.18 </t>
  </si>
  <si>
    <t>625.26  </t>
  </si>
  <si>
    <t>1,203.23  </t>
  </si>
  <si>
    <t>2,219.49  </t>
  </si>
  <si>
    <t>266.36  </t>
  </si>
  <si>
    <t>31.78  </t>
  </si>
  <si>
    <t>42.06  </t>
  </si>
  <si>
    <t>45.79  </t>
  </si>
  <si>
    <t>50.47  </t>
  </si>
  <si>
    <t>62.62  </t>
  </si>
  <si>
    <t>37.38  </t>
  </si>
  <si>
    <t>247.66  </t>
  </si>
  <si>
    <t>228.97  </t>
  </si>
  <si>
    <t>149.53  </t>
  </si>
  <si>
    <t>1,200.94  </t>
  </si>
  <si>
    <t>3,482.87  </t>
  </si>
  <si>
    <t>13.55  </t>
  </si>
  <si>
    <t>18.69  </t>
  </si>
  <si>
    <t>78.04  </t>
  </si>
  <si>
    <t>224.30  </t>
  </si>
  <si>
    <t>140.19  </t>
  </si>
  <si>
    <t>168.22  </t>
  </si>
  <si>
    <t>154.21  </t>
  </si>
  <si>
    <t>738.32  </t>
  </si>
  <si>
    <t>1,214.95  </t>
  </si>
  <si>
    <t>1,233.64  </t>
  </si>
  <si>
    <t>637.67  </t>
  </si>
  <si>
    <t>623.65  </t>
  </si>
  <si>
    <t>614.30  </t>
  </si>
  <si>
    <t>780.00  </t>
  </si>
  <si>
    <t>448.60  </t>
  </si>
  <si>
    <t>467.29  </t>
  </si>
  <si>
    <t>500.00  </t>
  </si>
  <si>
    <t>317.76  </t>
  </si>
  <si>
    <t>411.21  </t>
  </si>
  <si>
    <t>401.87  </t>
  </si>
  <si>
    <t>1,336.45  </t>
  </si>
  <si>
    <t>439.25 </t>
  </si>
  <si>
    <t>1,822.43  </t>
  </si>
  <si>
    <t>1,028.04  </t>
  </si>
  <si>
    <t>476.64  </t>
  </si>
  <si>
    <t>313.08 </t>
  </si>
  <si>
    <t>528.04  </t>
  </si>
  <si>
    <t>551.40  </t>
  </si>
  <si>
    <t>766.36  </t>
  </si>
  <si>
    <t>780.37  </t>
  </si>
  <si>
    <t>457.94  </t>
  </si>
  <si>
    <t>560.75  </t>
  </si>
  <si>
    <t>574.77  </t>
  </si>
  <si>
    <t>950.00  </t>
  </si>
  <si>
    <t>790.00  </t>
  </si>
  <si>
    <t>58.88  </t>
  </si>
  <si>
    <t>607.48  </t>
  </si>
  <si>
    <t>570.09  </t>
  </si>
  <si>
    <t>65.42  </t>
  </si>
  <si>
    <t>65.42 </t>
  </si>
  <si>
    <t>93.46  </t>
  </si>
  <si>
    <t>130.84  </t>
  </si>
  <si>
    <t>70.09  </t>
  </si>
  <si>
    <t> ปูนซีเมนต์ไฮดรอลิก ปูนถุง บรรจุ 50 กก./ถุง ตราช้าง SCG สูตรไฮบริด</t>
  </si>
  <si>
    <t>261.68  </t>
  </si>
  <si>
    <t>116.82 </t>
  </si>
  <si>
    <t>103.27  </t>
  </si>
  <si>
    <t>514.02  </t>
  </si>
  <si>
    <t>385.37  </t>
  </si>
  <si>
    <t>346.26  </t>
  </si>
  <si>
    <t>373.83  </t>
  </si>
  <si>
    <t>247.67  </t>
  </si>
  <si>
    <t>358.88  </t>
  </si>
  <si>
    <t>284.52  </t>
  </si>
  <si>
    <t>112.15  </t>
  </si>
  <si>
    <t>102.80  </t>
  </si>
  <si>
    <t>186.92  </t>
  </si>
  <si>
    <t>8,598.13  </t>
  </si>
  <si>
    <t>14,112.15  </t>
  </si>
  <si>
    <t>2,616.82  </t>
  </si>
  <si>
    <t>121.50 </t>
  </si>
  <si>
    <t>56.07  </t>
  </si>
  <si>
    <t>1,121.50  </t>
  </si>
  <si>
    <t>1,355.14  </t>
  </si>
  <si>
    <t>887.85  </t>
  </si>
  <si>
    <t>794.39  </t>
  </si>
  <si>
    <t>242.99  </t>
  </si>
  <si>
    <t>233.64  </t>
  </si>
  <si>
    <t>งานท่อทั่วไป</t>
  </si>
  <si>
    <t>ค่าท่อ</t>
  </si>
  <si>
    <t xml:space="preserve">ค่าขนส่ง     </t>
  </si>
  <si>
    <t xml:space="preserve"> +</t>
  </si>
  <si>
    <t>บาท/เที่ยว</t>
  </si>
  <si>
    <t>ค่าขนส่งเฉลี่ย</t>
  </si>
  <si>
    <t>ค่าขนส่งถึงสถานที่ก่อสร้าง (2) + (3)</t>
  </si>
  <si>
    <t>บาท/ท่อน</t>
  </si>
  <si>
    <t>ค่าวาง เรียง และยาแนว</t>
  </si>
  <si>
    <t>รวมทั้งสิ้น (1) + (4) + (5)</t>
  </si>
  <si>
    <t>หมายเหตุ  - ค่าท่อ ใช้ราคาตามข้อกำหนดเกี่ยวกับราคาและแหล่งวัสดุก่อสร้าง ในส่วนของแนวทาง วิธีปฏิบัติและรายละเอียดประกอบการ</t>
  </si>
  <si>
    <t>คำนวณราคากลางงานก่อสร้าง</t>
  </si>
  <si>
    <t xml:space="preserve"> -</t>
  </si>
  <si>
    <t>ค่าขนท่อขึ้น - ลง คิดเที่ยวละ 300  บาท</t>
  </si>
  <si>
    <t>ขนาดท่อ</t>
  </si>
  <si>
    <t>จำนวนท่อ / เที่ยว</t>
  </si>
  <si>
    <t>(เมตร)</t>
  </si>
  <si>
    <t>(ท่อน)</t>
  </si>
  <si>
    <t>(บาท / ท่อน)</t>
  </si>
  <si>
    <t xml:space="preserve">  2   กม.</t>
  </si>
  <si>
    <t xml:space="preserve">  0    x 13</t>
  </si>
  <si>
    <t>ฝาราง</t>
  </si>
  <si>
    <t>เหล็กฉาก</t>
  </si>
  <si>
    <t>เหล็กขอบฝาบ่อพัก</t>
  </si>
  <si>
    <t>เหล็กฝาบ่อพักตามขวาง</t>
  </si>
  <si>
    <t>เหล็กฝาบ่อพักตามยาว</t>
  </si>
  <si>
    <t>บ่อพัก</t>
  </si>
  <si>
    <t>เหล็ก ฉาก  50 x 50 mm.</t>
  </si>
  <si>
    <t>บ่อพักลบท่อ</t>
  </si>
  <si>
    <t>พื้นบ่อพัก</t>
  </si>
  <si>
    <t>ค่าวัสดุดินถมรวมค่าขนส่งถึงสถานที่ก่อสร้าง</t>
  </si>
  <si>
    <t>ค่าดำเนินการ +
ค่าภาษี + 
ค่ากำไร</t>
  </si>
  <si>
    <t>เงื่อนไขการคิดค่าดำเนินการ + ค่าภาษี + ค่ากำไร</t>
  </si>
  <si>
    <t>แบบสรุปราคางานก่อสร้าง</t>
  </si>
  <si>
    <t>2 ด้าน</t>
  </si>
  <si>
    <t>พื้นที่วงกลม ท่อ * ความหนา =ปริมตรของท่อที่ต้องลบออก</t>
  </si>
  <si>
    <t>ด้าน</t>
  </si>
  <si>
    <t>ไม้แบบ บ่อพักด้านเต็ม</t>
  </si>
  <si>
    <t>ไม้แบบ บ่อพักด้านลบท่อ</t>
  </si>
  <si>
    <t>งานโครงสร้างคอนกรีตท่อระบายน้ำ จำนวน 1 เมตร</t>
  </si>
  <si>
    <t>ฝาบ่อพัก</t>
  </si>
  <si>
    <t>ไม้แบบฝาบ่อพัก</t>
  </si>
  <si>
    <t xml:space="preserve"> 1 ชุด (ฝา)</t>
  </si>
  <si>
    <t xml:space="preserve"> 1 ท่อนยาว
(เมตร)</t>
  </si>
  <si>
    <t>เหล็กวางนอน  ลบท่อ</t>
  </si>
  <si>
    <t>เหล็กวางตั้ง  ลบท่อ</t>
  </si>
  <si>
    <t>o11= ลบท่อ</t>
  </si>
  <si>
    <t>1,827.10  </t>
  </si>
  <si>
    <t>1,897.20  </t>
  </si>
  <si>
    <t>1,934.58  </t>
  </si>
  <si>
    <t>1,971.96  </t>
  </si>
  <si>
    <t>2,046.73  </t>
  </si>
  <si>
    <t>2,093.46  </t>
  </si>
  <si>
    <t>2,149.53  </t>
  </si>
  <si>
    <t>2,214.95  </t>
  </si>
  <si>
    <t>2.71  </t>
  </si>
  <si>
    <t>2.14  </t>
  </si>
  <si>
    <t>34.42  </t>
  </si>
  <si>
    <t>509.35  </t>
  </si>
  <si>
    <t>616.83  </t>
  </si>
  <si>
    <t>700.93  </t>
  </si>
  <si>
    <t>289.72  </t>
  </si>
  <si>
    <t>537.39  </t>
  </si>
  <si>
    <t>40.19  </t>
  </si>
  <si>
    <t>67.29  </t>
  </si>
  <si>
    <t>109.35  </t>
  </si>
  <si>
    <t>171.96  </t>
  </si>
  <si>
    <t>271.03  </t>
  </si>
  <si>
    <t>379.91  </t>
  </si>
  <si>
    <t>613.55  </t>
  </si>
  <si>
    <t>50.94  </t>
  </si>
  <si>
    <t>62.15  </t>
  </si>
  <si>
    <t>99.53  </t>
  </si>
  <si>
    <t>162.62  </t>
  </si>
  <si>
    <t>424.77  </t>
  </si>
  <si>
    <t>575.70  </t>
  </si>
  <si>
    <t>956.08  </t>
  </si>
  <si>
    <t>3.16  </t>
  </si>
  <si>
    <t>3.98  </t>
  </si>
  <si>
    <t>6.31  </t>
  </si>
  <si>
    <t>12.15  </t>
  </si>
  <si>
    <t>18.93  </t>
  </si>
  <si>
    <t>30.85  </t>
  </si>
  <si>
    <t>50.70  </t>
  </si>
  <si>
    <t>92.53  </t>
  </si>
  <si>
    <t>3.62  </t>
  </si>
  <si>
    <t>4.67  </t>
  </si>
  <si>
    <t>4.67 </t>
  </si>
  <si>
    <t>8.41  </t>
  </si>
  <si>
    <t>28.74  </t>
  </si>
  <si>
    <t>60.52  </t>
  </si>
  <si>
    <t>84.82  </t>
  </si>
  <si>
    <t>4.79  </t>
  </si>
  <si>
    <t>6.54  </t>
  </si>
  <si>
    <t>12.85  </t>
  </si>
  <si>
    <t>18.23  </t>
  </si>
  <si>
    <t>29.21  </t>
  </si>
  <si>
    <t>90.66  </t>
  </si>
  <si>
    <t>148.60  </t>
  </si>
  <si>
    <t>348.60  </t>
  </si>
  <si>
    <t>383.18  </t>
  </si>
  <si>
    <t>78.50  </t>
  </si>
  <si>
    <t>78.50 </t>
  </si>
  <si>
    <t>64.49  </t>
  </si>
  <si>
    <t>64.49 </t>
  </si>
  <si>
    <t>217.29  </t>
  </si>
  <si>
    <t>217.29 </t>
  </si>
  <si>
    <t>282.71  </t>
  </si>
  <si>
    <t>282.71 </t>
  </si>
  <si>
    <t>139.25  </t>
  </si>
  <si>
    <t>203.27  </t>
  </si>
  <si>
    <t>203.27 </t>
  </si>
  <si>
    <t>439.25  </t>
  </si>
  <si>
    <t>313.08  </t>
  </si>
  <si>
    <t>341.12  </t>
  </si>
  <si>
    <t>116.82  </t>
  </si>
  <si>
    <t>121.50  </t>
  </si>
  <si>
    <t>รายละเอียดการคำนวณค่างานต้นทุนต่อหน่วย  งานก่อสร้าง</t>
  </si>
  <si>
    <t xml:space="preserve">งานถางป่า </t>
  </si>
  <si>
    <t>อัตรางานดิน งานก่อสร้างชลประทาน</t>
  </si>
  <si>
    <t>ค่าถางป่าและล้มต้นไม้</t>
  </si>
  <si>
    <t>ประกาศ 3 มีนาคม 2566</t>
  </si>
  <si>
    <t xml:space="preserve">     * ค่าแรงต่อรื้อแบบ = (พท.ไม้แบบ(ตร.ม.) x อัตราราคาค่าต่อรื้อแบบ) = </t>
  </si>
  <si>
    <t xml:space="preserve">                คำนวณราคากลางงานก่อสร้าง โดยใช้ราคาเฉลี่ยของเหล็กเส้นกลมผิวเรียบ SR.24 ขนาด 6 และ 9 มม. และเหล็กข้ออ้อย SD.40</t>
  </si>
  <si>
    <t>7.  งานวัสดุถมหลังท่อ</t>
  </si>
  <si>
    <t>พื้นที่ในการถมดิน</t>
  </si>
  <si>
    <t>ใช้Autocad พท.</t>
  </si>
  <si>
    <t>รูปสี่เหลี่ยมลบด้วย</t>
  </si>
  <si>
    <t>พื้นที่วงกลม</t>
  </si>
  <si>
    <t>พื้นที่ถมดิน</t>
  </si>
  <si>
    <t>บ่อ</t>
  </si>
  <si>
    <t>แบบแปลนองค์การบริหารส่วนตำบลสันกำแพงกำหนด</t>
  </si>
  <si>
    <t>ดินถมหลังท่อ</t>
  </si>
  <si>
    <t>วางท่อระบายน้ำคอนกรีตเสริมเหล็ก ซอยข้างบ้านเลขที่ 106/2  (ซอยร้านซ่อมรถ) หมู่ที่ 13 บ้านป่าสักขวาง</t>
  </si>
  <si>
    <t>ซอยข้างบ้านเลขที่ 106/2  (ซอยร้านซ่อมรถ) หมู่ที่ 13  บ้านป่าสักขวาง  ต.สันกำแพง  อ.สันกำแพง  จ.เชียงใหม่</t>
  </si>
  <si>
    <t xml:space="preserve"> ∅ 0.20</t>
  </si>
  <si>
    <t xml:space="preserve"> ∅ 0.30</t>
  </si>
  <si>
    <t xml:space="preserve"> ∅ 0.40</t>
  </si>
  <si>
    <t xml:space="preserve"> ∅ 0.50</t>
  </si>
  <si>
    <t xml:space="preserve"> ∅ 0.60</t>
  </si>
  <si>
    <t xml:space="preserve"> ∅ 0.80</t>
  </si>
  <si>
    <t xml:space="preserve"> ∅ 1.00</t>
  </si>
  <si>
    <t xml:space="preserve"> ∅ 1.20</t>
  </si>
  <si>
    <t xml:space="preserve"> ∅ 1.50</t>
  </si>
  <si>
    <t>เหล็กเสริม Ø 9 มม. SR. 24</t>
  </si>
  <si>
    <t>ราคารวม</t>
  </si>
  <si>
    <t>1.1  งานดินขุด</t>
  </si>
  <si>
    <t>1.2  งานคอนกรีตหยาบ</t>
  </si>
  <si>
    <t>1.3  งานทรายหยาบรองพื้น</t>
  </si>
  <si>
    <t>งานขุดดินเทคอนกรีตหยาบและทรายหยาบรองพื้น</t>
  </si>
  <si>
    <t>งานโครงสร้างบ่อพักน้ำคสล.</t>
  </si>
  <si>
    <t>ไหล่ทางคอนกรีตเสริมเหล็ก</t>
  </si>
  <si>
    <t>งานวางท่อระบายน้ำขนาด Ø0.80 m.</t>
  </si>
  <si>
    <t>ประมาณราคาเมื่อวันที่</t>
  </si>
  <si>
    <t>ถนนสายหลักบ้านป่าไม้แดง  หมู่ที่ 2 บ้านป่าไม้แดง  ตำบลป่าป้อง  อำเภอดอยสะเก็ด  จังหวัดเชียงใหม่</t>
  </si>
  <si>
    <t>เทศบาลตำบลป่าป้อง  ตำบลป่าป้อง  อำเภอดอยสะเก็ด  จังหวัดเชียงใหม่</t>
  </si>
  <si>
    <t>แบบแปลนเทศบาลตำบลป่าป้องกำหนด</t>
  </si>
  <si>
    <t>ผู้สำรวจ</t>
  </si>
  <si>
    <t xml:space="preserve">            (นายสุพัฒน์  จันทบุตร)</t>
  </si>
  <si>
    <t xml:space="preserve">              ผู้ช่วยนายช่างโยธา</t>
  </si>
  <si>
    <t>ประมาณราคา</t>
  </si>
  <si>
    <t xml:space="preserve">           (นางสาวปนัดดา  เหมืองทอง)</t>
  </si>
  <si>
    <t xml:space="preserve">        ผู้อำนวยการกองช่างอบต.สันกำแพง</t>
  </si>
  <si>
    <t>ตรวจประมาณราคา</t>
  </si>
  <si>
    <t xml:space="preserve">                (นางกัลยา  มีรักษ์)</t>
  </si>
  <si>
    <t xml:space="preserve">         ปลัดเทศบาล รักษาราชการแทน</t>
  </si>
  <si>
    <t xml:space="preserve">               ผู้อำนวยการกองช่าง</t>
  </si>
  <si>
    <t xml:space="preserve">           ปลัดเทศบาลตำบลป่าป้อง</t>
  </si>
  <si>
    <t xml:space="preserve">              (นายสมบูรณ์  ริญญา)</t>
  </si>
  <si>
    <t xml:space="preserve">          นายกเทศมนตรีตำบลป่าป้อง</t>
  </si>
  <si>
    <t>แบบสรุปประมาณราคาค่าก่อสร้าง</t>
  </si>
  <si>
    <t xml:space="preserve"> - เงินล่วงหน้าจ่าย</t>
  </si>
  <si>
    <t xml:space="preserve"> - ดอกเบี้ยเงินกู้</t>
  </si>
  <si>
    <t xml:space="preserve"> - เงินประกันผลงานหัก</t>
  </si>
  <si>
    <t xml:space="preserve"> - ค่าภาษีมูลค่าเพิ่ม</t>
  </si>
  <si>
    <t>ค่างานต้นทุนงานทาง</t>
  </si>
  <si>
    <t>ค่าใช้จ่ายพิเศษตามข้อกำหนดและค่าใช้จ่ายอื่นๆ</t>
  </si>
  <si>
    <t xml:space="preserve">วางท่อระบายน้ำคอนกรีตเสริมเหล็กพร้อมบ่อพักคอนกรีตเสริมเหล็กและขยายไหล่ทางถนนคอนกรีตเสริมเหล็ก  </t>
  </si>
  <si>
    <t>วางท่อระบายน้ำคอนกรีตเสริมเหล็กขนาด Ø 0.80 เมตร พร้อมบ่อพักขนาด 1.30 x 1.40 เมตร จำนวน 19 บ่อ ความยาวรวม</t>
  </si>
  <si>
    <t>ถนนสายหลัก บ้านป่าไม้แดง หมู่ที่ 2 บ้านป่าไม้แดง  ตำบลป่าป้อง</t>
  </si>
  <si>
    <t>งานโครงสร้างคอนกรีตบ่อพักขนาด 1.30 x 1.40 เมตร จำนวน 1 บ่อ</t>
  </si>
  <si>
    <t xml:space="preserve"> 3.17 * 0.4*0.4*0.10 *2</t>
  </si>
  <si>
    <t>21,472.43  </t>
  </si>
  <si>
    <t>21,472.43 </t>
  </si>
  <si>
    <t>22,242.99 </t>
  </si>
  <si>
    <t>19,906.54 </t>
  </si>
  <si>
    <t>19,859.81 </t>
  </si>
  <si>
    <t>21,240.61 </t>
  </si>
  <si>
    <t>20,789.16  </t>
  </si>
  <si>
    <t>20,882.80 </t>
  </si>
  <si>
    <t>21,775.70 </t>
  </si>
  <si>
    <t>19,766.36 </t>
  </si>
  <si>
    <t>20,852.01 </t>
  </si>
  <si>
    <t> เหล็กเส้นกลมผิวเรียบ SR.24 ยาว 10 เมตร ศก. 12 มม.</t>
  </si>
  <si>
    <t>-  </t>
  </si>
  <si>
    <t>21,028.04 </t>
  </si>
  <si>
    <t>19,626.17 </t>
  </si>
  <si>
    <t>19,439.25 </t>
  </si>
  <si>
    <t>20,264.80 </t>
  </si>
  <si>
    <t> เหล็กเส้นกลมผิวเรียบ SR.24 ยาว 10 เมตร ศก. 15 มม.</t>
  </si>
  <si>
    <t>20,841.12 </t>
  </si>
  <si>
    <t>19,252.34 </t>
  </si>
  <si>
    <t>20,124.61 </t>
  </si>
  <si>
    <t>20,204.77  </t>
  </si>
  <si>
    <t>20,257.48 </t>
  </si>
  <si>
    <t>21,214.96 </t>
  </si>
  <si>
    <t>19,532.71 </t>
  </si>
  <si>
    <t>19,345.79 </t>
  </si>
  <si>
    <t>20,318.23 </t>
  </si>
  <si>
    <t>20,145.79  </t>
  </si>
  <si>
    <t>20,145.79 </t>
  </si>
  <si>
    <t>20,239.93 </t>
  </si>
  <si>
    <t>20,185.98  </t>
  </si>
  <si>
    <t>20,110.28 </t>
  </si>
  <si>
    <t>20,225.40 </t>
  </si>
  <si>
    <t>20,411.21  </t>
  </si>
  <si>
    <t>20,119.63 </t>
  </si>
  <si>
    <t>21,121.50 </t>
  </si>
  <si>
    <t>20,231.44 </t>
  </si>
  <si>
    <t>505.95 </t>
  </si>
  <si>
    <t>613.43 </t>
  </si>
  <si>
    <t>682.24 </t>
  </si>
  <si>
    <t>694.13 </t>
  </si>
  <si>
    <t>26.40  </t>
  </si>
  <si>
    <t>25.70 </t>
  </si>
  <si>
    <t>24.07 </t>
  </si>
  <si>
    <t>25.32 </t>
  </si>
  <si>
    <t>30.84  </t>
  </si>
  <si>
    <t>29.44 </t>
  </si>
  <si>
    <t>28.97 </t>
  </si>
  <si>
    <t>146.27  </t>
  </si>
  <si>
    <t>145.80 </t>
  </si>
  <si>
    <t>141.59 </t>
  </si>
  <si>
    <t>145.46 </t>
  </si>
  <si>
    <t>392.53  </t>
  </si>
  <si>
    <t>381.78 </t>
  </si>
  <si>
    <t>378.98 </t>
  </si>
  <si>
    <t>366.83 </t>
  </si>
  <si>
    <t>379.87 </t>
  </si>
  <si>
    <t>532.09  </t>
  </si>
  <si>
    <t>500.62 </t>
  </si>
  <si>
    <t>518.69 </t>
  </si>
  <si>
    <t>510.90 </t>
  </si>
  <si>
    <t>514.27 </t>
  </si>
  <si>
    <t>272.73 </t>
  </si>
  <si>
    <t>345.79 </t>
  </si>
  <si>
    <t>348.34 </t>
  </si>
  <si>
    <t>485.98 </t>
  </si>
  <si>
    <t>490.65 </t>
  </si>
  <si>
    <t>41.21 </t>
  </si>
  <si>
    <t>51.40 </t>
  </si>
  <si>
    <t>50.98 </t>
  </si>
  <si>
    <t>69.16 </t>
  </si>
  <si>
    <t>68.31 </t>
  </si>
  <si>
    <t>110.28 </t>
  </si>
  <si>
    <t>109.86 </t>
  </si>
  <si>
    <t>173.83 </t>
  </si>
  <si>
    <t>172.98 </t>
  </si>
  <si>
    <t>275.70 </t>
  </si>
  <si>
    <t>273.58 </t>
  </si>
  <si>
    <t>376.64 </t>
  </si>
  <si>
    <t>378.50 </t>
  </si>
  <si>
    <t>377.95 </t>
  </si>
  <si>
    <t>610.28 </t>
  </si>
  <si>
    <t>612.15 </t>
  </si>
  <si>
    <t>611.60 </t>
  </si>
  <si>
    <t>51.02 </t>
  </si>
  <si>
    <t>62.41 </t>
  </si>
  <si>
    <t>101.31 </t>
  </si>
  <si>
    <t>436.62 </t>
  </si>
  <si>
    <t>577.74 </t>
  </si>
  <si>
    <t>990.65 </t>
  </si>
  <si>
    <t>974.94 </t>
  </si>
  <si>
    <t>8.88 </t>
  </si>
  <si>
    <t>8.67 </t>
  </si>
  <si>
    <t>171.03 </t>
  </si>
  <si>
    <t>170.52 </t>
  </si>
  <si>
    <t>333.18 </t>
  </si>
  <si>
    <t>334.58 </t>
  </si>
  <si>
    <t>50.00 </t>
  </si>
  <si>
    <t>50.34 </t>
  </si>
  <si>
    <t>59.81 </t>
  </si>
  <si>
    <t>60.83 </t>
  </si>
  <si>
    <t>42.99 </t>
  </si>
  <si>
    <t>44.18 </t>
  </si>
  <si>
    <t>138.32 </t>
  </si>
  <si>
    <t>138.40 </t>
  </si>
  <si>
    <t>167.46 </t>
  </si>
  <si>
    <t>443.93 </t>
  </si>
  <si>
    <t>442.23 </t>
  </si>
  <si>
    <t>316.06 </t>
  </si>
  <si>
    <t>64.99 </t>
  </si>
  <si>
    <t>67.76 </t>
  </si>
  <si>
    <t>69.63 </t>
  </si>
  <si>
    <t>68.95 </t>
  </si>
  <si>
    <t>2,971.96  </t>
  </si>
  <si>
    <t>2,953.27 </t>
  </si>
  <si>
    <t>2,954.97 </t>
  </si>
  <si>
    <t>2,504.67  </t>
  </si>
  <si>
    <t>2,504.67 </t>
  </si>
  <si>
    <t>375.70 </t>
  </si>
  <si>
    <t>372.56 </t>
  </si>
  <si>
    <t>519.12 </t>
  </si>
  <si>
    <t>686.92 </t>
  </si>
  <si>
    <t>678.00 </t>
  </si>
  <si>
    <t>379.08 </t>
  </si>
  <si>
    <t>327.10 </t>
  </si>
  <si>
    <t>335.81 </t>
  </si>
  <si>
    <t>384.03 </t>
  </si>
  <si>
    <t>252.34 </t>
  </si>
  <si>
    <t>241.72 </t>
  </si>
  <si>
    <t>261.16 </t>
  </si>
  <si>
    <t>280.37 </t>
  </si>
  <si>
    <t>273.76 </t>
  </si>
  <si>
    <t>981.31 </t>
  </si>
  <si>
    <t>896.35 </t>
  </si>
  <si>
    <t>* หมายถึงราคา Price List</t>
  </si>
  <si>
    <t>หมายเหตุ : ผู้มีหน้าที่ใช้ราคาต้องเข้ามาติดตามราคาอย่างต่อเนื่อง เนื่องจากอาจมีการปรับปรุงราคาที่เผยแพร่แล้ว     หน้าถัดไป &gt;&gt;&gt;&gt;</t>
  </si>
  <si>
    <t>ราคาสินค้าเฉลี่ยวัสดุก่อสร้าง (ราคาเงินสด ไม่รวมภาษีมูลค่าเพิ่ม ไม่รวมค่าขนส่ง) ของจังหวัด เชียงใหม่ ปี 2567</t>
  </si>
  <si>
    <t>เหล็ก RB Ø 6 mm.</t>
  </si>
  <si>
    <t>เหล็ก RB Ø 9 mm.</t>
  </si>
  <si>
    <t>เหล็ก RB Ø 12 mm.</t>
  </si>
  <si>
    <t>เหล็ก DB Ø 12 mm.</t>
  </si>
  <si>
    <t>เหล็ก RB Ø 15 mm.</t>
  </si>
  <si>
    <t>ท่อน/เที่ยว</t>
  </si>
  <si>
    <t>ค่าขนส่งท่อ คิดจากการขนโดยรถบรรทุก 10 ล้อ เที่ยวละ 18 ท่อน</t>
  </si>
  <si>
    <t>ขุดดิน</t>
  </si>
  <si>
    <t>ปริมาตรคอนกรีต =</t>
  </si>
  <si>
    <t>ค่าตะแกรงเหล็ก</t>
  </si>
  <si>
    <t>บาท/ตร.ม.</t>
  </si>
  <si>
    <t>ค่าวางตะแกรงเหล็ก</t>
  </si>
  <si>
    <t>ค่าแบบเหล็ก (งานผิวคอนกรีต : ค่าแบบข้างติดตามยาว 2 ข้างค่าแบบเหล็ก (งานผิวคอนกรีต : ค่าแบบข้างติดตามยาว 2 ข้าง</t>
  </si>
  <si>
    <t>ค่าปูผิวคอนกรีต (งานผิวคอนกรีต :ค่าปูผิวคอนกรีต) =</t>
  </si>
  <si>
    <t>ค่าบ่มคอนกรีต (งานผิวคอนกรีต : ค่าบ่มผิวทางคอนกรีต)=</t>
  </si>
  <si>
    <t>ค่ารื้อถนนคอนกรีตเดิม</t>
  </si>
  <si>
    <t>ค่าขัดหยาบผิวคอนกรีต</t>
  </si>
  <si>
    <t>ค่าใช้จ่ายรวม</t>
  </si>
  <si>
    <t>/</t>
  </si>
  <si>
    <t xml:space="preserve">   ค่างานต้นทุน</t>
  </si>
  <si>
    <t>ปริมาณทั้งโครงการ (น้อยกว่า 5,000 ตารางเมตร)</t>
  </si>
  <si>
    <t xml:space="preserve">คิดติดตั้งเครื่องผสม </t>
  </si>
  <si>
    <t>กรณีที่ปริมาณงานทั้งโครงการน้อยกว่า 5,000 ลบ.ม. ให้ใช้ปริมาณงาน 5,000  ลบ.ม.</t>
  </si>
  <si>
    <t>ค่าคอนกรีต + ค่าติดตั้งเครื่องผสม</t>
  </si>
  <si>
    <t xml:space="preserve">คิดจากพื้นที่ </t>
  </si>
  <si>
    <t xml:space="preserve">ผิวทางปอร์ดแลนด์ซีเมนต์คอนกรีตหนา </t>
  </si>
  <si>
    <t>ลบ.ม.  @</t>
  </si>
  <si>
    <t xml:space="preserve">ค่าขนส่งคอนกรีต </t>
  </si>
  <si>
    <t>กม. (ปกติคิดให้ L/4) (งานผิวคอนกรีต : ค่าขนส่งคอนกรีต)</t>
  </si>
  <si>
    <t xml:space="preserve">ตร.ม. X </t>
  </si>
  <si>
    <t>ใช้</t>
  </si>
  <si>
    <t>บน</t>
  </si>
  <si>
    <t>ล่าง</t>
  </si>
  <si>
    <t>197.00  ตารางเมตร</t>
  </si>
  <si>
    <t>วางท่อระบายน้ำคอนกรีตเสริมเหล็กพร้อมบ่อพัก และเทคอนกรีตขยายไหล่ทางคอนกรีตเสริมเหล็ก  รหัสทางหลวงท้องถิ่น</t>
  </si>
  <si>
    <t>ชม. 1-0092 ตั้งแต่บ้านป่ายางงาม หมู่ที่ 7 ถึงบ้านป่าไม้แดง หมู่ที่ 2 ตำบลป่าป้อง อำเภอดอยสะเก็ด จังหวัดเชียงใหม่</t>
  </si>
  <si>
    <t>บ้านป่ายางงาม หมู่ที่ 7 ถึงบ้านป่าไม้แดง หมู่ที่ 2 ตำบลป่าป้อง อำเภอดอยสะเก็ด จังหวัดเชียงใหม่</t>
  </si>
  <si>
    <t xml:space="preserve">197.00 เมตร ขยายไหล่ทางคอนกรีตเสริมเหล็กกว้างเฉลี่ย 1.00 มตร ยาวรวม 197.00 เมตร หรือมีพื้นที่ไม่น้อยกว่า </t>
  </si>
  <si>
    <t>กำหนดราคาเมื่อ</t>
  </si>
  <si>
    <t>งานท่อคอนกรีตเสริมเหล็กขนาด Ø 80 เมตร</t>
  </si>
  <si>
    <t>หน้า 1</t>
  </si>
  <si>
    <t>หน้า 2</t>
  </si>
  <si>
    <t>หน้า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</si>
</sst>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##."/>
    <numFmt numFmtId="165" formatCode="0.000"/>
    <numFmt numFmtId="166" formatCode="_-* #,##0.000_-;\-* #,##0.000_-;_-* &quot;-&quot;??_-;_-@_-"/>
    <numFmt numFmtId="167" formatCode="_-* #,##0_-;\-* #,##0_-;_-* &quot;-&quot;??_-;_-@_-"/>
    <numFmt numFmtId="169" formatCode="#,###&quot;  &quot;"/>
    <numFmt numFmtId="170" formatCode="_-* #,##0.00_-;\-* #,##0.00_-;_-* &quot;-&quot;_-;_-@_-"/>
    <numFmt numFmtId="171" formatCode="_-* #,##0.0000_-;\-* #,##0.0000_-;_-* &quot;-&quot;_-;_-@_-"/>
    <numFmt numFmtId="172" formatCode="0.00\ &quot;%&quot;"/>
    <numFmt numFmtId="173" formatCode="#,##0_ ;\-#,##0\ "/>
  </numFmts>
  <fonts count="48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9"/>
      <color indexed="81"/>
      <name val="Tahoma"/>
      <family val="2"/>
    </font>
    <font>
      <sz val="8"/>
      <name val="Cordia New"/>
      <family val="2"/>
    </font>
    <font>
      <sz val="8"/>
      <name val="Cordia New"/>
      <family val="2"/>
    </font>
    <font>
      <b/>
      <sz val="17"/>
      <name val="TH SarabunPSK"/>
      <family val="2"/>
    </font>
    <font>
      <vertAlign val="subscript"/>
      <sz val="14"/>
      <name val="TH SarabunPSK"/>
      <family val="2"/>
    </font>
    <font>
      <sz val="13"/>
      <name val="TH SarabunPSK"/>
      <family val="2"/>
    </font>
    <font>
      <sz val="13.5"/>
      <name val="TH SarabunPSK"/>
      <family val="2"/>
    </font>
    <font>
      <b/>
      <sz val="15"/>
      <name val="TH SarabunPSK"/>
      <family val="2"/>
    </font>
    <font>
      <sz val="14"/>
      <color theme="0"/>
      <name val="TH SarabunPSK"/>
      <family val="2"/>
    </font>
    <font>
      <b/>
      <sz val="9"/>
      <color indexed="81"/>
      <name val="Tahoma"/>
      <family val="2"/>
    </font>
    <font>
      <u/>
      <sz val="14"/>
      <color theme="10"/>
      <name val="Cordia New"/>
      <family val="2"/>
    </font>
    <font>
      <sz val="14"/>
      <name val="TH Sarabun New"/>
      <family val="2"/>
    </font>
    <font>
      <b/>
      <sz val="16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sz val="13"/>
      <name val="TH Sarabun New"/>
      <family val="2"/>
    </font>
    <font>
      <sz val="13.5"/>
      <name val="TH Sarabun New"/>
      <family val="2"/>
    </font>
    <font>
      <b/>
      <u val="singleAccounting"/>
      <sz val="14"/>
      <name val="TH Sarabun New"/>
      <family val="2"/>
    </font>
    <font>
      <u/>
      <sz val="14"/>
      <color theme="10"/>
      <name val="TH Sarabun New"/>
      <family val="2"/>
    </font>
    <font>
      <sz val="8"/>
      <color rgb="FF000000"/>
      <name val="TH Sarabun New"/>
      <family val="2"/>
    </font>
    <font>
      <b/>
      <sz val="10"/>
      <color rgb="FF000000"/>
      <name val="TH Sarabun New"/>
      <family val="2"/>
    </font>
    <font>
      <sz val="14"/>
      <color rgb="FF000000"/>
      <name val="TH Sarabun New"/>
      <family val="2"/>
    </font>
    <font>
      <sz val="8.5"/>
      <name val="TH Sarabun New"/>
      <family val="2"/>
      <charset val="222"/>
    </font>
    <font>
      <b/>
      <sz val="8.5"/>
      <color rgb="FF000000"/>
      <name val="TH Sarabun New"/>
      <family val="2"/>
      <charset val="222"/>
    </font>
    <font>
      <sz val="8.5"/>
      <color rgb="FF000000"/>
      <name val="TH Sarabun New"/>
      <family val="2"/>
      <charset val="222"/>
    </font>
    <font>
      <sz val="8.5"/>
      <name val="TH SarabunPSK"/>
      <family val="2"/>
      <charset val="222"/>
    </font>
    <font>
      <b/>
      <sz val="12"/>
      <color theme="1"/>
      <name val="TH Sarabun New"/>
      <family val="2"/>
    </font>
    <font>
      <b/>
      <sz val="13"/>
      <name val="TH Sarabun New"/>
      <family val="2"/>
    </font>
    <font>
      <b/>
      <u/>
      <sz val="13"/>
      <name val="TH Sarabun New"/>
      <family val="2"/>
    </font>
    <font>
      <sz val="12"/>
      <name val="TH Sarabun New"/>
      <family val="2"/>
    </font>
    <font>
      <sz val="12"/>
      <color theme="1"/>
      <name val="TH Sarabun New"/>
      <family val="2"/>
    </font>
    <font>
      <sz val="11.5"/>
      <name val="TH SarabunPSK"/>
      <family val="2"/>
    </font>
    <font>
      <sz val="13"/>
      <color theme="1"/>
      <name val="TH SarabunPSK"/>
      <family val="2"/>
    </font>
    <font>
      <b/>
      <sz val="16"/>
      <name val="TH SarabunPSK"/>
      <family val="2"/>
    </font>
    <font>
      <b/>
      <sz val="12.5"/>
      <name val="TH SarabunPSK"/>
      <family val="2"/>
    </font>
    <font>
      <b/>
      <u/>
      <sz val="14"/>
      <name val="TH SarabunPSK"/>
      <family val="2"/>
    </font>
    <font>
      <sz val="16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2.5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0" fontId="2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52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indent="2"/>
    </xf>
    <xf numFmtId="0" fontId="6" fillId="0" borderId="0" xfId="4" applyFont="1"/>
    <xf numFmtId="0" fontId="6" fillId="0" borderId="0" xfId="4" applyFont="1" applyAlignment="1" applyProtection="1">
      <alignment horizontal="center"/>
      <protection hidden="1"/>
    </xf>
    <xf numFmtId="0" fontId="6" fillId="0" borderId="27" xfId="4" applyFont="1" applyBorder="1" applyProtection="1">
      <protection locked="0"/>
    </xf>
    <xf numFmtId="0" fontId="6" fillId="0" borderId="27" xfId="4" applyFont="1" applyBorder="1" applyProtection="1">
      <protection hidden="1"/>
    </xf>
    <xf numFmtId="17" fontId="6" fillId="0" borderId="27" xfId="4" applyNumberFormat="1" applyFont="1" applyBorder="1" applyProtection="1">
      <protection hidden="1"/>
    </xf>
    <xf numFmtId="0" fontId="7" fillId="0" borderId="27" xfId="4" applyFont="1" applyBorder="1" applyProtection="1">
      <protection hidden="1"/>
    </xf>
    <xf numFmtId="0" fontId="6" fillId="0" borderId="27" xfId="4" applyFont="1" applyBorder="1" applyAlignment="1" applyProtection="1">
      <alignment horizontal="left"/>
      <protection hidden="1"/>
    </xf>
    <xf numFmtId="0" fontId="6" fillId="0" borderId="27" xfId="4" applyFont="1" applyBorder="1" applyAlignment="1" applyProtection="1">
      <alignment horizontal="center"/>
      <protection locked="0"/>
    </xf>
    <xf numFmtId="0" fontId="6" fillId="0" borderId="27" xfId="4" applyFont="1" applyBorder="1" applyAlignment="1" applyProtection="1">
      <alignment horizontal="right"/>
      <protection hidden="1"/>
    </xf>
    <xf numFmtId="0" fontId="6" fillId="0" borderId="32" xfId="4" applyFont="1" applyBorder="1" applyAlignment="1" applyProtection="1">
      <alignment horizontal="center"/>
      <protection hidden="1"/>
    </xf>
    <xf numFmtId="0" fontId="6" fillId="0" borderId="32" xfId="4" applyFont="1" applyBorder="1" applyAlignment="1" applyProtection="1">
      <alignment horizontal="left"/>
      <protection hidden="1"/>
    </xf>
    <xf numFmtId="0" fontId="6" fillId="0" borderId="32" xfId="4" applyFont="1" applyBorder="1" applyProtection="1">
      <protection hidden="1"/>
    </xf>
    <xf numFmtId="0" fontId="6" fillId="0" borderId="33" xfId="4" applyFont="1" applyBorder="1" applyAlignment="1" applyProtection="1">
      <alignment horizontal="right"/>
      <protection hidden="1"/>
    </xf>
    <xf numFmtId="0" fontId="6" fillId="0" borderId="33" xfId="4" applyFont="1" applyBorder="1" applyProtection="1">
      <protection hidden="1"/>
    </xf>
    <xf numFmtId="0" fontId="6" fillId="0" borderId="0" xfId="4" applyFont="1" applyProtection="1">
      <protection hidden="1"/>
    </xf>
    <xf numFmtId="0" fontId="7" fillId="0" borderId="34" xfId="4" applyFont="1" applyBorder="1" applyAlignment="1" applyProtection="1">
      <alignment horizontal="center" vertical="center"/>
      <protection hidden="1"/>
    </xf>
    <xf numFmtId="41" fontId="6" fillId="0" borderId="35" xfId="4" applyNumberFormat="1" applyFont="1" applyBorder="1" applyProtection="1">
      <protection hidden="1"/>
    </xf>
    <xf numFmtId="41" fontId="6" fillId="0" borderId="23" xfId="4" applyNumberFormat="1" applyFont="1" applyBorder="1" applyProtection="1">
      <protection hidden="1"/>
    </xf>
    <xf numFmtId="0" fontId="6" fillId="0" borderId="18" xfId="4" applyFont="1" applyBorder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horizontal="right" vertical="top"/>
      <protection hidden="1"/>
    </xf>
    <xf numFmtId="0" fontId="6" fillId="0" borderId="0" xfId="4" applyFont="1" applyAlignment="1" applyProtection="1">
      <alignment vertical="top"/>
      <protection hidden="1"/>
    </xf>
    <xf numFmtId="0" fontId="6" fillId="0" borderId="0" xfId="4" applyFont="1" applyAlignment="1" applyProtection="1">
      <alignment horizontal="left" vertical="top"/>
      <protection hidden="1"/>
    </xf>
    <xf numFmtId="0" fontId="6" fillId="0" borderId="0" xfId="4" applyFont="1" applyAlignment="1" applyProtection="1">
      <alignment horizontal="left"/>
      <protection hidden="1"/>
    </xf>
    <xf numFmtId="0" fontId="12" fillId="0" borderId="0" xfId="4" applyFont="1" applyAlignment="1" applyProtection="1">
      <alignment vertical="top"/>
      <protection hidden="1"/>
    </xf>
    <xf numFmtId="0" fontId="6" fillId="0" borderId="46" xfId="4" applyFont="1" applyBorder="1" applyProtection="1">
      <protection hidden="1"/>
    </xf>
    <xf numFmtId="0" fontId="6" fillId="0" borderId="46" xfId="4" applyFont="1" applyBorder="1" applyProtection="1">
      <protection locked="0"/>
    </xf>
    <xf numFmtId="0" fontId="15" fillId="0" borderId="46" xfId="4" applyFont="1" applyBorder="1" applyProtection="1">
      <protection locked="0"/>
    </xf>
    <xf numFmtId="41" fontId="6" fillId="0" borderId="18" xfId="4" applyNumberFormat="1" applyFont="1" applyBorder="1" applyProtection="1">
      <protection hidden="1"/>
    </xf>
    <xf numFmtId="0" fontId="6" fillId="0" borderId="26" xfId="4" applyFont="1" applyBorder="1" applyAlignment="1" applyProtection="1">
      <alignment horizontal="center"/>
      <protection hidden="1"/>
    </xf>
    <xf numFmtId="0" fontId="6" fillId="0" borderId="28" xfId="4" applyFont="1" applyBorder="1" applyAlignment="1" applyProtection="1">
      <alignment horizontal="center"/>
      <protection hidden="1"/>
    </xf>
    <xf numFmtId="0" fontId="6" fillId="0" borderId="47" xfId="4" applyFont="1" applyBorder="1" applyAlignment="1" applyProtection="1">
      <alignment horizontal="center"/>
      <protection hidden="1"/>
    </xf>
    <xf numFmtId="0" fontId="6" fillId="0" borderId="48" xfId="4" applyFont="1" applyBorder="1" applyAlignment="1" applyProtection="1">
      <alignment horizontal="center"/>
      <protection hidden="1"/>
    </xf>
    <xf numFmtId="0" fontId="7" fillId="0" borderId="0" xfId="4" applyFont="1" applyAlignment="1" applyProtection="1">
      <alignment horizontal="left"/>
      <protection hidden="1"/>
    </xf>
    <xf numFmtId="0" fontId="7" fillId="0" borderId="0" xfId="4" applyFont="1" applyAlignment="1" applyProtection="1">
      <alignment horizontal="center"/>
      <protection hidden="1"/>
    </xf>
    <xf numFmtId="0" fontId="6" fillId="0" borderId="0" xfId="4" applyFont="1" applyAlignment="1" applyProtection="1">
      <alignment horizontal="left" vertical="top" indent="1"/>
      <protection hidden="1"/>
    </xf>
    <xf numFmtId="0" fontId="13" fillId="0" borderId="46" xfId="4" applyFont="1" applyBorder="1" applyAlignment="1" applyProtection="1">
      <alignment horizontal="right"/>
      <protection hidden="1"/>
    </xf>
    <xf numFmtId="167" fontId="7" fillId="0" borderId="46" xfId="8" applyNumberFormat="1" applyFont="1" applyFill="1" applyBorder="1" applyAlignment="1" applyProtection="1">
      <alignment vertical="top"/>
      <protection locked="0"/>
    </xf>
    <xf numFmtId="0" fontId="13" fillId="0" borderId="30" xfId="4" applyFont="1" applyBorder="1" applyAlignment="1" applyProtection="1">
      <alignment horizontal="right"/>
      <protection hidden="1"/>
    </xf>
    <xf numFmtId="0" fontId="6" fillId="0" borderId="30" xfId="0" applyFont="1" applyBorder="1"/>
    <xf numFmtId="0" fontId="6" fillId="0" borderId="30" xfId="4" applyFont="1" applyBorder="1"/>
    <xf numFmtId="0" fontId="7" fillId="0" borderId="30" xfId="0" applyFont="1" applyBorder="1"/>
    <xf numFmtId="0" fontId="7" fillId="0" borderId="30" xfId="0" applyFont="1" applyBorder="1" applyAlignment="1">
      <alignment horizontal="right"/>
    </xf>
    <xf numFmtId="0" fontId="13" fillId="0" borderId="27" xfId="6" applyFont="1" applyBorder="1" applyAlignment="1">
      <alignment vertical="center"/>
    </xf>
    <xf numFmtId="41" fontId="6" fillId="0" borderId="3" xfId="4" applyNumberFormat="1" applyFont="1" applyBorder="1" applyProtection="1">
      <protection hidden="1"/>
    </xf>
    <xf numFmtId="41" fontId="6" fillId="0" borderId="17" xfId="4" applyNumberFormat="1" applyFont="1" applyBorder="1" applyProtection="1">
      <protection hidden="1"/>
    </xf>
    <xf numFmtId="0" fontId="6" fillId="0" borderId="19" xfId="4" applyFont="1" applyBorder="1" applyProtection="1">
      <protection hidden="1"/>
    </xf>
    <xf numFmtId="0" fontId="14" fillId="0" borderId="27" xfId="6" applyFont="1" applyBorder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43" fontId="19" fillId="0" borderId="0" xfId="0" applyNumberFormat="1" applyFont="1"/>
    <xf numFmtId="43" fontId="19" fillId="0" borderId="9" xfId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19" fillId="0" borderId="10" xfId="0" applyFont="1" applyBorder="1" applyAlignment="1">
      <alignment horizontal="center"/>
    </xf>
    <xf numFmtId="43" fontId="19" fillId="0" borderId="15" xfId="1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167" fontId="19" fillId="0" borderId="0" xfId="1" applyNumberFormat="1" applyFont="1" applyAlignment="1">
      <alignment horizontal="left"/>
    </xf>
    <xf numFmtId="167" fontId="19" fillId="0" borderId="18" xfId="1" applyNumberFormat="1" applyFont="1" applyBorder="1" applyAlignment="1">
      <alignment horizontal="center"/>
    </xf>
    <xf numFmtId="43" fontId="19" fillId="0" borderId="18" xfId="1" applyFont="1" applyBorder="1" applyAlignment="1"/>
    <xf numFmtId="43" fontId="24" fillId="0" borderId="18" xfId="1" applyFont="1" applyBorder="1" applyAlignment="1"/>
    <xf numFmtId="167" fontId="19" fillId="0" borderId="19" xfId="1" applyNumberFormat="1" applyFont="1" applyBorder="1" applyAlignment="1">
      <alignment horizontal="center"/>
    </xf>
    <xf numFmtId="43" fontId="19" fillId="0" borderId="19" xfId="1" applyFont="1" applyBorder="1" applyAlignment="1"/>
    <xf numFmtId="43" fontId="19" fillId="0" borderId="16" xfId="0" applyNumberFormat="1" applyFont="1" applyBorder="1"/>
    <xf numFmtId="0" fontId="19" fillId="0" borderId="9" xfId="0" applyFont="1" applyBorder="1" applyAlignment="1">
      <alignment horizontal="center" vertical="center"/>
    </xf>
    <xf numFmtId="167" fontId="19" fillId="0" borderId="17" xfId="1" applyNumberFormat="1" applyFont="1" applyBorder="1" applyAlignment="1">
      <alignment horizontal="center"/>
    </xf>
    <xf numFmtId="43" fontId="19" fillId="0" borderId="17" xfId="1" applyFont="1" applyBorder="1" applyAlignment="1"/>
    <xf numFmtId="0" fontId="19" fillId="0" borderId="9" xfId="0" applyFont="1" applyBorder="1"/>
    <xf numFmtId="167" fontId="19" fillId="0" borderId="0" xfId="1" applyNumberFormat="1" applyFont="1" applyAlignment="1">
      <alignment horizontal="center"/>
    </xf>
    <xf numFmtId="167" fontId="25" fillId="0" borderId="0" xfId="1" applyNumberFormat="1" applyFont="1" applyAlignment="1">
      <alignment horizontal="center"/>
    </xf>
    <xf numFmtId="0" fontId="26" fillId="0" borderId="0" xfId="9" applyFont="1" applyFill="1" applyAlignment="1">
      <alignment horizontal="left" vertical="center" wrapText="1"/>
    </xf>
    <xf numFmtId="0" fontId="28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right" vertical="center" wrapText="1"/>
    </xf>
    <xf numFmtId="4" fontId="27" fillId="0" borderId="25" xfId="0" applyNumberFormat="1" applyFont="1" applyBorder="1" applyAlignment="1">
      <alignment horizontal="right" vertical="center" wrapText="1"/>
    </xf>
    <xf numFmtId="0" fontId="19" fillId="0" borderId="55" xfId="0" applyFont="1" applyBorder="1"/>
    <xf numFmtId="0" fontId="19" fillId="0" borderId="56" xfId="0" applyFont="1" applyBorder="1"/>
    <xf numFmtId="0" fontId="29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30" fillId="0" borderId="0" xfId="0" applyFont="1"/>
    <xf numFmtId="0" fontId="31" fillId="0" borderId="25" xfId="0" applyFont="1" applyBorder="1" applyAlignment="1">
      <alignment horizontal="center" vertical="center" wrapText="1"/>
    </xf>
    <xf numFmtId="0" fontId="32" fillId="0" borderId="25" xfId="0" applyFont="1" applyBorder="1" applyAlignment="1">
      <alignment vertical="center" wrapText="1"/>
    </xf>
    <xf numFmtId="0" fontId="33" fillId="0" borderId="0" xfId="0" applyFont="1"/>
    <xf numFmtId="0" fontId="23" fillId="0" borderId="19" xfId="0" applyFont="1" applyBorder="1" applyAlignment="1">
      <alignment vertical="center"/>
    </xf>
    <xf numFmtId="43" fontId="19" fillId="0" borderId="9" xfId="1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43" fontId="23" fillId="0" borderId="7" xfId="1" applyFont="1" applyBorder="1" applyAlignment="1">
      <alignment vertical="center" wrapText="1"/>
    </xf>
    <xf numFmtId="43" fontId="23" fillId="0" borderId="0" xfId="1" applyFont="1" applyAlignment="1">
      <alignment vertical="center"/>
    </xf>
    <xf numFmtId="43" fontId="23" fillId="0" borderId="9" xfId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43" fontId="23" fillId="0" borderId="18" xfId="1" applyFont="1" applyBorder="1" applyAlignment="1">
      <alignment vertical="center"/>
    </xf>
    <xf numFmtId="0" fontId="23" fillId="0" borderId="19" xfId="0" applyFont="1" applyBorder="1" applyAlignment="1">
      <alignment horizontal="center" vertical="center"/>
    </xf>
    <xf numFmtId="43" fontId="23" fillId="0" borderId="19" xfId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43" fontId="23" fillId="0" borderId="16" xfId="1" applyFont="1" applyBorder="1" applyAlignment="1">
      <alignment vertical="center"/>
    </xf>
    <xf numFmtId="0" fontId="35" fillId="0" borderId="9" xfId="0" applyFont="1" applyBorder="1" applyAlignment="1">
      <alignment horizontal="center" vertical="center"/>
    </xf>
    <xf numFmtId="43" fontId="35" fillId="0" borderId="9" xfId="1" applyFont="1" applyBorder="1" applyAlignment="1">
      <alignment horizontal="center" vertical="center"/>
    </xf>
    <xf numFmtId="43" fontId="35" fillId="0" borderId="9" xfId="1" applyFont="1" applyBorder="1" applyAlignment="1">
      <alignment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43" fontId="23" fillId="0" borderId="23" xfId="1" applyFont="1" applyBorder="1" applyAlignment="1">
      <alignment vertical="center"/>
    </xf>
    <xf numFmtId="43" fontId="23" fillId="0" borderId="23" xfId="1" applyFont="1" applyBorder="1" applyAlignment="1">
      <alignment horizontal="center" vertical="center"/>
    </xf>
    <xf numFmtId="166" fontId="23" fillId="0" borderId="23" xfId="1" applyNumberFormat="1" applyFont="1" applyBorder="1" applyAlignment="1">
      <alignment vertical="center"/>
    </xf>
    <xf numFmtId="43" fontId="23" fillId="0" borderId="18" xfId="1" applyFont="1" applyBorder="1" applyAlignment="1">
      <alignment horizontal="center" vertical="center"/>
    </xf>
    <xf numFmtId="166" fontId="23" fillId="0" borderId="18" xfId="1" applyNumberFormat="1" applyFont="1" applyBorder="1" applyAlignment="1">
      <alignment vertical="center"/>
    </xf>
    <xf numFmtId="43" fontId="23" fillId="0" borderId="19" xfId="1" applyFont="1" applyBorder="1" applyAlignment="1">
      <alignment horizontal="center" vertical="center"/>
    </xf>
    <xf numFmtId="166" fontId="23" fillId="0" borderId="19" xfId="1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3" fontId="23" fillId="0" borderId="0" xfId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1" fillId="0" borderId="18" xfId="0" applyFont="1" applyBorder="1" applyAlignment="1">
      <alignment horizontal="left"/>
    </xf>
    <xf numFmtId="43" fontId="37" fillId="0" borderId="23" xfId="1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19" fillId="0" borderId="18" xfId="0" applyFont="1" applyBorder="1" applyAlignment="1">
      <alignment horizontal="left"/>
    </xf>
    <xf numFmtId="43" fontId="37" fillId="0" borderId="18" xfId="1" applyFont="1" applyBorder="1" applyAlignment="1">
      <alignment horizontal="center"/>
    </xf>
    <xf numFmtId="0" fontId="37" fillId="0" borderId="18" xfId="0" applyFont="1" applyBorder="1" applyAlignment="1">
      <alignment horizontal="center"/>
    </xf>
    <xf numFmtId="0" fontId="22" fillId="3" borderId="18" xfId="0" applyFont="1" applyFill="1" applyBorder="1" applyAlignment="1">
      <alignment horizontal="left"/>
    </xf>
    <xf numFmtId="43" fontId="38" fillId="3" borderId="18" xfId="1" applyFont="1" applyFill="1" applyBorder="1" applyAlignment="1">
      <alignment horizontal="center"/>
    </xf>
    <xf numFmtId="0" fontId="38" fillId="3" borderId="18" xfId="0" applyFont="1" applyFill="1" applyBorder="1" applyAlignment="1">
      <alignment horizontal="center"/>
    </xf>
    <xf numFmtId="43" fontId="37" fillId="0" borderId="18" xfId="1" applyFont="1" applyFill="1" applyBorder="1" applyAlignment="1">
      <alignment horizontal="center"/>
    </xf>
    <xf numFmtId="0" fontId="19" fillId="0" borderId="19" xfId="0" applyFont="1" applyBorder="1" applyAlignment="1">
      <alignment horizontal="left"/>
    </xf>
    <xf numFmtId="43" fontId="37" fillId="0" borderId="19" xfId="1" applyFont="1" applyBorder="1" applyAlignment="1">
      <alignment horizontal="center"/>
    </xf>
    <xf numFmtId="0" fontId="37" fillId="0" borderId="19" xfId="0" applyFont="1" applyBorder="1" applyAlignment="1">
      <alignment horizontal="center"/>
    </xf>
    <xf numFmtId="0" fontId="19" fillId="3" borderId="9" xfId="0" applyFont="1" applyFill="1" applyBorder="1" applyAlignment="1">
      <alignment horizontal="left"/>
    </xf>
    <xf numFmtId="43" fontId="19" fillId="3" borderId="9" xfId="1" applyFont="1" applyFill="1" applyBorder="1" applyAlignment="1">
      <alignment horizontal="center"/>
    </xf>
    <xf numFmtId="0" fontId="19" fillId="3" borderId="9" xfId="0" applyFont="1" applyFill="1" applyBorder="1" applyAlignment="1">
      <alignment horizontal="center"/>
    </xf>
    <xf numFmtId="0" fontId="19" fillId="0" borderId="14" xfId="0" applyFont="1" applyBorder="1" applyAlignment="1">
      <alignment horizontal="left"/>
    </xf>
    <xf numFmtId="43" fontId="19" fillId="0" borderId="10" xfId="1" applyFont="1" applyBorder="1" applyAlignment="1">
      <alignment horizontal="center"/>
    </xf>
    <xf numFmtId="43" fontId="19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6" fillId="0" borderId="0" xfId="4" applyFont="1" applyAlignment="1" applyProtection="1">
      <alignment vertical="center"/>
      <protection hidden="1"/>
    </xf>
    <xf numFmtId="0" fontId="6" fillId="0" borderId="0" xfId="6" applyFont="1" applyAlignment="1">
      <alignment vertical="center"/>
    </xf>
    <xf numFmtId="0" fontId="6" fillId="0" borderId="0" xfId="4" applyFont="1" applyAlignment="1" applyProtection="1">
      <alignment vertical="center"/>
      <protection locked="0"/>
    </xf>
    <xf numFmtId="0" fontId="15" fillId="0" borderId="0" xfId="4" applyFont="1" applyAlignment="1" applyProtection="1">
      <alignment vertical="center"/>
      <protection locked="0"/>
    </xf>
    <xf numFmtId="0" fontId="7" fillId="0" borderId="0" xfId="4" applyFont="1" applyAlignment="1">
      <alignment vertical="center"/>
    </xf>
    <xf numFmtId="0" fontId="6" fillId="0" borderId="0" xfId="0" applyFont="1" applyAlignment="1">
      <alignment vertical="center"/>
    </xf>
    <xf numFmtId="0" fontId="39" fillId="0" borderId="0" xfId="4" applyFont="1" applyAlignment="1" applyProtection="1">
      <alignment vertical="center"/>
      <protection locked="0"/>
    </xf>
    <xf numFmtId="0" fontId="7" fillId="0" borderId="0" xfId="4" applyFont="1" applyAlignment="1" applyProtection="1">
      <alignment vertical="center"/>
      <protection hidden="1"/>
    </xf>
    <xf numFmtId="0" fontId="6" fillId="0" borderId="0" xfId="6" applyFont="1" applyAlignment="1">
      <alignment horizontal="left" vertical="center"/>
    </xf>
    <xf numFmtId="0" fontId="13" fillId="0" borderId="0" xfId="4" applyFont="1" applyAlignment="1">
      <alignment vertical="center"/>
    </xf>
    <xf numFmtId="0" fontId="13" fillId="0" borderId="0" xfId="4" applyFont="1" applyAlignment="1" applyProtection="1">
      <alignment vertical="center"/>
      <protection locked="0"/>
    </xf>
    <xf numFmtId="17" fontId="6" fillId="0" borderId="0" xfId="4" applyNumberFormat="1" applyFont="1" applyAlignment="1" applyProtection="1">
      <alignment vertical="center"/>
      <protection hidden="1"/>
    </xf>
    <xf numFmtId="0" fontId="6" fillId="0" borderId="0" xfId="4" applyFont="1" applyAlignment="1" applyProtection="1">
      <alignment horizontal="center" vertical="center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7" fillId="0" borderId="0" xfId="4" applyFont="1" applyAlignment="1" applyProtection="1">
      <alignment horizontal="center" vertical="center"/>
      <protection hidden="1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0" xfId="4" applyFont="1" applyAlignment="1" applyProtection="1">
      <alignment horizontal="right" vertical="center"/>
      <protection hidden="1"/>
    </xf>
    <xf numFmtId="0" fontId="6" fillId="0" borderId="43" xfId="4" applyFont="1" applyBorder="1" applyAlignment="1" applyProtection="1">
      <alignment horizontal="right" vertical="center"/>
      <protection hidden="1"/>
    </xf>
    <xf numFmtId="0" fontId="6" fillId="0" borderId="43" xfId="4" applyFont="1" applyBorder="1" applyAlignment="1" applyProtection="1">
      <alignment vertical="center"/>
      <protection hidden="1"/>
    </xf>
    <xf numFmtId="41" fontId="6" fillId="0" borderId="35" xfId="4" applyNumberFormat="1" applyFont="1" applyBorder="1" applyAlignment="1" applyProtection="1">
      <alignment vertical="center"/>
      <protection hidden="1"/>
    </xf>
    <xf numFmtId="0" fontId="6" fillId="0" borderId="50" xfId="4" applyFont="1" applyBorder="1" applyAlignment="1" applyProtection="1">
      <alignment vertical="center"/>
      <protection hidden="1"/>
    </xf>
    <xf numFmtId="0" fontId="6" fillId="0" borderId="49" xfId="4" applyFont="1" applyBorder="1" applyAlignment="1" applyProtection="1">
      <alignment vertical="center"/>
      <protection hidden="1"/>
    </xf>
    <xf numFmtId="41" fontId="6" fillId="0" borderId="18" xfId="4" applyNumberFormat="1" applyFont="1" applyBorder="1" applyAlignment="1" applyProtection="1">
      <alignment vertical="center"/>
      <protection hidden="1"/>
    </xf>
    <xf numFmtId="0" fontId="6" fillId="0" borderId="45" xfId="4" applyFont="1" applyBorder="1" applyAlignment="1" applyProtection="1">
      <alignment vertical="center"/>
      <protection hidden="1"/>
    </xf>
    <xf numFmtId="0" fontId="6" fillId="0" borderId="4" xfId="4" applyFont="1" applyBorder="1" applyAlignment="1" applyProtection="1">
      <alignment vertical="center"/>
      <protection hidden="1"/>
    </xf>
    <xf numFmtId="10" fontId="6" fillId="0" borderId="4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Alignment="1">
      <alignment vertical="center"/>
    </xf>
    <xf numFmtId="41" fontId="6" fillId="0" borderId="39" xfId="4" applyNumberFormat="1" applyFont="1" applyBorder="1" applyAlignment="1" applyProtection="1">
      <alignment vertical="center"/>
      <protection hidden="1"/>
    </xf>
    <xf numFmtId="0" fontId="6" fillId="0" borderId="42" xfId="4" applyFont="1" applyBorder="1" applyAlignment="1" applyProtection="1">
      <alignment vertical="center"/>
      <protection hidden="1"/>
    </xf>
    <xf numFmtId="10" fontId="6" fillId="0" borderId="44" xfId="4" applyNumberFormat="1" applyFont="1" applyBorder="1" applyAlignment="1" applyProtection="1">
      <alignment vertical="center"/>
      <protection hidden="1"/>
    </xf>
    <xf numFmtId="41" fontId="6" fillId="0" borderId="34" xfId="4" applyNumberFormat="1" applyFont="1" applyBorder="1" applyAlignment="1" applyProtection="1">
      <alignment vertical="center"/>
      <protection hidden="1"/>
    </xf>
    <xf numFmtId="0" fontId="6" fillId="0" borderId="44" xfId="4" applyFont="1" applyBorder="1" applyAlignment="1" applyProtection="1">
      <alignment vertical="center"/>
      <protection hidden="1"/>
    </xf>
    <xf numFmtId="0" fontId="13" fillId="0" borderId="0" xfId="4" applyFont="1" applyAlignment="1" applyProtection="1">
      <alignment horizontal="right" vertical="center"/>
      <protection hidden="1"/>
    </xf>
    <xf numFmtId="167" fontId="7" fillId="0" borderId="0" xfId="8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2" fillId="0" borderId="0" xfId="4" applyFont="1" applyAlignment="1" applyProtection="1">
      <alignment vertical="center"/>
      <protection hidden="1"/>
    </xf>
    <xf numFmtId="43" fontId="6" fillId="0" borderId="0" xfId="1" applyFont="1" applyAlignment="1">
      <alignment vertical="center"/>
    </xf>
    <xf numFmtId="4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right" vertical="center"/>
    </xf>
    <xf numFmtId="0" fontId="7" fillId="0" borderId="0" xfId="6" applyFont="1" applyAlignment="1">
      <alignment horizontal="left" vertical="center"/>
    </xf>
    <xf numFmtId="0" fontId="6" fillId="0" borderId="0" xfId="6" applyFont="1" applyAlignment="1">
      <alignment horizontal="center" vertical="center"/>
    </xf>
    <xf numFmtId="0" fontId="42" fillId="0" borderId="0" xfId="6" applyFont="1" applyAlignment="1">
      <alignment horizontal="left" vertical="center"/>
    </xf>
    <xf numFmtId="15" fontId="6" fillId="0" borderId="0" xfId="6" applyNumberFormat="1" applyFont="1" applyAlignment="1">
      <alignment vertical="center"/>
    </xf>
    <xf numFmtId="4" fontId="7" fillId="0" borderId="1" xfId="6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2" xfId="6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9" xfId="6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7" xfId="6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4" fontId="7" fillId="0" borderId="22" xfId="6" applyNumberFormat="1" applyFont="1" applyBorder="1" applyAlignment="1">
      <alignment horizontal="center" vertical="center"/>
    </xf>
    <xf numFmtId="4" fontId="7" fillId="0" borderId="17" xfId="6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3" fontId="6" fillId="0" borderId="18" xfId="1" applyFont="1" applyBorder="1" applyAlignment="1">
      <alignment horizontal="right" vertical="center"/>
    </xf>
    <xf numFmtId="4" fontId="6" fillId="0" borderId="28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horizontal="right" vertical="center"/>
    </xf>
    <xf numFmtId="43" fontId="6" fillId="0" borderId="18" xfId="1" applyFont="1" applyBorder="1" applyAlignment="1">
      <alignment horizontal="center" vertical="center"/>
    </xf>
    <xf numFmtId="43" fontId="6" fillId="0" borderId="18" xfId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43" fontId="6" fillId="0" borderId="19" xfId="1" applyFont="1" applyBorder="1" applyAlignment="1">
      <alignment horizontal="right" vertical="center"/>
    </xf>
    <xf numFmtId="4" fontId="6" fillId="0" borderId="31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43" fontId="6" fillId="0" borderId="19" xfId="1" applyFont="1" applyBorder="1" applyAlignment="1">
      <alignment horizontal="center" vertical="center"/>
    </xf>
    <xf numFmtId="43" fontId="6" fillId="0" borderId="19" xfId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4" fontId="6" fillId="0" borderId="34" xfId="0" applyNumberFormat="1" applyFont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/>
    </xf>
    <xf numFmtId="0" fontId="6" fillId="0" borderId="51" xfId="0" applyFont="1" applyBorder="1" applyAlignment="1">
      <alignment horizontal="left" vertical="center"/>
    </xf>
    <xf numFmtId="0" fontId="6" fillId="0" borderId="51" xfId="0" applyFont="1" applyBorder="1" applyAlignment="1">
      <alignment vertical="center"/>
    </xf>
    <xf numFmtId="15" fontId="6" fillId="0" borderId="51" xfId="0" applyNumberFormat="1" applyFont="1" applyBorder="1" applyAlignment="1">
      <alignment horizontal="left" vertical="center"/>
    </xf>
    <xf numFmtId="4" fontId="6" fillId="0" borderId="5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7" fillId="2" borderId="16" xfId="0" applyNumberFormat="1" applyFont="1" applyFill="1" applyBorder="1" applyAlignment="1">
      <alignment horizontal="right" vertical="center"/>
    </xf>
    <xf numFmtId="0" fontId="6" fillId="0" borderId="52" xfId="0" applyFont="1" applyBorder="1" applyAlignment="1">
      <alignment vertical="center"/>
    </xf>
    <xf numFmtId="0" fontId="6" fillId="0" borderId="52" xfId="0" applyFont="1" applyBorder="1" applyAlignment="1">
      <alignment horizontal="center" vertical="center"/>
    </xf>
    <xf numFmtId="0" fontId="6" fillId="0" borderId="52" xfId="0" applyFont="1" applyBorder="1" applyAlignment="1">
      <alignment horizontal="right" vertical="center"/>
    </xf>
    <xf numFmtId="4" fontId="6" fillId="0" borderId="52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left" vertical="center"/>
    </xf>
    <xf numFmtId="43" fontId="6" fillId="0" borderId="52" xfId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0" fontId="6" fillId="0" borderId="11" xfId="7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3" fontId="6" fillId="0" borderId="0" xfId="1" applyFont="1" applyFill="1" applyAlignment="1">
      <alignment horizontal="right" vertical="center"/>
    </xf>
    <xf numFmtId="0" fontId="6" fillId="0" borderId="0" xfId="7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4" applyFont="1" applyAlignment="1">
      <alignment horizontal="center"/>
    </xf>
    <xf numFmtId="43" fontId="6" fillId="0" borderId="0" xfId="1" applyFont="1"/>
    <xf numFmtId="165" fontId="6" fillId="0" borderId="0" xfId="0" applyNumberFormat="1" applyFont="1"/>
    <xf numFmtId="166" fontId="6" fillId="0" borderId="0" xfId="1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43" fontId="6" fillId="0" borderId="0" xfId="1" applyFont="1" applyAlignment="1">
      <alignment horizontal="left" vertical="center"/>
    </xf>
    <xf numFmtId="165" fontId="6" fillId="0" borderId="0" xfId="6" applyNumberFormat="1" applyFont="1" applyAlignment="1">
      <alignment horizontal="left" vertical="center"/>
    </xf>
    <xf numFmtId="166" fontId="6" fillId="0" borderId="0" xfId="1" applyNumberFormat="1" applyFont="1" applyAlignment="1">
      <alignment horizontal="left" vertical="center"/>
    </xf>
    <xf numFmtId="49" fontId="6" fillId="0" borderId="0" xfId="6" applyNumberFormat="1" applyFont="1" applyAlignment="1">
      <alignment vertical="center"/>
    </xf>
    <xf numFmtId="166" fontId="6" fillId="0" borderId="0" xfId="1" quotePrefix="1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43" fillId="0" borderId="0" xfId="4" applyFont="1"/>
    <xf numFmtId="166" fontId="6" fillId="0" borderId="0" xfId="1" applyNumberFormat="1" applyFont="1"/>
    <xf numFmtId="165" fontId="6" fillId="0" borderId="7" xfId="4" applyNumberFormat="1" applyFont="1" applyBorder="1"/>
    <xf numFmtId="0" fontId="44" fillId="0" borderId="0" xfId="4" applyFont="1"/>
    <xf numFmtId="165" fontId="6" fillId="0" borderId="8" xfId="4" applyNumberFormat="1" applyFont="1" applyBorder="1"/>
    <xf numFmtId="0" fontId="43" fillId="0" borderId="0" xfId="0" applyFont="1"/>
    <xf numFmtId="166" fontId="45" fillId="0" borderId="0" xfId="1" applyNumberFormat="1" applyFont="1"/>
    <xf numFmtId="43" fontId="6" fillId="0" borderId="0" xfId="0" applyNumberFormat="1" applyFont="1"/>
    <xf numFmtId="16" fontId="6" fillId="0" borderId="0" xfId="0" applyNumberFormat="1" applyFont="1" applyAlignment="1">
      <alignment horizontal="right"/>
    </xf>
    <xf numFmtId="2" fontId="6" fillId="0" borderId="0" xfId="0" applyNumberFormat="1" applyFont="1"/>
    <xf numFmtId="166" fontId="6" fillId="0" borderId="0" xfId="1" applyNumberFormat="1" applyFont="1" applyAlignment="1">
      <alignment horizontal="center"/>
    </xf>
    <xf numFmtId="43" fontId="6" fillId="0" borderId="0" xfId="1" applyFont="1" applyAlignment="1">
      <alignment horizontal="right"/>
    </xf>
    <xf numFmtId="166" fontId="6" fillId="0" borderId="0" xfId="0" applyNumberFormat="1" applyFont="1"/>
    <xf numFmtId="165" fontId="6" fillId="0" borderId="0" xfId="0" applyNumberFormat="1" applyFont="1" applyAlignment="1">
      <alignment horizontal="center"/>
    </xf>
    <xf numFmtId="0" fontId="6" fillId="0" borderId="14" xfId="0" applyFont="1" applyBorder="1" applyAlignment="1">
      <alignment horizontal="center"/>
    </xf>
    <xf numFmtId="43" fontId="6" fillId="0" borderId="9" xfId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46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43" fontId="46" fillId="0" borderId="0" xfId="1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43" fontId="45" fillId="0" borderId="0" xfId="1" applyFont="1" applyAlignment="1">
      <alignment vertical="center"/>
    </xf>
    <xf numFmtId="43" fontId="45" fillId="0" borderId="0" xfId="0" applyNumberFormat="1" applyFont="1" applyAlignment="1">
      <alignment vertical="center"/>
    </xf>
    <xf numFmtId="43" fontId="45" fillId="0" borderId="0" xfId="1" applyFont="1" applyAlignment="1">
      <alignment horizontal="right" vertical="center"/>
    </xf>
    <xf numFmtId="43" fontId="45" fillId="0" borderId="0" xfId="0" applyNumberFormat="1" applyFont="1" applyAlignment="1">
      <alignment horizontal="center" vertical="center"/>
    </xf>
    <xf numFmtId="0" fontId="47" fillId="0" borderId="0" xfId="0" applyFont="1" applyAlignment="1">
      <alignment vertical="center"/>
    </xf>
    <xf numFmtId="0" fontId="7" fillId="0" borderId="0" xfId="0" applyFont="1"/>
    <xf numFmtId="0" fontId="7" fillId="0" borderId="0" xfId="4" applyFont="1" applyAlignment="1" applyProtection="1">
      <alignment horizontal="left" vertical="center"/>
      <protection hidden="1"/>
    </xf>
    <xf numFmtId="0" fontId="7" fillId="0" borderId="0" xfId="4" applyFont="1" applyAlignment="1">
      <alignment horizontal="center" vertical="center"/>
    </xf>
    <xf numFmtId="0" fontId="11" fillId="0" borderId="0" xfId="4" applyFont="1" applyAlignment="1" applyProtection="1">
      <alignment horizontal="center" vertical="center"/>
      <protection hidden="1"/>
    </xf>
    <xf numFmtId="0" fontId="6" fillId="0" borderId="0" xfId="4" applyFont="1" applyAlignment="1" applyProtection="1">
      <alignment horizontal="center" vertical="center"/>
      <protection hidden="1"/>
    </xf>
    <xf numFmtId="0" fontId="7" fillId="0" borderId="0" xfId="4" applyFont="1" applyAlignment="1" applyProtection="1">
      <alignment horizontal="center" vertical="center"/>
      <protection hidden="1"/>
    </xf>
    <xf numFmtId="0" fontId="6" fillId="0" borderId="43" xfId="4" applyFont="1" applyBorder="1" applyAlignment="1" applyProtection="1">
      <alignment horizontal="right" vertical="center"/>
      <protection hidden="1"/>
    </xf>
    <xf numFmtId="0" fontId="7" fillId="0" borderId="34" xfId="4" applyFont="1" applyBorder="1" applyAlignment="1" applyProtection="1">
      <alignment horizontal="center" vertical="center"/>
      <protection hidden="1"/>
    </xf>
    <xf numFmtId="0" fontId="7" fillId="0" borderId="34" xfId="4" applyFont="1" applyBorder="1" applyAlignment="1" applyProtection="1">
      <alignment horizontal="center" vertical="center" wrapText="1"/>
      <protection hidden="1"/>
    </xf>
    <xf numFmtId="0" fontId="7" fillId="0" borderId="3" xfId="4" applyFont="1" applyBorder="1" applyAlignment="1" applyProtection="1">
      <alignment horizontal="center" vertical="center" wrapText="1"/>
      <protection hidden="1"/>
    </xf>
    <xf numFmtId="0" fontId="7" fillId="0" borderId="3" xfId="4" applyFont="1" applyBorder="1" applyAlignment="1" applyProtection="1">
      <alignment horizontal="center" vertical="center"/>
      <protection hidden="1"/>
    </xf>
    <xf numFmtId="41" fontId="6" fillId="0" borderId="35" xfId="4" applyNumberFormat="1" applyFont="1" applyBorder="1" applyAlignment="1" applyProtection="1">
      <alignment horizontal="left" vertical="center"/>
      <protection locked="0"/>
    </xf>
    <xf numFmtId="0" fontId="6" fillId="0" borderId="35" xfId="4" applyFont="1" applyBorder="1" applyAlignment="1" applyProtection="1">
      <alignment horizontal="left" vertical="center"/>
      <protection locked="0"/>
    </xf>
    <xf numFmtId="43" fontId="6" fillId="0" borderId="36" xfId="1" applyFont="1" applyFill="1" applyBorder="1" applyAlignment="1" applyProtection="1">
      <alignment horizontal="right" vertical="center"/>
      <protection locked="0"/>
    </xf>
    <xf numFmtId="43" fontId="6" fillId="0" borderId="37" xfId="1" applyFont="1" applyFill="1" applyBorder="1" applyAlignment="1" applyProtection="1">
      <alignment horizontal="right" vertical="center"/>
      <protection locked="0"/>
    </xf>
    <xf numFmtId="43" fontId="6" fillId="0" borderId="38" xfId="1" applyFont="1" applyFill="1" applyBorder="1" applyAlignment="1" applyProtection="1">
      <alignment horizontal="right" vertical="center"/>
      <protection locked="0"/>
    </xf>
    <xf numFmtId="171" fontId="6" fillId="0" borderId="36" xfId="4" applyNumberFormat="1" applyFont="1" applyBorder="1" applyAlignment="1" applyProtection="1">
      <alignment horizontal="right" vertical="center"/>
      <protection hidden="1"/>
    </xf>
    <xf numFmtId="171" fontId="6" fillId="0" borderId="37" xfId="4" applyNumberFormat="1" applyFont="1" applyBorder="1" applyAlignment="1" applyProtection="1">
      <alignment horizontal="right" vertical="center"/>
      <protection hidden="1"/>
    </xf>
    <xf numFmtId="170" fontId="6" fillId="0" borderId="36" xfId="4" applyNumberFormat="1" applyFont="1" applyBorder="1" applyAlignment="1" applyProtection="1">
      <alignment horizontal="right" vertical="center"/>
      <protection hidden="1"/>
    </xf>
    <xf numFmtId="170" fontId="6" fillId="0" borderId="37" xfId="4" applyNumberFormat="1" applyFont="1" applyBorder="1" applyAlignment="1" applyProtection="1">
      <alignment horizontal="right" vertical="center"/>
      <protection hidden="1"/>
    </xf>
    <xf numFmtId="170" fontId="6" fillId="0" borderId="38" xfId="4" applyNumberFormat="1" applyFont="1" applyBorder="1" applyAlignment="1" applyProtection="1">
      <alignment horizontal="right" vertical="center"/>
      <protection hidden="1"/>
    </xf>
    <xf numFmtId="0" fontId="6" fillId="0" borderId="26" xfId="4" applyFont="1" applyBorder="1" applyAlignment="1" applyProtection="1">
      <alignment horizontal="left" vertical="center"/>
      <protection locked="0"/>
    </xf>
    <xf numFmtId="0" fontId="6" fillId="0" borderId="27" xfId="4" applyFont="1" applyBorder="1" applyAlignment="1" applyProtection="1">
      <alignment horizontal="left" vertical="center"/>
      <protection locked="0"/>
    </xf>
    <xf numFmtId="0" fontId="6" fillId="0" borderId="28" xfId="4" applyFont="1" applyBorder="1" applyAlignment="1" applyProtection="1">
      <alignment horizontal="left" vertical="center"/>
      <protection locked="0"/>
    </xf>
    <xf numFmtId="43" fontId="6" fillId="0" borderId="26" xfId="1" applyFont="1" applyFill="1" applyBorder="1" applyAlignment="1" applyProtection="1">
      <alignment horizontal="center" vertical="center"/>
      <protection locked="0"/>
    </xf>
    <xf numFmtId="43" fontId="6" fillId="0" borderId="27" xfId="1" applyFont="1" applyFill="1" applyBorder="1" applyAlignment="1" applyProtection="1">
      <alignment horizontal="center" vertical="center"/>
      <protection locked="0"/>
    </xf>
    <xf numFmtId="43" fontId="6" fillId="0" borderId="28" xfId="1" applyFont="1" applyFill="1" applyBorder="1" applyAlignment="1" applyProtection="1">
      <alignment horizontal="center" vertical="center"/>
      <protection locked="0"/>
    </xf>
    <xf numFmtId="171" fontId="6" fillId="0" borderId="26" xfId="4" applyNumberFormat="1" applyFont="1" applyBorder="1" applyAlignment="1" applyProtection="1">
      <alignment horizontal="right" vertical="center"/>
      <protection hidden="1"/>
    </xf>
    <xf numFmtId="171" fontId="6" fillId="0" borderId="27" xfId="4" applyNumberFormat="1" applyFont="1" applyBorder="1" applyAlignment="1" applyProtection="1">
      <alignment horizontal="right" vertical="center"/>
      <protection hidden="1"/>
    </xf>
    <xf numFmtId="170" fontId="6" fillId="0" borderId="26" xfId="4" applyNumberFormat="1" applyFont="1" applyBorder="1" applyAlignment="1" applyProtection="1">
      <alignment horizontal="right" vertical="center"/>
      <protection hidden="1"/>
    </xf>
    <xf numFmtId="170" fontId="6" fillId="0" borderId="27" xfId="4" applyNumberFormat="1" applyFont="1" applyBorder="1" applyAlignment="1" applyProtection="1">
      <alignment horizontal="right" vertical="center"/>
      <protection hidden="1"/>
    </xf>
    <xf numFmtId="170" fontId="6" fillId="0" borderId="28" xfId="4" applyNumberFormat="1" applyFont="1" applyBorder="1" applyAlignment="1" applyProtection="1">
      <alignment horizontal="right" vertical="center"/>
      <protection hidden="1"/>
    </xf>
    <xf numFmtId="0" fontId="6" fillId="0" borderId="18" xfId="4" applyFont="1" applyBorder="1" applyAlignment="1" applyProtection="1">
      <alignment horizontal="left" vertical="center"/>
      <protection locked="0"/>
    </xf>
    <xf numFmtId="171" fontId="6" fillId="0" borderId="26" xfId="4" applyNumberFormat="1" applyFont="1" applyBorder="1" applyAlignment="1" applyProtection="1">
      <alignment horizontal="center" vertical="center"/>
      <protection hidden="1"/>
    </xf>
    <xf numFmtId="171" fontId="6" fillId="0" borderId="27" xfId="4" applyNumberFormat="1" applyFont="1" applyBorder="1" applyAlignment="1" applyProtection="1">
      <alignment horizontal="center" vertical="center"/>
      <protection hidden="1"/>
    </xf>
    <xf numFmtId="171" fontId="6" fillId="0" borderId="28" xfId="4" applyNumberFormat="1" applyFont="1" applyBorder="1" applyAlignment="1" applyProtection="1">
      <alignment horizontal="center" vertical="center"/>
      <protection hidden="1"/>
    </xf>
    <xf numFmtId="43" fontId="6" fillId="0" borderId="26" xfId="8" applyFont="1" applyFill="1" applyBorder="1" applyAlignment="1" applyProtection="1">
      <alignment horizontal="right" vertical="center"/>
      <protection hidden="1"/>
    </xf>
    <xf numFmtId="43" fontId="6" fillId="0" borderId="27" xfId="8" applyFont="1" applyFill="1" applyBorder="1" applyAlignment="1" applyProtection="1">
      <alignment horizontal="right" vertical="center"/>
      <protection hidden="1"/>
    </xf>
    <xf numFmtId="43" fontId="6" fillId="0" borderId="28" xfId="8" applyFont="1" applyFill="1" applyBorder="1" applyAlignment="1" applyProtection="1">
      <alignment horizontal="right" vertical="center"/>
      <protection hidden="1"/>
    </xf>
    <xf numFmtId="170" fontId="6" fillId="0" borderId="26" xfId="4" applyNumberFormat="1" applyFont="1" applyBorder="1" applyAlignment="1" applyProtection="1">
      <alignment horizontal="center" vertical="center"/>
      <protection hidden="1"/>
    </xf>
    <xf numFmtId="170" fontId="6" fillId="0" borderId="27" xfId="4" applyNumberFormat="1" applyFont="1" applyBorder="1" applyAlignment="1" applyProtection="1">
      <alignment horizontal="center" vertical="center"/>
      <protection hidden="1"/>
    </xf>
    <xf numFmtId="170" fontId="6" fillId="0" borderId="28" xfId="4" applyNumberFormat="1" applyFont="1" applyBorder="1" applyAlignment="1" applyProtection="1">
      <alignment horizontal="center" vertical="center"/>
      <protection hidden="1"/>
    </xf>
    <xf numFmtId="0" fontId="7" fillId="0" borderId="40" xfId="4" applyFont="1" applyBorder="1" applyAlignment="1" applyProtection="1">
      <alignment horizontal="center" vertical="center"/>
      <protection hidden="1"/>
    </xf>
    <xf numFmtId="0" fontId="7" fillId="0" borderId="33" xfId="4" applyFont="1" applyBorder="1" applyAlignment="1" applyProtection="1">
      <alignment horizontal="center" vertical="center"/>
      <protection hidden="1"/>
    </xf>
    <xf numFmtId="0" fontId="7" fillId="0" borderId="41" xfId="4" applyFont="1" applyBorder="1" applyAlignment="1" applyProtection="1">
      <alignment horizontal="center" vertical="center"/>
      <protection hidden="1"/>
    </xf>
    <xf numFmtId="43" fontId="6" fillId="0" borderId="39" xfId="1" applyFont="1" applyFill="1" applyBorder="1" applyAlignment="1" applyProtection="1">
      <alignment horizontal="center" vertical="center"/>
      <protection hidden="1"/>
    </xf>
    <xf numFmtId="171" fontId="6" fillId="0" borderId="39" xfId="4" applyNumberFormat="1" applyFont="1" applyBorder="1" applyAlignment="1" applyProtection="1">
      <alignment horizontal="center" vertical="center"/>
      <protection hidden="1"/>
    </xf>
    <xf numFmtId="169" fontId="6" fillId="0" borderId="40" xfId="4" applyNumberFormat="1" applyFont="1" applyBorder="1" applyAlignment="1" applyProtection="1">
      <alignment vertical="center"/>
      <protection hidden="1"/>
    </xf>
    <xf numFmtId="169" fontId="6" fillId="0" borderId="33" xfId="4" applyNumberFormat="1" applyFont="1" applyBorder="1" applyAlignment="1" applyProtection="1">
      <alignment vertical="center"/>
      <protection hidden="1"/>
    </xf>
    <xf numFmtId="169" fontId="6" fillId="0" borderId="41" xfId="4" applyNumberFormat="1" applyFont="1" applyBorder="1" applyAlignment="1" applyProtection="1">
      <alignment vertical="center"/>
      <protection hidden="1"/>
    </xf>
    <xf numFmtId="0" fontId="6" fillId="0" borderId="34" xfId="4" applyFont="1" applyBorder="1" applyAlignment="1" applyProtection="1">
      <alignment horizontal="left" vertical="center"/>
      <protection hidden="1"/>
    </xf>
    <xf numFmtId="0" fontId="6" fillId="0" borderId="42" xfId="4" applyFont="1" applyBorder="1" applyAlignment="1" applyProtection="1">
      <alignment horizontal="left" vertical="center"/>
      <protection hidden="1"/>
    </xf>
    <xf numFmtId="172" fontId="6" fillId="0" borderId="44" xfId="4" applyNumberFormat="1" applyFont="1" applyBorder="1" applyAlignment="1" applyProtection="1">
      <alignment horizontal="center" vertical="center"/>
      <protection locked="0"/>
    </xf>
    <xf numFmtId="172" fontId="6" fillId="0" borderId="34" xfId="4" applyNumberFormat="1" applyFont="1" applyBorder="1" applyAlignment="1" applyProtection="1">
      <alignment horizontal="center" vertical="center"/>
      <protection locked="0"/>
    </xf>
    <xf numFmtId="43" fontId="6" fillId="0" borderId="34" xfId="1" applyFont="1" applyFill="1" applyBorder="1" applyAlignment="1" applyProtection="1">
      <alignment horizontal="center" vertical="center"/>
      <protection hidden="1"/>
    </xf>
    <xf numFmtId="171" fontId="6" fillId="0" borderId="34" xfId="4" applyNumberFormat="1" applyFont="1" applyBorder="1" applyAlignment="1" applyProtection="1">
      <alignment horizontal="center" vertical="center"/>
      <protection hidden="1"/>
    </xf>
    <xf numFmtId="169" fontId="6" fillId="0" borderId="42" xfId="4" applyNumberFormat="1" applyFont="1" applyBorder="1" applyAlignment="1" applyProtection="1">
      <alignment vertical="center"/>
      <protection hidden="1"/>
    </xf>
    <xf numFmtId="169" fontId="6" fillId="0" borderId="43" xfId="4" applyNumberFormat="1" applyFont="1" applyBorder="1" applyAlignment="1" applyProtection="1">
      <alignment vertical="center"/>
      <protection hidden="1"/>
    </xf>
    <xf numFmtId="169" fontId="6" fillId="0" borderId="44" xfId="4" applyNumberFormat="1" applyFont="1" applyBorder="1" applyAlignment="1" applyProtection="1">
      <alignment vertical="center"/>
      <protection hidden="1"/>
    </xf>
    <xf numFmtId="0" fontId="7" fillId="0" borderId="4" xfId="4" applyFont="1" applyBorder="1" applyAlignment="1" applyProtection="1">
      <alignment horizontal="center" vertical="center"/>
      <protection hidden="1"/>
    </xf>
    <xf numFmtId="43" fontId="7" fillId="0" borderId="45" xfId="8" applyFont="1" applyFill="1" applyBorder="1" applyAlignment="1" applyProtection="1">
      <alignment horizontal="center" vertical="center"/>
      <protection hidden="1"/>
    </xf>
    <xf numFmtId="43" fontId="7" fillId="0" borderId="0" xfId="8" applyFont="1" applyFill="1" applyBorder="1" applyAlignment="1" applyProtection="1">
      <alignment horizontal="center" vertical="center"/>
      <protection hidden="1"/>
    </xf>
    <xf numFmtId="43" fontId="7" fillId="0" borderId="4" xfId="8" applyFont="1" applyFill="1" applyBorder="1" applyAlignment="1" applyProtection="1">
      <alignment horizontal="center" vertical="center"/>
      <protection hidden="1"/>
    </xf>
    <xf numFmtId="0" fontId="6" fillId="0" borderId="0" xfId="4" applyFont="1" applyAlignment="1" applyProtection="1">
      <alignment horizontal="left" vertical="center"/>
      <protection hidden="1"/>
    </xf>
    <xf numFmtId="43" fontId="7" fillId="0" borderId="14" xfId="8" applyFont="1" applyFill="1" applyBorder="1" applyAlignment="1" applyProtection="1">
      <alignment horizontal="center" vertical="center"/>
      <protection hidden="1"/>
    </xf>
    <xf numFmtId="43" fontId="7" fillId="0" borderId="10" xfId="8" applyFont="1" applyFill="1" applyBorder="1" applyAlignment="1" applyProtection="1">
      <alignment horizontal="center" vertical="center"/>
      <protection hidden="1"/>
    </xf>
    <xf numFmtId="43" fontId="7" fillId="0" borderId="15" xfId="8" applyFont="1" applyFill="1" applyBorder="1" applyAlignment="1" applyProtection="1">
      <alignment horizontal="center" vertical="center"/>
      <protection hidden="1"/>
    </xf>
    <xf numFmtId="43" fontId="6" fillId="0" borderId="0" xfId="8" applyFont="1" applyFill="1" applyBorder="1" applyAlignment="1" applyProtection="1">
      <alignment horizontal="center" vertical="center"/>
      <protection locked="0"/>
    </xf>
    <xf numFmtId="43" fontId="6" fillId="0" borderId="0" xfId="8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4" applyFont="1" applyAlignment="1">
      <alignment horizontal="center"/>
    </xf>
    <xf numFmtId="0" fontId="7" fillId="0" borderId="0" xfId="4" applyFont="1" applyAlignment="1" applyProtection="1">
      <alignment horizontal="center"/>
      <protection hidden="1"/>
    </xf>
    <xf numFmtId="0" fontId="7" fillId="0" borderId="4" xfId="4" applyFont="1" applyBorder="1" applyAlignment="1" applyProtection="1">
      <alignment horizontal="center"/>
      <protection hidden="1"/>
    </xf>
    <xf numFmtId="43" fontId="7" fillId="0" borderId="45" xfId="8" applyFont="1" applyFill="1" applyBorder="1" applyAlignment="1" applyProtection="1">
      <alignment horizontal="center"/>
      <protection hidden="1"/>
    </xf>
    <xf numFmtId="43" fontId="7" fillId="0" borderId="0" xfId="8" applyFont="1" applyFill="1" applyBorder="1" applyAlignment="1" applyProtection="1">
      <alignment horizontal="center"/>
      <protection hidden="1"/>
    </xf>
    <xf numFmtId="43" fontId="7" fillId="0" borderId="4" xfId="8" applyFont="1" applyFill="1" applyBorder="1" applyAlignment="1" applyProtection="1">
      <alignment horizontal="center"/>
      <protection hidden="1"/>
    </xf>
    <xf numFmtId="0" fontId="6" fillId="0" borderId="0" xfId="4" applyFont="1" applyAlignment="1" applyProtection="1">
      <alignment horizontal="left" vertical="top" indent="1"/>
      <protection hidden="1"/>
    </xf>
    <xf numFmtId="43" fontId="7" fillId="0" borderId="14" xfId="8" applyFont="1" applyFill="1" applyBorder="1" applyAlignment="1" applyProtection="1">
      <alignment horizontal="center"/>
      <protection hidden="1"/>
    </xf>
    <xf numFmtId="43" fontId="7" fillId="0" borderId="10" xfId="8" applyFont="1" applyFill="1" applyBorder="1" applyAlignment="1" applyProtection="1">
      <alignment horizontal="center"/>
      <protection hidden="1"/>
    </xf>
    <xf numFmtId="43" fontId="7" fillId="0" borderId="15" xfId="8" applyFont="1" applyFill="1" applyBorder="1" applyAlignment="1" applyProtection="1">
      <alignment horizontal="center"/>
      <protection hidden="1"/>
    </xf>
    <xf numFmtId="0" fontId="7" fillId="0" borderId="46" xfId="4" applyFont="1" applyBorder="1" applyAlignment="1" applyProtection="1">
      <alignment horizontal="left"/>
      <protection hidden="1"/>
    </xf>
    <xf numFmtId="0" fontId="7" fillId="0" borderId="46" xfId="4" applyFont="1" applyBorder="1" applyAlignment="1" applyProtection="1">
      <alignment horizontal="center"/>
      <protection hidden="1"/>
    </xf>
    <xf numFmtId="43" fontId="6" fillId="0" borderId="46" xfId="8" applyFont="1" applyFill="1" applyBorder="1" applyAlignment="1" applyProtection="1">
      <alignment horizontal="center"/>
      <protection locked="0"/>
    </xf>
    <xf numFmtId="43" fontId="6" fillId="0" borderId="46" xfId="8" applyFont="1" applyFill="1" applyBorder="1" applyAlignment="1" applyProtection="1">
      <alignment horizontal="center"/>
      <protection hidden="1"/>
    </xf>
    <xf numFmtId="0" fontId="6" fillId="0" borderId="19" xfId="4" applyFont="1" applyBorder="1" applyProtection="1">
      <protection hidden="1"/>
    </xf>
    <xf numFmtId="0" fontId="6" fillId="0" borderId="18" xfId="4" applyFont="1" applyBorder="1" applyAlignment="1" applyProtection="1">
      <alignment horizontal="left"/>
      <protection hidden="1"/>
    </xf>
    <xf numFmtId="0" fontId="6" fillId="0" borderId="26" xfId="4" applyFont="1" applyBorder="1" applyAlignment="1" applyProtection="1">
      <alignment horizontal="left"/>
      <protection hidden="1"/>
    </xf>
    <xf numFmtId="172" fontId="6" fillId="0" borderId="28" xfId="4" applyNumberFormat="1" applyFont="1" applyBorder="1" applyAlignment="1" applyProtection="1">
      <alignment horizontal="center"/>
      <protection locked="0"/>
    </xf>
    <xf numFmtId="172" fontId="6" fillId="0" borderId="18" xfId="4" applyNumberFormat="1" applyFont="1" applyBorder="1" applyAlignment="1" applyProtection="1">
      <alignment horizontal="center"/>
      <protection locked="0"/>
    </xf>
    <xf numFmtId="43" fontId="6" fillId="0" borderId="18" xfId="1" applyFont="1" applyFill="1" applyBorder="1" applyAlignment="1" applyProtection="1">
      <alignment horizontal="center"/>
      <protection hidden="1"/>
    </xf>
    <xf numFmtId="171" fontId="6" fillId="0" borderId="18" xfId="4" applyNumberFormat="1" applyFont="1" applyBorder="1" applyAlignment="1" applyProtection="1">
      <alignment horizontal="center"/>
      <protection hidden="1"/>
    </xf>
    <xf numFmtId="169" fontId="6" fillId="0" borderId="26" xfId="4" applyNumberFormat="1" applyFont="1" applyBorder="1" applyProtection="1">
      <protection hidden="1"/>
    </xf>
    <xf numFmtId="169" fontId="6" fillId="0" borderId="27" xfId="4" applyNumberFormat="1" applyFont="1" applyBorder="1" applyProtection="1">
      <protection hidden="1"/>
    </xf>
    <xf numFmtId="169" fontId="6" fillId="0" borderId="28" xfId="4" applyNumberFormat="1" applyFont="1" applyBorder="1" applyProtection="1">
      <protection hidden="1"/>
    </xf>
    <xf numFmtId="0" fontId="6" fillId="0" borderId="18" xfId="4" applyFont="1" applyBorder="1" applyProtection="1">
      <protection hidden="1"/>
    </xf>
    <xf numFmtId="0" fontId="6" fillId="0" borderId="19" xfId="4" applyFont="1" applyBorder="1" applyAlignment="1" applyProtection="1">
      <alignment horizontal="left"/>
      <protection hidden="1"/>
    </xf>
    <xf numFmtId="0" fontId="6" fillId="0" borderId="29" xfId="4" applyFont="1" applyBorder="1" applyAlignment="1" applyProtection="1">
      <alignment horizontal="left"/>
      <protection hidden="1"/>
    </xf>
    <xf numFmtId="172" fontId="6" fillId="0" borderId="31" xfId="4" applyNumberFormat="1" applyFont="1" applyBorder="1" applyAlignment="1" applyProtection="1">
      <alignment horizontal="center"/>
      <protection locked="0"/>
    </xf>
    <xf numFmtId="172" fontId="6" fillId="0" borderId="19" xfId="4" applyNumberFormat="1" applyFont="1" applyBorder="1" applyAlignment="1" applyProtection="1">
      <alignment horizontal="center"/>
      <protection locked="0"/>
    </xf>
    <xf numFmtId="43" fontId="16" fillId="0" borderId="19" xfId="1" applyFont="1" applyFill="1" applyBorder="1" applyAlignment="1" applyProtection="1">
      <alignment horizontal="center"/>
      <protection hidden="1"/>
    </xf>
    <xf numFmtId="171" fontId="6" fillId="0" borderId="19" xfId="4" applyNumberFormat="1" applyFont="1" applyBorder="1" applyAlignment="1" applyProtection="1">
      <alignment horizontal="center"/>
      <protection hidden="1"/>
    </xf>
    <xf numFmtId="169" fontId="6" fillId="0" borderId="29" xfId="4" applyNumberFormat="1" applyFont="1" applyBorder="1" applyProtection="1">
      <protection hidden="1"/>
    </xf>
    <xf numFmtId="169" fontId="6" fillId="0" borderId="30" xfId="4" applyNumberFormat="1" applyFont="1" applyBorder="1" applyProtection="1">
      <protection hidden="1"/>
    </xf>
    <xf numFmtId="169" fontId="6" fillId="0" borderId="31" xfId="4" applyNumberFormat="1" applyFont="1" applyBorder="1" applyProtection="1">
      <protection hidden="1"/>
    </xf>
    <xf numFmtId="0" fontId="6" fillId="0" borderId="24" xfId="4" applyFont="1" applyBorder="1" applyAlignment="1" applyProtection="1">
      <alignment horizontal="left" indent="1"/>
      <protection locked="0"/>
    </xf>
    <xf numFmtId="43" fontId="6" fillId="0" borderId="53" xfId="1" applyFont="1" applyFill="1" applyBorder="1" applyAlignment="1" applyProtection="1">
      <alignment horizontal="center"/>
      <protection locked="0"/>
    </xf>
    <xf numFmtId="43" fontId="6" fillId="0" borderId="32" xfId="1" applyFont="1" applyFill="1" applyBorder="1" applyAlignment="1" applyProtection="1">
      <alignment horizontal="center"/>
      <protection locked="0"/>
    </xf>
    <xf numFmtId="43" fontId="6" fillId="0" borderId="54" xfId="1" applyFont="1" applyFill="1" applyBorder="1" applyAlignment="1" applyProtection="1">
      <alignment horizontal="center"/>
      <protection locked="0"/>
    </xf>
    <xf numFmtId="171" fontId="6" fillId="0" borderId="53" xfId="4" applyNumberFormat="1" applyFont="1" applyBorder="1" applyAlignment="1" applyProtection="1">
      <alignment horizontal="center"/>
      <protection hidden="1"/>
    </xf>
    <xf numFmtId="171" fontId="6" fillId="0" borderId="32" xfId="4" applyNumberFormat="1" applyFont="1" applyBorder="1" applyAlignment="1" applyProtection="1">
      <alignment horizontal="center"/>
      <protection hidden="1"/>
    </xf>
    <xf numFmtId="170" fontId="6" fillId="0" borderId="53" xfId="4" applyNumberFormat="1" applyFont="1" applyBorder="1" applyAlignment="1" applyProtection="1">
      <alignment horizontal="center"/>
      <protection hidden="1"/>
    </xf>
    <xf numFmtId="170" fontId="6" fillId="0" borderId="32" xfId="4" applyNumberFormat="1" applyFont="1" applyBorder="1" applyAlignment="1" applyProtection="1">
      <alignment horizontal="center"/>
      <protection hidden="1"/>
    </xf>
    <xf numFmtId="170" fontId="6" fillId="0" borderId="54" xfId="4" applyNumberFormat="1" applyFont="1" applyBorder="1" applyAlignment="1" applyProtection="1">
      <alignment horizontal="center"/>
      <protection hidden="1"/>
    </xf>
    <xf numFmtId="0" fontId="6" fillId="0" borderId="53" xfId="4" applyFont="1" applyBorder="1" applyAlignment="1" applyProtection="1">
      <alignment horizontal="center"/>
      <protection hidden="1"/>
    </xf>
    <xf numFmtId="0" fontId="6" fillId="0" borderId="54" xfId="4" applyFont="1" applyBorder="1" applyAlignment="1" applyProtection="1">
      <alignment horizontal="center"/>
      <protection hidden="1"/>
    </xf>
    <xf numFmtId="0" fontId="7" fillId="0" borderId="12" xfId="4" applyFont="1" applyBorder="1" applyAlignment="1" applyProtection="1">
      <alignment horizontal="center"/>
      <protection hidden="1"/>
    </xf>
    <xf numFmtId="0" fontId="7" fillId="0" borderId="11" xfId="4" applyFont="1" applyBorder="1" applyAlignment="1" applyProtection="1">
      <alignment horizontal="center"/>
      <protection hidden="1"/>
    </xf>
    <xf numFmtId="0" fontId="7" fillId="0" borderId="13" xfId="4" applyFont="1" applyBorder="1" applyAlignment="1" applyProtection="1">
      <alignment horizontal="center"/>
      <protection hidden="1"/>
    </xf>
    <xf numFmtId="43" fontId="6" fillId="0" borderId="17" xfId="1" applyFont="1" applyFill="1" applyBorder="1" applyAlignment="1" applyProtection="1">
      <alignment horizontal="center"/>
      <protection hidden="1"/>
    </xf>
    <xf numFmtId="171" fontId="6" fillId="0" borderId="17" xfId="4" applyNumberFormat="1" applyFont="1" applyBorder="1" applyAlignment="1" applyProtection="1">
      <alignment horizontal="center"/>
      <protection hidden="1"/>
    </xf>
    <xf numFmtId="169" fontId="6" fillId="0" borderId="20" xfId="4" applyNumberFormat="1" applyFont="1" applyBorder="1" applyProtection="1">
      <protection hidden="1"/>
    </xf>
    <xf numFmtId="169" fontId="6" fillId="0" borderId="21" xfId="4" applyNumberFormat="1" applyFont="1" applyBorder="1" applyProtection="1">
      <protection hidden="1"/>
    </xf>
    <xf numFmtId="169" fontId="6" fillId="0" borderId="22" xfId="4" applyNumberFormat="1" applyFont="1" applyBorder="1" applyProtection="1">
      <protection hidden="1"/>
    </xf>
    <xf numFmtId="0" fontId="6" fillId="0" borderId="17" xfId="4" applyFont="1" applyBorder="1" applyProtection="1">
      <protection hidden="1"/>
    </xf>
    <xf numFmtId="0" fontId="6" fillId="0" borderId="18" xfId="4" applyFont="1" applyBorder="1" applyAlignment="1" applyProtection="1">
      <alignment horizontal="left" indent="1"/>
      <protection locked="0"/>
    </xf>
    <xf numFmtId="43" fontId="6" fillId="0" borderId="26" xfId="1" applyFont="1" applyFill="1" applyBorder="1" applyAlignment="1" applyProtection="1">
      <alignment horizontal="center"/>
      <protection locked="0"/>
    </xf>
    <xf numFmtId="43" fontId="6" fillId="0" borderId="27" xfId="1" applyFont="1" applyFill="1" applyBorder="1" applyAlignment="1" applyProtection="1">
      <alignment horizontal="center"/>
      <protection locked="0"/>
    </xf>
    <xf numFmtId="43" fontId="6" fillId="0" borderId="28" xfId="1" applyFont="1" applyFill="1" applyBorder="1" applyAlignment="1" applyProtection="1">
      <alignment horizontal="center"/>
      <protection locked="0"/>
    </xf>
    <xf numFmtId="171" fontId="6" fillId="0" borderId="26" xfId="4" applyNumberFormat="1" applyFont="1" applyBorder="1" applyAlignment="1" applyProtection="1">
      <alignment horizontal="right"/>
      <protection hidden="1"/>
    </xf>
    <xf numFmtId="171" fontId="6" fillId="0" borderId="27" xfId="4" applyNumberFormat="1" applyFont="1" applyBorder="1" applyAlignment="1" applyProtection="1">
      <alignment horizontal="right"/>
      <protection hidden="1"/>
    </xf>
    <xf numFmtId="170" fontId="6" fillId="0" borderId="26" xfId="4" applyNumberFormat="1" applyFont="1" applyBorder="1" applyAlignment="1" applyProtection="1">
      <alignment horizontal="right"/>
      <protection hidden="1"/>
    </xf>
    <xf numFmtId="170" fontId="6" fillId="0" borderId="27" xfId="4" applyNumberFormat="1" applyFont="1" applyBorder="1" applyAlignment="1" applyProtection="1">
      <alignment horizontal="right"/>
      <protection hidden="1"/>
    </xf>
    <xf numFmtId="171" fontId="6" fillId="0" borderId="26" xfId="4" applyNumberFormat="1" applyFont="1" applyBorder="1" applyAlignment="1" applyProtection="1">
      <alignment horizontal="center"/>
      <protection hidden="1"/>
    </xf>
    <xf numFmtId="171" fontId="6" fillId="0" borderId="27" xfId="4" applyNumberFormat="1" applyFont="1" applyBorder="1" applyAlignment="1" applyProtection="1">
      <alignment horizontal="center"/>
      <protection hidden="1"/>
    </xf>
    <xf numFmtId="171" fontId="6" fillId="0" borderId="28" xfId="4" applyNumberFormat="1" applyFont="1" applyBorder="1" applyAlignment="1" applyProtection="1">
      <alignment horizontal="center"/>
      <protection hidden="1"/>
    </xf>
    <xf numFmtId="43" fontId="6" fillId="0" borderId="45" xfId="8" applyFont="1" applyFill="1" applyBorder="1" applyAlignment="1" applyProtection="1">
      <alignment horizontal="right"/>
      <protection hidden="1"/>
    </xf>
    <xf numFmtId="43" fontId="6" fillId="0" borderId="0" xfId="8" applyFont="1" applyFill="1" applyBorder="1" applyAlignment="1" applyProtection="1">
      <alignment horizontal="right"/>
      <protection hidden="1"/>
    </xf>
    <xf numFmtId="43" fontId="6" fillId="0" borderId="4" xfId="8" applyFont="1" applyFill="1" applyBorder="1" applyAlignment="1" applyProtection="1">
      <alignment horizontal="right"/>
      <protection hidden="1"/>
    </xf>
    <xf numFmtId="41" fontId="6" fillId="0" borderId="35" xfId="4" applyNumberFormat="1" applyFont="1" applyBorder="1" applyAlignment="1" applyProtection="1">
      <alignment horizontal="left" indent="1"/>
      <protection locked="0"/>
    </xf>
    <xf numFmtId="0" fontId="6" fillId="0" borderId="35" xfId="4" applyFont="1" applyBorder="1" applyAlignment="1" applyProtection="1">
      <alignment horizontal="left" indent="1"/>
      <protection locked="0"/>
    </xf>
    <xf numFmtId="43" fontId="6" fillId="0" borderId="36" xfId="1" applyFont="1" applyFill="1" applyBorder="1" applyAlignment="1" applyProtection="1">
      <alignment horizontal="right"/>
      <protection locked="0"/>
    </xf>
    <xf numFmtId="43" fontId="6" fillId="0" borderId="37" xfId="1" applyFont="1" applyFill="1" applyBorder="1" applyAlignment="1" applyProtection="1">
      <alignment horizontal="right"/>
      <protection locked="0"/>
    </xf>
    <xf numFmtId="43" fontId="6" fillId="0" borderId="38" xfId="1" applyFont="1" applyFill="1" applyBorder="1" applyAlignment="1" applyProtection="1">
      <alignment horizontal="right"/>
      <protection locked="0"/>
    </xf>
    <xf numFmtId="171" fontId="6" fillId="0" borderId="36" xfId="4" applyNumberFormat="1" applyFont="1" applyBorder="1" applyAlignment="1" applyProtection="1">
      <alignment horizontal="right"/>
      <protection hidden="1"/>
    </xf>
    <xf numFmtId="171" fontId="6" fillId="0" borderId="37" xfId="4" applyNumberFormat="1" applyFont="1" applyBorder="1" applyAlignment="1" applyProtection="1">
      <alignment horizontal="right"/>
      <protection hidden="1"/>
    </xf>
    <xf numFmtId="170" fontId="6" fillId="0" borderId="36" xfId="4" applyNumberFormat="1" applyFont="1" applyBorder="1" applyAlignment="1" applyProtection="1">
      <alignment horizontal="right"/>
      <protection hidden="1"/>
    </xf>
    <xf numFmtId="170" fontId="6" fillId="0" borderId="37" xfId="4" applyNumberFormat="1" applyFont="1" applyBorder="1" applyAlignment="1" applyProtection="1">
      <alignment horizontal="right"/>
      <protection hidden="1"/>
    </xf>
    <xf numFmtId="0" fontId="6" fillId="0" borderId="36" xfId="4" applyFont="1" applyBorder="1" applyAlignment="1" applyProtection="1">
      <alignment horizontal="center"/>
      <protection hidden="1"/>
    </xf>
    <xf numFmtId="0" fontId="6" fillId="0" borderId="38" xfId="4" applyFont="1" applyBorder="1" applyAlignment="1" applyProtection="1">
      <alignment horizontal="center"/>
      <protection hidden="1"/>
    </xf>
    <xf numFmtId="0" fontId="6" fillId="0" borderId="26" xfId="4" applyFont="1" applyBorder="1" applyAlignment="1" applyProtection="1">
      <alignment horizontal="left" indent="1"/>
      <protection locked="0"/>
    </xf>
    <xf numFmtId="0" fontId="6" fillId="0" borderId="27" xfId="4" applyFont="1" applyBorder="1" applyAlignment="1" applyProtection="1">
      <alignment horizontal="left" indent="1"/>
      <protection locked="0"/>
    </xf>
    <xf numFmtId="0" fontId="6" fillId="0" borderId="28" xfId="4" applyFont="1" applyBorder="1" applyAlignment="1" applyProtection="1">
      <alignment horizontal="left" indent="1"/>
      <protection locked="0"/>
    </xf>
    <xf numFmtId="0" fontId="6" fillId="0" borderId="26" xfId="4" applyFont="1" applyBorder="1" applyAlignment="1" applyProtection="1">
      <alignment horizontal="center"/>
      <protection hidden="1"/>
    </xf>
    <xf numFmtId="0" fontId="6" fillId="0" borderId="28" xfId="4" applyFont="1" applyBorder="1" applyAlignment="1" applyProtection="1">
      <alignment horizontal="center"/>
      <protection hidden="1"/>
    </xf>
    <xf numFmtId="0" fontId="7" fillId="0" borderId="27" xfId="4" applyFont="1" applyBorder="1" applyAlignment="1" applyProtection="1">
      <alignment horizontal="center"/>
      <protection hidden="1"/>
    </xf>
    <xf numFmtId="0" fontId="6" fillId="0" borderId="27" xfId="4" applyFont="1" applyBorder="1" applyAlignment="1" applyProtection="1">
      <alignment horizontal="center"/>
      <protection hidden="1"/>
    </xf>
    <xf numFmtId="0" fontId="6" fillId="0" borderId="33" xfId="4" applyFont="1" applyBorder="1" applyAlignment="1" applyProtection="1">
      <alignment horizontal="right"/>
      <protection hidden="1"/>
    </xf>
    <xf numFmtId="0" fontId="7" fillId="0" borderId="27" xfId="4" applyFont="1" applyBorder="1" applyAlignment="1" applyProtection="1">
      <alignment horizontal="left"/>
      <protection hidden="1"/>
    </xf>
    <xf numFmtId="0" fontId="7" fillId="0" borderId="0" xfId="4" applyFont="1" applyAlignment="1">
      <alignment horizontal="center"/>
    </xf>
    <xf numFmtId="0" fontId="11" fillId="0" borderId="0" xfId="4" applyFont="1" applyAlignment="1" applyProtection="1">
      <alignment horizontal="center"/>
      <protection hidden="1"/>
    </xf>
    <xf numFmtId="0" fontId="6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left" vertical="center"/>
    </xf>
    <xf numFmtId="2" fontId="6" fillId="0" borderId="27" xfId="0" applyNumberFormat="1" applyFont="1" applyBorder="1" applyAlignment="1">
      <alignment horizontal="left" vertical="center"/>
    </xf>
    <xf numFmtId="2" fontId="6" fillId="0" borderId="28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6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6" applyFont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4" fontId="7" fillId="0" borderId="14" xfId="6" applyNumberFormat="1" applyFont="1" applyBorder="1" applyAlignment="1">
      <alignment horizontal="center" vertical="center"/>
    </xf>
    <xf numFmtId="4" fontId="7" fillId="0" borderId="15" xfId="6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4" xfId="4" applyFont="1" applyBorder="1" applyAlignment="1" applyProtection="1">
      <alignment horizontal="center" vertical="center"/>
      <protection hidden="1"/>
    </xf>
    <xf numFmtId="0" fontId="7" fillId="0" borderId="10" xfId="4" applyFont="1" applyBorder="1" applyAlignment="1" applyProtection="1">
      <alignment horizontal="center" vertical="center"/>
      <protection hidden="1"/>
    </xf>
    <xf numFmtId="0" fontId="7" fillId="0" borderId="15" xfId="4" applyFont="1" applyBorder="1" applyAlignment="1" applyProtection="1">
      <alignment horizontal="center" vertical="center"/>
      <protection hidden="1"/>
    </xf>
    <xf numFmtId="2" fontId="6" fillId="0" borderId="29" xfId="0" applyNumberFormat="1" applyFont="1" applyBorder="1" applyAlignment="1">
      <alignment horizontal="left" vertical="center"/>
    </xf>
    <xf numFmtId="2" fontId="6" fillId="0" borderId="30" xfId="0" applyNumberFormat="1" applyFont="1" applyBorder="1" applyAlignment="1">
      <alignment horizontal="left" vertical="center"/>
    </xf>
    <xf numFmtId="2" fontId="6" fillId="0" borderId="31" xfId="0" applyNumberFormat="1" applyFont="1" applyBorder="1" applyAlignment="1">
      <alignment horizontal="left" vertical="center"/>
    </xf>
    <xf numFmtId="0" fontId="41" fillId="0" borderId="0" xfId="0" applyFont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73" fontId="6" fillId="0" borderId="14" xfId="1" applyNumberFormat="1" applyFont="1" applyBorder="1" applyAlignment="1">
      <alignment horizontal="center"/>
    </xf>
    <xf numFmtId="173" fontId="6" fillId="0" borderId="15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3" fontId="6" fillId="0" borderId="14" xfId="1" applyFont="1" applyBorder="1" applyAlignment="1">
      <alignment horizontal="center"/>
    </xf>
    <xf numFmtId="43" fontId="6" fillId="0" borderId="15" xfId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73" fontId="6" fillId="0" borderId="9" xfId="1" applyNumberFormat="1" applyFont="1" applyBorder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43" fontId="23" fillId="0" borderId="18" xfId="1" applyFont="1" applyBorder="1" applyAlignment="1">
      <alignment horizontal="center" vertical="center"/>
    </xf>
    <xf numFmtId="43" fontId="23" fillId="0" borderId="19" xfId="1" applyFont="1" applyBorder="1" applyAlignment="1">
      <alignment horizontal="center" vertical="center"/>
    </xf>
    <xf numFmtId="43" fontId="23" fillId="0" borderId="0" xfId="1" applyFont="1" applyAlignment="1">
      <alignment horizontal="center" vertical="center"/>
    </xf>
    <xf numFmtId="43" fontId="35" fillId="0" borderId="9" xfId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43" fontId="23" fillId="0" borderId="23" xfId="1" applyFont="1" applyBorder="1" applyAlignment="1">
      <alignment horizontal="center" vertical="center"/>
    </xf>
    <xf numFmtId="43" fontId="23" fillId="0" borderId="9" xfId="1" applyFont="1" applyBorder="1" applyAlignment="1">
      <alignment horizontal="center" vertical="center"/>
    </xf>
    <xf numFmtId="43" fontId="23" fillId="0" borderId="9" xfId="1" applyFont="1" applyBorder="1" applyAlignment="1">
      <alignment horizontal="center" vertical="center" wrapText="1"/>
    </xf>
    <xf numFmtId="43" fontId="23" fillId="0" borderId="1" xfId="1" applyFont="1" applyBorder="1" applyAlignment="1">
      <alignment horizontal="center" vertical="center" wrapText="1"/>
    </xf>
    <xf numFmtId="43" fontId="23" fillId="0" borderId="2" xfId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167" fontId="19" fillId="0" borderId="9" xfId="1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/>
    </xf>
    <xf numFmtId="167" fontId="19" fillId="0" borderId="11" xfId="1" applyNumberFormat="1" applyFont="1" applyBorder="1" applyAlignment="1">
      <alignment horizontal="center"/>
    </xf>
    <xf numFmtId="167" fontId="19" fillId="0" borderId="13" xfId="1" applyNumberFormat="1" applyFont="1" applyBorder="1" applyAlignment="1">
      <alignment horizontal="center"/>
    </xf>
    <xf numFmtId="167" fontId="19" fillId="0" borderId="1" xfId="1" applyNumberFormat="1" applyFont="1" applyBorder="1" applyAlignment="1">
      <alignment horizontal="center" vertical="center"/>
    </xf>
    <xf numFmtId="167" fontId="19" fillId="0" borderId="2" xfId="1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34" fillId="0" borderId="0" xfId="0" applyFont="1" applyAlignment="1">
      <alignment horizontal="center" vertical="center" wrapText="1"/>
    </xf>
  </cellXfs>
  <cellStyles count="15">
    <cellStyle name="Hyperlink" xfId="9" builtinId="8"/>
    <cellStyle name="เครื่องหมายจุลภาค 2" xfId="8" xr:uid="{00000000-0005-0000-0000-000002000000}"/>
    <cellStyle name="เครื่องหมายจุลภาค 2 2" xfId="14" xr:uid="{845B4918-F7C6-4EC3-B484-A15E26F886BD}"/>
    <cellStyle name="เครื่องหมายจุลภาค 4" xfId="2" xr:uid="{00000000-0005-0000-0000-000003000000}"/>
    <cellStyle name="เครื่องหมายจุลภาค 5" xfId="3" xr:uid="{00000000-0005-0000-0000-000004000000}"/>
    <cellStyle name="เครื่องหมายจุลภาค 5 2" xfId="12" xr:uid="{E14AFEBC-7936-48AD-91E9-5D607D8B3789}"/>
    <cellStyle name="จุลภาค" xfId="1" builtinId="3"/>
    <cellStyle name="จุลภาค 2" xfId="11" xr:uid="{C03AEA88-AEA0-45BB-BD5F-934C8E67536E}"/>
    <cellStyle name="ปกติ" xfId="0" builtinId="0"/>
    <cellStyle name="ปกติ 2" xfId="4" xr:uid="{00000000-0005-0000-0000-000006000000}"/>
    <cellStyle name="ปกติ 3" xfId="5" xr:uid="{00000000-0005-0000-0000-000007000000}"/>
    <cellStyle name="ปกติ 3 2" xfId="13" xr:uid="{252DB80C-7E69-4A85-9310-A577206E51B6}"/>
    <cellStyle name="ปกติ 4" xfId="10" xr:uid="{1267B4B9-26DA-45BC-BB1A-44F9878101FD}"/>
    <cellStyle name="ปกติ_BOQ-BANG-NGA 2" xfId="6" xr:uid="{00000000-0005-0000-0000-000008000000}"/>
    <cellStyle name="ปกติ_ค่า Fบางนา" xfId="7" xr:uid="{00000000-0005-0000-0000-000009000000}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150122</xdr:colOff>
      <xdr:row>42</xdr:row>
      <xdr:rowOff>28159</xdr:rowOff>
    </xdr:from>
    <xdr:to>
      <xdr:col>21</xdr:col>
      <xdr:colOff>361951</xdr:colOff>
      <xdr:row>45</xdr:row>
      <xdr:rowOff>200025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A62929F4-668C-4553-AC04-AF5C969811F5}"/>
            </a:ext>
          </a:extLst>
        </xdr:cNvPr>
        <xdr:cNvSpPr txBox="1"/>
      </xdr:nvSpPr>
      <xdr:spPr>
        <a:xfrm>
          <a:off x="5093597" y="9667459"/>
          <a:ext cx="1640579" cy="8576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331304</xdr:colOff>
      <xdr:row>44</xdr:row>
      <xdr:rowOff>49697</xdr:rowOff>
    </xdr:from>
    <xdr:to>
      <xdr:col>11</xdr:col>
      <xdr:colOff>527741</xdr:colOff>
      <xdr:row>47</xdr:row>
      <xdr:rowOff>182218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97B94EC5-87BB-4418-8776-496F912ED072}"/>
            </a:ext>
          </a:extLst>
        </xdr:cNvPr>
        <xdr:cNvSpPr txBox="1"/>
      </xdr:nvSpPr>
      <xdr:spPr>
        <a:xfrm>
          <a:off x="5590761" y="10253871"/>
          <a:ext cx="1737002" cy="8282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indexpr.moc.go.th/PRICE_PRESENT/Table_regionCsi.asp?Province_code=50&amp;nyear=2567&amp;unit_code1=unit_code_N&amp;table_name=csi_price_north_web_avg&amp;nowpage=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6"/>
  <sheetViews>
    <sheetView zoomScale="200" zoomScaleNormal="200" workbookViewId="0">
      <selection activeCell="E32" sqref="E32"/>
    </sheetView>
  </sheetViews>
  <sheetFormatPr defaultRowHeight="18" customHeight="1" x14ac:dyDescent="0.5"/>
  <cols>
    <col min="1" max="1" width="7" style="136" customWidth="1"/>
    <col min="2" max="2" width="3.28515625" style="136" customWidth="1"/>
    <col min="3" max="4" width="4.7109375" style="136" customWidth="1"/>
    <col min="5" max="9" width="4.5703125" style="136" customWidth="1"/>
    <col min="10" max="10" width="1.140625" style="136" customWidth="1"/>
    <col min="11" max="13" width="3.28515625" style="136" customWidth="1"/>
    <col min="14" max="14" width="2.42578125" style="136" customWidth="1"/>
    <col min="15" max="17" width="3.28515625" style="136" customWidth="1"/>
    <col min="18" max="19" width="4.140625" style="136" customWidth="1"/>
    <col min="20" max="20" width="4.42578125" style="136" customWidth="1"/>
    <col min="21" max="21" width="17" style="136" customWidth="1"/>
    <col min="22" max="22" width="5.85546875" style="136" customWidth="1"/>
    <col min="23" max="16384" width="9.140625" style="136"/>
  </cols>
  <sheetData>
    <row r="1" spans="1:23" ht="18" customHeight="1" x14ac:dyDescent="0.5">
      <c r="T1" s="282" t="s">
        <v>565</v>
      </c>
      <c r="U1" s="282"/>
      <c r="V1" s="282"/>
    </row>
    <row r="2" spans="1:23" ht="21" customHeight="1" x14ac:dyDescent="0.5">
      <c r="A2" s="283" t="s">
        <v>962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</row>
    <row r="3" spans="1:23" ht="18" customHeight="1" x14ac:dyDescent="0.5">
      <c r="A3" s="281" t="s">
        <v>3</v>
      </c>
      <c r="B3" s="281"/>
      <c r="C3" s="281"/>
      <c r="D3" s="138" t="s">
        <v>1145</v>
      </c>
      <c r="F3" s="142"/>
      <c r="G3" s="142"/>
      <c r="H3" s="142"/>
      <c r="I3" s="142"/>
      <c r="J3" s="142"/>
      <c r="K3" s="142"/>
      <c r="L3" s="142"/>
      <c r="M3" s="139"/>
      <c r="N3" s="139"/>
      <c r="O3" s="139"/>
      <c r="P3" s="140"/>
      <c r="Q3" s="140"/>
      <c r="R3" s="140"/>
      <c r="S3" s="140"/>
      <c r="T3" s="140"/>
      <c r="U3" s="140"/>
      <c r="V3" s="140"/>
    </row>
    <row r="4" spans="1:23" ht="18" customHeight="1" x14ac:dyDescent="0.5">
      <c r="A4" s="25"/>
      <c r="B4" s="25"/>
      <c r="C4" s="25"/>
      <c r="D4" s="138" t="s">
        <v>1146</v>
      </c>
      <c r="F4" s="142"/>
      <c r="G4" s="142"/>
      <c r="H4" s="142"/>
      <c r="I4" s="142"/>
      <c r="J4" s="142"/>
      <c r="K4" s="142"/>
      <c r="L4" s="142"/>
      <c r="M4" s="139"/>
      <c r="N4" s="139"/>
      <c r="O4" s="139"/>
      <c r="P4" s="140"/>
      <c r="Q4" s="140"/>
      <c r="R4" s="140"/>
      <c r="S4" s="140"/>
      <c r="T4" s="140"/>
      <c r="U4" s="140"/>
      <c r="V4" s="140"/>
    </row>
    <row r="5" spans="1:23" ht="18" customHeight="1" x14ac:dyDescent="0.5">
      <c r="A5" s="141" t="s">
        <v>13</v>
      </c>
      <c r="D5" s="138" t="s">
        <v>1147</v>
      </c>
      <c r="F5" s="142"/>
      <c r="G5" s="142"/>
      <c r="H5" s="142"/>
      <c r="I5" s="142"/>
      <c r="J5" s="142"/>
      <c r="K5" s="142"/>
      <c r="L5" s="142"/>
      <c r="M5" s="143"/>
      <c r="N5" s="143"/>
      <c r="O5" s="143"/>
      <c r="P5" s="143"/>
      <c r="Q5" s="143"/>
      <c r="R5" s="143"/>
      <c r="S5" s="143"/>
      <c r="T5" s="143"/>
      <c r="U5" s="143"/>
      <c r="V5" s="143"/>
    </row>
    <row r="6" spans="1:23" ht="18" customHeight="1" x14ac:dyDescent="0.5">
      <c r="A6" s="144" t="s">
        <v>83</v>
      </c>
      <c r="B6" s="144"/>
      <c r="C6" s="144"/>
      <c r="D6" s="145" t="s">
        <v>970</v>
      </c>
      <c r="F6" s="172"/>
      <c r="G6" s="172"/>
      <c r="H6" s="172"/>
      <c r="I6" s="172"/>
      <c r="J6" s="172"/>
      <c r="K6" s="172"/>
      <c r="L6" s="172"/>
      <c r="M6" s="146"/>
      <c r="N6" s="147"/>
      <c r="O6" s="147"/>
      <c r="P6" s="147"/>
      <c r="Q6" s="147"/>
      <c r="R6" s="147"/>
      <c r="S6" s="147"/>
      <c r="T6" s="147"/>
      <c r="U6" s="147"/>
      <c r="V6" s="147"/>
    </row>
    <row r="7" spans="1:23" ht="18" customHeight="1" x14ac:dyDescent="0.5">
      <c r="A7" s="144"/>
      <c r="B7" s="144"/>
      <c r="C7" s="144"/>
      <c r="D7" s="145" t="s">
        <v>1148</v>
      </c>
      <c r="F7" s="172"/>
      <c r="G7" s="172"/>
      <c r="H7" s="172"/>
      <c r="I7" s="172"/>
      <c r="J7" s="172"/>
      <c r="K7" s="172"/>
      <c r="L7" s="172"/>
      <c r="M7" s="146"/>
      <c r="N7" s="147"/>
      <c r="O7" s="147"/>
      <c r="P7" s="147"/>
      <c r="Q7" s="147"/>
      <c r="R7" s="147"/>
      <c r="S7" s="147"/>
      <c r="T7" s="147"/>
      <c r="U7" s="147"/>
      <c r="V7" s="147"/>
    </row>
    <row r="8" spans="1:23" ht="18" customHeight="1" x14ac:dyDescent="0.5">
      <c r="A8" s="144"/>
      <c r="B8" s="144"/>
      <c r="C8" s="144"/>
      <c r="D8" s="145" t="s">
        <v>1144</v>
      </c>
      <c r="F8" s="172"/>
      <c r="G8" s="172"/>
      <c r="H8" s="172"/>
      <c r="I8" s="172"/>
      <c r="J8" s="172"/>
      <c r="K8" s="172"/>
      <c r="L8" s="172"/>
      <c r="M8" s="146"/>
      <c r="N8" s="147"/>
      <c r="O8" s="147"/>
      <c r="P8" s="147"/>
      <c r="Q8" s="147"/>
      <c r="R8" s="147"/>
      <c r="S8" s="147"/>
      <c r="T8" s="147"/>
      <c r="U8" s="147"/>
      <c r="V8" s="147"/>
    </row>
    <row r="9" spans="1:23" ht="18" customHeight="1" x14ac:dyDescent="0.5">
      <c r="A9" s="281" t="s">
        <v>15</v>
      </c>
      <c r="B9" s="281"/>
      <c r="C9" s="281"/>
      <c r="D9" s="137"/>
      <c r="E9" s="138" t="s">
        <v>948</v>
      </c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</row>
    <row r="10" spans="1:23" ht="18" customHeight="1" x14ac:dyDescent="0.5">
      <c r="A10" s="281" t="s">
        <v>559</v>
      </c>
      <c r="B10" s="281"/>
      <c r="C10" s="281"/>
      <c r="D10" s="281"/>
      <c r="E10" s="281"/>
      <c r="F10" s="138" t="s">
        <v>947</v>
      </c>
      <c r="G10" s="142"/>
      <c r="H10" s="142"/>
      <c r="I10" s="142"/>
      <c r="J10" s="142"/>
      <c r="K10" s="142"/>
      <c r="L10" s="142"/>
      <c r="M10" s="142"/>
      <c r="N10" s="137"/>
      <c r="O10" s="137"/>
      <c r="P10" s="137"/>
      <c r="Q10" s="137"/>
      <c r="R10" s="137"/>
      <c r="S10" s="137"/>
      <c r="T10" s="137"/>
      <c r="U10" s="137"/>
      <c r="V10" s="137"/>
    </row>
    <row r="11" spans="1:23" ht="18" customHeight="1" x14ac:dyDescent="0.5">
      <c r="A11" s="281" t="s">
        <v>15</v>
      </c>
      <c r="B11" s="281"/>
      <c r="C11" s="281"/>
      <c r="D11" s="281"/>
      <c r="E11" s="281"/>
      <c r="F11" s="281"/>
      <c r="G11" s="284">
        <v>1</v>
      </c>
      <c r="H11" s="284"/>
      <c r="I11" s="150"/>
      <c r="J11" s="285" t="s">
        <v>569</v>
      </c>
      <c r="K11" s="285"/>
      <c r="L11" s="152"/>
      <c r="M11" s="153"/>
      <c r="N11" s="137"/>
      <c r="O11" s="137"/>
      <c r="P11" s="137"/>
      <c r="Q11" s="137"/>
      <c r="R11" s="137"/>
      <c r="S11" s="137"/>
      <c r="T11" s="137"/>
      <c r="U11" s="137"/>
      <c r="V11" s="137"/>
    </row>
    <row r="12" spans="1:23" ht="18" customHeight="1" x14ac:dyDescent="0.5">
      <c r="A12" s="144" t="s">
        <v>945</v>
      </c>
      <c r="B12" s="144"/>
      <c r="C12" s="144"/>
      <c r="D12" s="144"/>
      <c r="E12" s="144"/>
      <c r="F12" s="149"/>
      <c r="G12" s="150"/>
      <c r="H12" s="285" t="s">
        <v>560</v>
      </c>
      <c r="I12" s="285"/>
      <c r="J12" s="284"/>
      <c r="K12" s="284"/>
      <c r="L12" s="284"/>
      <c r="M12" s="284"/>
      <c r="N12" s="284"/>
      <c r="O12" s="285" t="s">
        <v>561</v>
      </c>
      <c r="P12" s="285"/>
      <c r="Q12" s="285"/>
      <c r="R12" s="284"/>
      <c r="S12" s="284"/>
      <c r="T12" s="284"/>
      <c r="U12" s="137"/>
      <c r="V12" s="137"/>
    </row>
    <row r="13" spans="1:23" s="137" customFormat="1" ht="18" customHeight="1" thickBot="1" x14ac:dyDescent="0.55000000000000004">
      <c r="A13" s="154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286" t="s">
        <v>562</v>
      </c>
      <c r="V13" s="286"/>
    </row>
    <row r="14" spans="1:23" ht="18" customHeight="1" thickTop="1" thickBot="1" x14ac:dyDescent="0.55000000000000004">
      <c r="A14" s="21" t="s">
        <v>563</v>
      </c>
      <c r="B14" s="287" t="s">
        <v>18</v>
      </c>
      <c r="C14" s="287"/>
      <c r="D14" s="287"/>
      <c r="E14" s="287"/>
      <c r="F14" s="287"/>
      <c r="G14" s="287"/>
      <c r="H14" s="287"/>
      <c r="I14" s="287"/>
      <c r="J14" s="287"/>
      <c r="K14" s="288" t="s">
        <v>12</v>
      </c>
      <c r="L14" s="287"/>
      <c r="M14" s="287"/>
      <c r="N14" s="287"/>
      <c r="O14" s="287" t="s">
        <v>570</v>
      </c>
      <c r="P14" s="287"/>
      <c r="Q14" s="287"/>
      <c r="R14" s="289" t="s">
        <v>575</v>
      </c>
      <c r="S14" s="290"/>
      <c r="T14" s="290"/>
      <c r="U14" s="287" t="s">
        <v>2</v>
      </c>
      <c r="V14" s="287"/>
    </row>
    <row r="15" spans="1:23" ht="18" customHeight="1" thickTop="1" x14ac:dyDescent="0.5">
      <c r="A15" s="156">
        <v>1</v>
      </c>
      <c r="B15" s="291" t="s">
        <v>967</v>
      </c>
      <c r="C15" s="292"/>
      <c r="D15" s="292"/>
      <c r="E15" s="292"/>
      <c r="F15" s="292"/>
      <c r="G15" s="292"/>
      <c r="H15" s="292"/>
      <c r="I15" s="292"/>
      <c r="J15" s="292"/>
      <c r="K15" s="293" t="e">
        <f>+สรุปราคากลาง!H24</f>
        <v>#REF!</v>
      </c>
      <c r="L15" s="294"/>
      <c r="M15" s="294"/>
      <c r="N15" s="295"/>
      <c r="O15" s="296">
        <v>1.3642000000000001</v>
      </c>
      <c r="P15" s="297"/>
      <c r="Q15" s="297"/>
      <c r="R15" s="298" t="e">
        <f>+K15*O15</f>
        <v>#REF!</v>
      </c>
      <c r="S15" s="299"/>
      <c r="T15" s="300"/>
      <c r="U15" s="157"/>
      <c r="V15" s="158"/>
    </row>
    <row r="16" spans="1:23" ht="18" customHeight="1" x14ac:dyDescent="0.5">
      <c r="A16" s="159"/>
      <c r="B16" s="301" t="s">
        <v>968</v>
      </c>
      <c r="C16" s="302"/>
      <c r="D16" s="302"/>
      <c r="E16" s="302"/>
      <c r="F16" s="302"/>
      <c r="G16" s="302"/>
      <c r="H16" s="302"/>
      <c r="I16" s="302"/>
      <c r="J16" s="303"/>
      <c r="K16" s="304"/>
      <c r="L16" s="305"/>
      <c r="M16" s="305"/>
      <c r="N16" s="306"/>
      <c r="O16" s="307"/>
      <c r="P16" s="308"/>
      <c r="Q16" s="308"/>
      <c r="R16" s="309"/>
      <c r="S16" s="310"/>
      <c r="T16" s="311"/>
      <c r="U16" s="160" t="s">
        <v>570</v>
      </c>
      <c r="V16" s="161"/>
      <c r="W16" s="137"/>
    </row>
    <row r="17" spans="1:24" ht="18" customHeight="1" x14ac:dyDescent="0.5">
      <c r="A17" s="159"/>
      <c r="B17" s="312"/>
      <c r="C17" s="312"/>
      <c r="D17" s="312"/>
      <c r="E17" s="312"/>
      <c r="F17" s="312"/>
      <c r="G17" s="312"/>
      <c r="H17" s="312"/>
      <c r="I17" s="312"/>
      <c r="J17" s="312"/>
      <c r="K17" s="304"/>
      <c r="L17" s="305"/>
      <c r="M17" s="305"/>
      <c r="N17" s="306"/>
      <c r="O17" s="307"/>
      <c r="P17" s="308"/>
      <c r="Q17" s="308"/>
      <c r="R17" s="309"/>
      <c r="S17" s="310"/>
      <c r="T17" s="311"/>
      <c r="U17" s="160" t="s">
        <v>963</v>
      </c>
      <c r="V17" s="162">
        <v>0</v>
      </c>
      <c r="W17" s="137"/>
      <c r="X17" s="163"/>
    </row>
    <row r="18" spans="1:24" ht="18" customHeight="1" x14ac:dyDescent="0.5">
      <c r="A18" s="159"/>
      <c r="B18" s="312"/>
      <c r="C18" s="312"/>
      <c r="D18" s="312"/>
      <c r="E18" s="312"/>
      <c r="F18" s="312"/>
      <c r="G18" s="312"/>
      <c r="H18" s="312"/>
      <c r="I18" s="312"/>
      <c r="J18" s="312"/>
      <c r="K18" s="304"/>
      <c r="L18" s="305"/>
      <c r="M18" s="305"/>
      <c r="N18" s="306"/>
      <c r="O18" s="313"/>
      <c r="P18" s="314"/>
      <c r="Q18" s="315"/>
      <c r="R18" s="316"/>
      <c r="S18" s="317"/>
      <c r="T18" s="318"/>
      <c r="U18" s="160" t="s">
        <v>964</v>
      </c>
      <c r="V18" s="162">
        <v>7.0000000000000007E-2</v>
      </c>
      <c r="W18" s="137"/>
      <c r="X18" s="163"/>
    </row>
    <row r="19" spans="1:24" ht="18" customHeight="1" x14ac:dyDescent="0.5">
      <c r="A19" s="159"/>
      <c r="B19" s="312"/>
      <c r="C19" s="312"/>
      <c r="D19" s="312"/>
      <c r="E19" s="312"/>
      <c r="F19" s="312"/>
      <c r="G19" s="312"/>
      <c r="H19" s="312"/>
      <c r="I19" s="312"/>
      <c r="J19" s="312"/>
      <c r="K19" s="304"/>
      <c r="L19" s="305"/>
      <c r="M19" s="305"/>
      <c r="N19" s="306"/>
      <c r="O19" s="313"/>
      <c r="P19" s="314"/>
      <c r="Q19" s="314"/>
      <c r="R19" s="319"/>
      <c r="S19" s="320"/>
      <c r="T19" s="321"/>
      <c r="U19" s="160" t="s">
        <v>965</v>
      </c>
      <c r="V19" s="162">
        <v>0</v>
      </c>
      <c r="W19" s="137"/>
      <c r="X19" s="163"/>
    </row>
    <row r="20" spans="1:24" ht="18" customHeight="1" thickBot="1" x14ac:dyDescent="0.55000000000000004">
      <c r="A20" s="164"/>
      <c r="B20" s="322"/>
      <c r="C20" s="323"/>
      <c r="D20" s="323"/>
      <c r="E20" s="323"/>
      <c r="F20" s="323"/>
      <c r="G20" s="323"/>
      <c r="H20" s="323"/>
      <c r="I20" s="323"/>
      <c r="J20" s="324"/>
      <c r="K20" s="325"/>
      <c r="L20" s="325"/>
      <c r="M20" s="325"/>
      <c r="N20" s="325"/>
      <c r="O20" s="326"/>
      <c r="P20" s="326"/>
      <c r="Q20" s="326"/>
      <c r="R20" s="327"/>
      <c r="S20" s="328"/>
      <c r="T20" s="329"/>
      <c r="U20" s="165" t="s">
        <v>966</v>
      </c>
      <c r="V20" s="166">
        <v>7.0000000000000007E-2</v>
      </c>
      <c r="W20" s="137"/>
      <c r="X20" s="163"/>
    </row>
    <row r="21" spans="1:24" ht="18" customHeight="1" thickTop="1" thickBot="1" x14ac:dyDescent="0.55000000000000004">
      <c r="A21" s="167"/>
      <c r="B21" s="330"/>
      <c r="C21" s="330"/>
      <c r="D21" s="330"/>
      <c r="E21" s="330"/>
      <c r="F21" s="330"/>
      <c r="G21" s="330"/>
      <c r="H21" s="331"/>
      <c r="I21" s="332"/>
      <c r="J21" s="333"/>
      <c r="K21" s="334"/>
      <c r="L21" s="334"/>
      <c r="M21" s="334"/>
      <c r="N21" s="334"/>
      <c r="O21" s="335"/>
      <c r="P21" s="335"/>
      <c r="Q21" s="335"/>
      <c r="R21" s="336"/>
      <c r="S21" s="337"/>
      <c r="T21" s="338"/>
      <c r="U21" s="165"/>
      <c r="V21" s="168"/>
      <c r="W21" s="137"/>
    </row>
    <row r="22" spans="1:24" ht="18" customHeight="1" thickTop="1" x14ac:dyDescent="0.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285" t="s">
        <v>575</v>
      </c>
      <c r="O22" s="285"/>
      <c r="P22" s="285"/>
      <c r="Q22" s="339"/>
      <c r="R22" s="340" t="e">
        <f>SUM(R15:T19)</f>
        <v>#REF!</v>
      </c>
      <c r="S22" s="341"/>
      <c r="T22" s="342"/>
      <c r="U22" s="343"/>
      <c r="V22" s="343"/>
    </row>
    <row r="23" spans="1:24" ht="18" customHeight="1" x14ac:dyDescent="0.5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25" t="s">
        <v>576</v>
      </c>
      <c r="M23" s="137"/>
      <c r="O23" s="151"/>
      <c r="P23" s="151"/>
      <c r="Q23" s="151"/>
      <c r="R23" s="344" t="e">
        <f>+ROUNDDOWN(R22,-2)</f>
        <v>#REF!</v>
      </c>
      <c r="S23" s="345"/>
      <c r="T23" s="346"/>
      <c r="U23" s="150"/>
      <c r="V23" s="150"/>
    </row>
    <row r="24" spans="1:24" ht="18" customHeight="1" x14ac:dyDescent="0.5">
      <c r="A24" s="169" t="s">
        <v>577</v>
      </c>
      <c r="B24" s="285" t="s">
        <v>578</v>
      </c>
      <c r="C24" s="285"/>
      <c r="D24" s="285"/>
      <c r="E24" s="285"/>
      <c r="F24" s="285" t="s">
        <v>95</v>
      </c>
      <c r="G24" s="285"/>
      <c r="H24" s="347">
        <v>175</v>
      </c>
      <c r="I24" s="347"/>
      <c r="J24" s="170"/>
      <c r="K24" s="285" t="s">
        <v>86</v>
      </c>
      <c r="L24" s="285"/>
      <c r="M24" s="137"/>
      <c r="N24" s="285" t="s">
        <v>579</v>
      </c>
      <c r="O24" s="285"/>
      <c r="P24" s="285"/>
      <c r="Q24" s="348" t="e">
        <f>+R22/H24</f>
        <v>#REF!</v>
      </c>
      <c r="R24" s="348"/>
      <c r="S24" s="348"/>
      <c r="T24" s="348"/>
      <c r="U24" s="285" t="s">
        <v>580</v>
      </c>
      <c r="V24" s="285"/>
    </row>
    <row r="25" spans="1:24" ht="18" customHeight="1" x14ac:dyDescent="0.5">
      <c r="B25" s="142"/>
      <c r="C25" s="142"/>
      <c r="D25" s="142"/>
      <c r="E25" s="142"/>
      <c r="F25" s="142"/>
      <c r="G25" s="142"/>
      <c r="K25" s="171"/>
      <c r="L25" s="172"/>
      <c r="M25" s="137"/>
      <c r="N25" s="137"/>
      <c r="O25" s="137"/>
      <c r="P25" s="137"/>
      <c r="Q25" s="137"/>
      <c r="R25" s="137"/>
      <c r="S25" s="137"/>
      <c r="T25" s="137"/>
      <c r="U25" s="137"/>
      <c r="V25" s="137"/>
    </row>
    <row r="26" spans="1:24" ht="18" customHeight="1" x14ac:dyDescent="0.5">
      <c r="A26" s="141"/>
      <c r="B26" s="142"/>
      <c r="C26" s="142"/>
      <c r="D26" s="142"/>
      <c r="E26" s="142"/>
      <c r="F26" s="142"/>
      <c r="G26" s="173" t="s">
        <v>595</v>
      </c>
      <c r="H26" s="173"/>
      <c r="I26" s="173"/>
      <c r="K26" s="173"/>
      <c r="L26" s="142"/>
      <c r="M26" s="173"/>
      <c r="N26" s="173" t="s">
        <v>949</v>
      </c>
      <c r="O26" s="137"/>
      <c r="P26" s="137"/>
      <c r="Q26" s="137"/>
      <c r="R26" s="137"/>
      <c r="S26" s="137"/>
      <c r="T26" s="137"/>
      <c r="U26" s="137"/>
      <c r="V26" s="137"/>
    </row>
    <row r="27" spans="1:24" ht="18" customHeight="1" x14ac:dyDescent="0.5">
      <c r="B27" s="142"/>
      <c r="C27" s="142"/>
      <c r="D27" s="142"/>
      <c r="E27" s="142"/>
      <c r="F27" s="142"/>
      <c r="G27" s="173" t="s">
        <v>950</v>
      </c>
      <c r="H27" s="173"/>
      <c r="I27" s="173"/>
      <c r="J27" s="173"/>
      <c r="K27" s="173"/>
      <c r="L27" s="142"/>
      <c r="M27" s="173"/>
      <c r="N27" s="142"/>
      <c r="O27" s="137"/>
      <c r="P27" s="137"/>
      <c r="Q27" s="137"/>
      <c r="R27" s="137"/>
      <c r="S27" s="137"/>
      <c r="T27" s="137"/>
      <c r="U27" s="137"/>
      <c r="V27" s="137"/>
    </row>
    <row r="28" spans="1:24" ht="18" customHeight="1" x14ac:dyDescent="0.5">
      <c r="G28" s="173" t="s">
        <v>951</v>
      </c>
      <c r="H28" s="173"/>
      <c r="I28" s="173"/>
      <c r="J28" s="173"/>
      <c r="K28" s="173"/>
      <c r="L28" s="142"/>
      <c r="M28" s="173"/>
      <c r="O28" s="137"/>
      <c r="P28" s="137"/>
      <c r="Q28" s="137"/>
      <c r="R28" s="137"/>
      <c r="S28" s="137"/>
      <c r="T28" s="137"/>
      <c r="U28" s="137"/>
      <c r="V28" s="137"/>
    </row>
    <row r="29" spans="1:24" ht="18" customHeight="1" x14ac:dyDescent="0.5">
      <c r="A29" s="137"/>
      <c r="B29" s="137"/>
      <c r="C29" s="137"/>
      <c r="D29" s="137"/>
      <c r="E29" s="137"/>
      <c r="F29" s="137"/>
      <c r="G29" s="173"/>
      <c r="H29" s="173"/>
      <c r="I29" s="173"/>
      <c r="J29" s="173"/>
      <c r="K29" s="173"/>
      <c r="L29" s="142"/>
      <c r="M29" s="173"/>
      <c r="N29" s="174"/>
      <c r="O29" s="142"/>
      <c r="P29" s="142"/>
      <c r="Q29" s="142"/>
      <c r="R29" s="142"/>
      <c r="S29" s="142"/>
      <c r="T29" s="142"/>
      <c r="U29" s="137"/>
      <c r="V29" s="137"/>
    </row>
    <row r="30" spans="1:24" ht="18" customHeight="1" x14ac:dyDescent="0.5">
      <c r="A30" s="137"/>
      <c r="B30" s="137"/>
      <c r="C30" s="137"/>
      <c r="D30" s="137"/>
      <c r="E30" s="137"/>
      <c r="F30" s="137"/>
      <c r="G30" s="173" t="s">
        <v>595</v>
      </c>
      <c r="H30" s="173"/>
      <c r="I30" s="173"/>
      <c r="K30" s="173"/>
      <c r="L30" s="142"/>
      <c r="M30" s="173"/>
      <c r="N30" s="173" t="s">
        <v>952</v>
      </c>
      <c r="O30" s="142"/>
      <c r="P30" s="142"/>
      <c r="Q30" s="150"/>
      <c r="R30" s="150"/>
      <c r="T30" s="150"/>
      <c r="U30" s="150"/>
      <c r="V30" s="137"/>
    </row>
    <row r="31" spans="1:24" ht="18" customHeight="1" x14ac:dyDescent="0.5">
      <c r="A31" s="153"/>
      <c r="B31" s="142"/>
      <c r="C31" s="142"/>
      <c r="D31" s="142"/>
      <c r="E31" s="142"/>
      <c r="F31" s="142"/>
      <c r="G31" s="173" t="s">
        <v>953</v>
      </c>
      <c r="H31" s="173"/>
      <c r="I31" s="173"/>
      <c r="J31" s="173"/>
      <c r="K31" s="173"/>
      <c r="L31" s="142"/>
      <c r="M31" s="173"/>
      <c r="N31" s="142"/>
      <c r="O31" s="142"/>
      <c r="P31" s="171"/>
      <c r="Q31" s="174"/>
      <c r="R31" s="174"/>
      <c r="S31" s="174"/>
      <c r="T31" s="137"/>
      <c r="U31" s="137"/>
      <c r="V31" s="149"/>
    </row>
    <row r="32" spans="1:24" ht="18" customHeight="1" x14ac:dyDescent="0.5">
      <c r="G32" s="173" t="s">
        <v>954</v>
      </c>
      <c r="H32" s="173"/>
      <c r="I32" s="173"/>
      <c r="J32" s="173"/>
      <c r="K32" s="173"/>
      <c r="L32" s="142"/>
      <c r="M32" s="173"/>
      <c r="N32" s="142"/>
      <c r="O32" s="142"/>
      <c r="P32" s="171"/>
      <c r="Q32" s="174"/>
      <c r="R32" s="174"/>
      <c r="S32" s="174"/>
      <c r="T32" s="137"/>
      <c r="U32" s="137"/>
      <c r="V32" s="137"/>
    </row>
    <row r="33" spans="1:22" ht="18" customHeight="1" x14ac:dyDescent="0.5">
      <c r="A33" s="137"/>
      <c r="B33" s="137"/>
      <c r="C33" s="137"/>
      <c r="D33" s="137"/>
      <c r="E33" s="137"/>
      <c r="F33" s="137"/>
      <c r="G33" s="173"/>
      <c r="H33" s="173"/>
      <c r="I33" s="173"/>
      <c r="J33" s="173"/>
      <c r="K33" s="173"/>
      <c r="L33" s="142"/>
      <c r="M33" s="173"/>
      <c r="N33" s="142"/>
      <c r="O33" s="149"/>
      <c r="P33" s="149"/>
      <c r="Q33" s="150"/>
      <c r="R33" s="150"/>
      <c r="S33" s="150"/>
      <c r="T33" s="150"/>
      <c r="U33" s="150"/>
      <c r="V33" s="137"/>
    </row>
    <row r="34" spans="1:22" ht="18" customHeight="1" x14ac:dyDescent="0.5">
      <c r="A34" s="137"/>
      <c r="B34" s="137"/>
      <c r="C34" s="137"/>
      <c r="D34" s="137"/>
      <c r="E34" s="137"/>
      <c r="F34" s="137"/>
      <c r="G34" s="173" t="s">
        <v>595</v>
      </c>
      <c r="H34" s="173"/>
      <c r="I34" s="173"/>
      <c r="K34" s="173"/>
      <c r="L34" s="142"/>
      <c r="M34" s="173"/>
      <c r="N34" s="173" t="s">
        <v>955</v>
      </c>
      <c r="P34" s="137"/>
      <c r="Q34" s="137"/>
      <c r="R34" s="149"/>
      <c r="S34" s="149"/>
      <c r="T34" s="149"/>
      <c r="U34" s="149"/>
      <c r="V34" s="150"/>
    </row>
    <row r="35" spans="1:22" ht="18" customHeight="1" x14ac:dyDescent="0.5">
      <c r="A35" s="153"/>
      <c r="B35" s="142"/>
      <c r="C35" s="142"/>
      <c r="D35" s="142"/>
      <c r="E35" s="142"/>
      <c r="F35" s="142"/>
      <c r="G35" s="173" t="s">
        <v>956</v>
      </c>
      <c r="H35" s="173"/>
      <c r="I35" s="173"/>
      <c r="J35" s="173"/>
      <c r="K35" s="173"/>
      <c r="L35" s="142"/>
      <c r="M35" s="173"/>
      <c r="N35" s="142"/>
      <c r="O35" s="142"/>
      <c r="P35" s="171"/>
      <c r="Q35" s="174"/>
      <c r="R35" s="174"/>
      <c r="S35" s="174"/>
      <c r="T35" s="137"/>
      <c r="U35" s="137"/>
      <c r="V35" s="149"/>
    </row>
    <row r="36" spans="1:22" ht="18" customHeight="1" x14ac:dyDescent="0.5">
      <c r="G36" s="173" t="s">
        <v>957</v>
      </c>
      <c r="H36" s="173"/>
      <c r="I36" s="173"/>
      <c r="J36" s="173"/>
      <c r="K36" s="173"/>
      <c r="L36" s="142"/>
      <c r="M36" s="173"/>
      <c r="N36" s="142"/>
      <c r="V36" s="137"/>
    </row>
    <row r="37" spans="1:22" ht="18" customHeight="1" x14ac:dyDescent="0.5">
      <c r="A37" s="137"/>
      <c r="B37" s="137"/>
      <c r="C37" s="137"/>
      <c r="D37" s="137"/>
      <c r="E37" s="137"/>
      <c r="F37" s="137"/>
      <c r="G37" s="173" t="s">
        <v>958</v>
      </c>
      <c r="H37" s="173"/>
      <c r="I37" s="173"/>
      <c r="J37" s="173"/>
      <c r="K37" s="173"/>
      <c r="L37" s="142"/>
      <c r="M37" s="173"/>
      <c r="N37" s="142"/>
      <c r="O37" s="142"/>
      <c r="P37" s="171"/>
      <c r="Q37" s="174"/>
      <c r="R37" s="174"/>
      <c r="S37" s="174"/>
      <c r="T37" s="137"/>
      <c r="U37" s="137"/>
      <c r="V37" s="137"/>
    </row>
    <row r="38" spans="1:22" ht="18" customHeight="1" x14ac:dyDescent="0.5">
      <c r="A38" s="150"/>
      <c r="B38" s="142"/>
      <c r="C38" s="142"/>
      <c r="D38" s="142"/>
      <c r="E38" s="142"/>
      <c r="F38" s="142"/>
      <c r="G38" s="173"/>
      <c r="H38" s="173"/>
      <c r="I38" s="173"/>
      <c r="J38" s="173"/>
      <c r="K38" s="173"/>
      <c r="L38" s="142"/>
      <c r="M38" s="173"/>
      <c r="N38" s="142"/>
      <c r="O38" s="142"/>
      <c r="P38" s="171"/>
      <c r="Q38" s="174"/>
      <c r="R38" s="174"/>
      <c r="S38" s="174"/>
      <c r="T38" s="137"/>
      <c r="U38" s="137"/>
      <c r="V38" s="137"/>
    </row>
    <row r="39" spans="1:22" ht="18" customHeight="1" x14ac:dyDescent="0.5">
      <c r="B39" s="142"/>
      <c r="C39" s="142"/>
      <c r="D39" s="142"/>
      <c r="E39" s="142"/>
      <c r="F39" s="142"/>
      <c r="G39" s="173" t="s">
        <v>595</v>
      </c>
      <c r="H39" s="173"/>
      <c r="I39" s="173"/>
      <c r="K39" s="173"/>
      <c r="L39" s="142"/>
      <c r="M39" s="173"/>
      <c r="N39" s="173" t="s">
        <v>601</v>
      </c>
      <c r="O39" s="149"/>
      <c r="P39" s="149"/>
      <c r="Q39" s="150"/>
      <c r="R39" s="150"/>
      <c r="S39" s="150"/>
      <c r="T39" s="150"/>
      <c r="U39" s="150"/>
      <c r="V39" s="137"/>
    </row>
    <row r="40" spans="1:22" ht="18" customHeight="1" x14ac:dyDescent="0.5">
      <c r="B40" s="142"/>
      <c r="C40" s="142"/>
      <c r="D40" s="142"/>
      <c r="E40" s="142"/>
      <c r="F40" s="142"/>
      <c r="G40" s="173" t="s">
        <v>956</v>
      </c>
      <c r="H40" s="173"/>
      <c r="I40" s="173"/>
      <c r="J40" s="173"/>
      <c r="K40" s="173"/>
      <c r="L40" s="142"/>
      <c r="M40" s="173"/>
      <c r="N40" s="142"/>
      <c r="O40" s="137"/>
      <c r="P40" s="137"/>
      <c r="Q40" s="137"/>
      <c r="R40" s="149"/>
      <c r="S40" s="149"/>
      <c r="T40" s="149"/>
      <c r="U40" s="149"/>
      <c r="V40" s="175"/>
    </row>
    <row r="41" spans="1:22" ht="18" customHeight="1" x14ac:dyDescent="0.5">
      <c r="B41" s="142"/>
      <c r="C41" s="142"/>
      <c r="D41" s="142"/>
      <c r="E41" s="142"/>
      <c r="F41" s="142"/>
      <c r="G41" s="173" t="s">
        <v>959</v>
      </c>
      <c r="H41" s="173"/>
      <c r="I41" s="173"/>
      <c r="J41" s="173"/>
      <c r="K41" s="173"/>
      <c r="L41" s="142"/>
      <c r="M41" s="173"/>
      <c r="N41" s="142"/>
      <c r="O41" s="142"/>
      <c r="P41" s="171"/>
      <c r="Q41" s="174"/>
      <c r="R41" s="174"/>
      <c r="S41" s="174"/>
      <c r="T41" s="137"/>
      <c r="U41" s="137"/>
    </row>
    <row r="42" spans="1:22" ht="18" customHeight="1" x14ac:dyDescent="0.5">
      <c r="G42" s="173"/>
      <c r="H42" s="173"/>
      <c r="I42" s="173"/>
      <c r="J42" s="173"/>
      <c r="K42" s="173"/>
      <c r="L42" s="142"/>
      <c r="M42" s="173"/>
      <c r="N42" s="142"/>
    </row>
    <row r="43" spans="1:22" ht="18" customHeight="1" x14ac:dyDescent="0.5">
      <c r="G43" s="173" t="s">
        <v>595</v>
      </c>
      <c r="H43" s="173"/>
      <c r="I43" s="173"/>
      <c r="K43" s="173"/>
      <c r="L43" s="142"/>
      <c r="N43" s="173" t="s">
        <v>539</v>
      </c>
    </row>
    <row r="44" spans="1:22" ht="18" customHeight="1" x14ac:dyDescent="0.5">
      <c r="G44" s="173" t="s">
        <v>960</v>
      </c>
      <c r="H44" s="173"/>
      <c r="I44" s="173"/>
      <c r="J44" s="173"/>
      <c r="K44" s="173"/>
      <c r="L44" s="142"/>
      <c r="M44" s="173"/>
      <c r="N44" s="142"/>
    </row>
    <row r="45" spans="1:22" ht="18" customHeight="1" x14ac:dyDescent="0.5">
      <c r="G45" s="173" t="s">
        <v>961</v>
      </c>
      <c r="H45" s="173"/>
      <c r="I45" s="173"/>
      <c r="J45" s="173"/>
      <c r="K45" s="173"/>
      <c r="L45" s="142"/>
      <c r="M45" s="173"/>
      <c r="N45" s="142"/>
    </row>
    <row r="46" spans="1:22" ht="18" customHeight="1" x14ac:dyDescent="0.5">
      <c r="G46" s="142"/>
      <c r="H46" s="176"/>
      <c r="I46" s="176"/>
      <c r="J46" s="176"/>
      <c r="K46" s="176"/>
      <c r="L46" s="142"/>
      <c r="M46" s="142"/>
      <c r="N46" s="142"/>
    </row>
  </sheetData>
  <mergeCells count="58">
    <mergeCell ref="N22:Q22"/>
    <mergeCell ref="R22:T22"/>
    <mergeCell ref="U22:V22"/>
    <mergeCell ref="R23:T23"/>
    <mergeCell ref="B24:E24"/>
    <mergeCell ref="F24:G24"/>
    <mergeCell ref="H24:I24"/>
    <mergeCell ref="K24:L24"/>
    <mergeCell ref="N24:P24"/>
    <mergeCell ref="Q24:T24"/>
    <mergeCell ref="U24:V24"/>
    <mergeCell ref="B21:H21"/>
    <mergeCell ref="I21:J21"/>
    <mergeCell ref="K21:N21"/>
    <mergeCell ref="O21:Q21"/>
    <mergeCell ref="R21:T21"/>
    <mergeCell ref="B19:J19"/>
    <mergeCell ref="K19:N19"/>
    <mergeCell ref="O19:Q19"/>
    <mergeCell ref="R19:T19"/>
    <mergeCell ref="B20:J20"/>
    <mergeCell ref="K20:N20"/>
    <mergeCell ref="O20:Q20"/>
    <mergeCell ref="R20:T20"/>
    <mergeCell ref="B17:J17"/>
    <mergeCell ref="K17:N17"/>
    <mergeCell ref="O17:Q17"/>
    <mergeCell ref="R17:T17"/>
    <mergeCell ref="B18:J18"/>
    <mergeCell ref="K18:N18"/>
    <mergeCell ref="O18:Q18"/>
    <mergeCell ref="R18:T18"/>
    <mergeCell ref="B15:J15"/>
    <mergeCell ref="K15:N15"/>
    <mergeCell ref="O15:Q15"/>
    <mergeCell ref="R15:T15"/>
    <mergeCell ref="B16:J16"/>
    <mergeCell ref="K16:N16"/>
    <mergeCell ref="O16:Q16"/>
    <mergeCell ref="R16:T16"/>
    <mergeCell ref="O12:Q12"/>
    <mergeCell ref="R12:T12"/>
    <mergeCell ref="U13:V13"/>
    <mergeCell ref="B14:J14"/>
    <mergeCell ref="K14:N14"/>
    <mergeCell ref="O14:Q14"/>
    <mergeCell ref="R14:T14"/>
    <mergeCell ref="U14:V14"/>
    <mergeCell ref="A11:F11"/>
    <mergeCell ref="G11:H11"/>
    <mergeCell ref="J11:K11"/>
    <mergeCell ref="H12:I12"/>
    <mergeCell ref="J12:N12"/>
    <mergeCell ref="A9:C9"/>
    <mergeCell ref="T1:V1"/>
    <mergeCell ref="A2:V2"/>
    <mergeCell ref="A3:C3"/>
    <mergeCell ref="A10:E10"/>
  </mergeCells>
  <pageMargins left="0.39370078740157483" right="0.19685039370078741" top="0.59055118110236227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0"/>
  <sheetViews>
    <sheetView topLeftCell="A10" zoomScale="150" zoomScaleNormal="150" workbookViewId="0">
      <selection activeCell="E6" sqref="E6"/>
    </sheetView>
  </sheetViews>
  <sheetFormatPr defaultRowHeight="18.75" x14ac:dyDescent="0.3"/>
  <cols>
    <col min="1" max="1" width="7" style="6" customWidth="1"/>
    <col min="2" max="5" width="4.85546875" style="6" customWidth="1"/>
    <col min="6" max="6" width="7.42578125" style="6" customWidth="1"/>
    <col min="7" max="8" width="4.85546875" style="6" customWidth="1"/>
    <col min="9" max="9" width="5.7109375" style="6" customWidth="1"/>
    <col min="10" max="10" width="1.140625" style="6" customWidth="1"/>
    <col min="11" max="13" width="3.28515625" style="6" customWidth="1"/>
    <col min="14" max="14" width="2.42578125" style="6" customWidth="1"/>
    <col min="15" max="17" width="4.42578125" style="6" customWidth="1"/>
    <col min="18" max="19" width="4.140625" style="6" customWidth="1"/>
    <col min="20" max="20" width="4.42578125" style="6" customWidth="1"/>
    <col min="21" max="21" width="6" style="6" customWidth="1"/>
    <col min="22" max="22" width="4.140625" style="6" customWidth="1"/>
    <col min="23" max="16384" width="9.140625" style="6"/>
  </cols>
  <sheetData>
    <row r="1" spans="1:22" ht="18.75" customHeight="1" x14ac:dyDescent="0.3">
      <c r="T1" s="440" t="s">
        <v>565</v>
      </c>
      <c r="U1" s="440"/>
      <c r="V1" s="440"/>
    </row>
    <row r="2" spans="1:22" ht="18.75" customHeight="1" x14ac:dyDescent="0.35">
      <c r="A2" s="441" t="s">
        <v>566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441"/>
      <c r="U2" s="441"/>
      <c r="V2" s="441"/>
    </row>
    <row r="3" spans="1:22" ht="18.75" customHeight="1" x14ac:dyDescent="0.3">
      <c r="A3" s="362" t="s">
        <v>567</v>
      </c>
      <c r="B3" s="362"/>
      <c r="C3" s="362"/>
      <c r="D3" s="31"/>
      <c r="E3" s="32" t="s">
        <v>512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  <c r="Q3" s="33"/>
      <c r="R3" s="33"/>
      <c r="S3" s="33"/>
      <c r="T3" s="33"/>
      <c r="U3" s="33"/>
      <c r="V3" s="33"/>
    </row>
    <row r="4" spans="1:22" ht="18.75" customHeight="1" x14ac:dyDescent="0.3">
      <c r="A4" s="439" t="s">
        <v>558</v>
      </c>
      <c r="B4" s="439"/>
      <c r="C4" s="439"/>
      <c r="D4" s="439"/>
      <c r="E4" s="53" t="s">
        <v>925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8.75" customHeight="1" x14ac:dyDescent="0.3">
      <c r="A5" s="439" t="s">
        <v>13</v>
      </c>
      <c r="B5" s="439"/>
      <c r="C5" s="439"/>
      <c r="D5" s="9"/>
      <c r="E5" s="49" t="s">
        <v>926</v>
      </c>
      <c r="F5" s="8"/>
      <c r="G5" s="8"/>
      <c r="H5" s="8"/>
      <c r="I5" s="8"/>
      <c r="J5" s="8"/>
      <c r="K5" s="8"/>
      <c r="L5" s="8"/>
      <c r="N5" s="8"/>
      <c r="O5" s="8"/>
      <c r="P5" s="8"/>
      <c r="Q5" s="8"/>
      <c r="R5" s="8"/>
      <c r="S5" s="8"/>
      <c r="T5" s="8"/>
      <c r="U5" s="8"/>
      <c r="V5" s="8"/>
    </row>
    <row r="6" spans="1:22" ht="18.75" customHeight="1" x14ac:dyDescent="0.3">
      <c r="A6" s="439" t="s">
        <v>15</v>
      </c>
      <c r="B6" s="439"/>
      <c r="C6" s="439"/>
      <c r="D6" s="9"/>
      <c r="E6" s="10" t="s">
        <v>923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8.75" customHeight="1" x14ac:dyDescent="0.3">
      <c r="A7" s="439" t="s">
        <v>559</v>
      </c>
      <c r="B7" s="439"/>
      <c r="C7" s="439"/>
      <c r="D7" s="439"/>
      <c r="E7" s="439"/>
      <c r="F7" s="9" t="s">
        <v>33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ht="18.75" customHeight="1" x14ac:dyDescent="0.3">
      <c r="A8" s="439" t="s">
        <v>568</v>
      </c>
      <c r="B8" s="439"/>
      <c r="C8" s="439"/>
      <c r="D8" s="439"/>
      <c r="E8" s="439"/>
      <c r="F8" s="439"/>
      <c r="G8" s="437">
        <v>1</v>
      </c>
      <c r="H8" s="437"/>
      <c r="I8" s="12"/>
      <c r="J8" s="436" t="s">
        <v>569</v>
      </c>
      <c r="K8" s="436"/>
      <c r="L8" s="13"/>
      <c r="M8" s="14"/>
      <c r="N8" s="9"/>
      <c r="O8" s="9"/>
      <c r="P8" s="9"/>
      <c r="Q8" s="9"/>
      <c r="R8" s="9"/>
      <c r="S8" s="9"/>
      <c r="T8" s="9"/>
      <c r="U8" s="9"/>
      <c r="V8" s="9"/>
    </row>
    <row r="9" spans="1:22" ht="18.75" customHeight="1" x14ac:dyDescent="0.3">
      <c r="A9" s="11" t="s">
        <v>598</v>
      </c>
      <c r="B9" s="11"/>
      <c r="C9" s="11"/>
      <c r="D9" s="11"/>
      <c r="E9" s="11"/>
      <c r="F9" s="15"/>
      <c r="G9" s="16"/>
      <c r="H9" s="436" t="s">
        <v>560</v>
      </c>
      <c r="I9" s="436"/>
      <c r="J9" s="437"/>
      <c r="K9" s="437"/>
      <c r="L9" s="437"/>
      <c r="M9" s="437"/>
      <c r="N9" s="437"/>
      <c r="O9" s="436" t="s">
        <v>561</v>
      </c>
      <c r="P9" s="436"/>
      <c r="Q9" s="436"/>
      <c r="R9" s="437"/>
      <c r="S9" s="437"/>
      <c r="T9" s="437"/>
      <c r="U9" s="9"/>
      <c r="V9" s="17"/>
    </row>
    <row r="10" spans="1:22" s="20" customFormat="1" ht="18.75" customHeight="1" thickBot="1" x14ac:dyDescent="0.3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438" t="s">
        <v>562</v>
      </c>
      <c r="V10" s="438"/>
    </row>
    <row r="11" spans="1:22" ht="67.5" customHeight="1" thickTop="1" thickBot="1" x14ac:dyDescent="0.35">
      <c r="A11" s="21" t="s">
        <v>563</v>
      </c>
      <c r="B11" s="287" t="s">
        <v>18</v>
      </c>
      <c r="C11" s="287"/>
      <c r="D11" s="287"/>
      <c r="E11" s="287"/>
      <c r="F11" s="287"/>
      <c r="G11" s="287"/>
      <c r="H11" s="287"/>
      <c r="I11" s="287"/>
      <c r="J11" s="287"/>
      <c r="K11" s="288" t="s">
        <v>12</v>
      </c>
      <c r="L11" s="287"/>
      <c r="M11" s="287"/>
      <c r="N11" s="287"/>
      <c r="O11" s="288" t="s">
        <v>823</v>
      </c>
      <c r="P11" s="287"/>
      <c r="Q11" s="287"/>
      <c r="R11" s="289" t="s">
        <v>564</v>
      </c>
      <c r="S11" s="290"/>
      <c r="T11" s="290"/>
      <c r="U11" s="287" t="s">
        <v>2</v>
      </c>
      <c r="V11" s="287"/>
    </row>
    <row r="12" spans="1:22" ht="18.75" customHeight="1" thickTop="1" x14ac:dyDescent="0.3">
      <c r="A12" s="22">
        <v>1</v>
      </c>
      <c r="B12" s="420" t="s">
        <v>512</v>
      </c>
      <c r="C12" s="421"/>
      <c r="D12" s="421"/>
      <c r="E12" s="421"/>
      <c r="F12" s="421"/>
      <c r="G12" s="421"/>
      <c r="H12" s="421"/>
      <c r="I12" s="421"/>
      <c r="J12" s="421"/>
      <c r="K12" s="422"/>
      <c r="L12" s="423"/>
      <c r="M12" s="423"/>
      <c r="N12" s="424"/>
      <c r="O12" s="425"/>
      <c r="P12" s="426"/>
      <c r="Q12" s="426"/>
      <c r="R12" s="427"/>
      <c r="S12" s="428"/>
      <c r="T12" s="428"/>
      <c r="U12" s="429"/>
      <c r="V12" s="430"/>
    </row>
    <row r="13" spans="1:22" ht="18.75" customHeight="1" x14ac:dyDescent="0.3">
      <c r="A13" s="34"/>
      <c r="B13" s="431"/>
      <c r="C13" s="432"/>
      <c r="D13" s="432"/>
      <c r="E13" s="432"/>
      <c r="F13" s="432"/>
      <c r="G13" s="432"/>
      <c r="H13" s="432"/>
      <c r="I13" s="432"/>
      <c r="J13" s="433"/>
      <c r="K13" s="407"/>
      <c r="L13" s="408"/>
      <c r="M13" s="408"/>
      <c r="N13" s="409"/>
      <c r="O13" s="410"/>
      <c r="P13" s="411"/>
      <c r="Q13" s="411"/>
      <c r="R13" s="412"/>
      <c r="S13" s="413"/>
      <c r="T13" s="413"/>
      <c r="U13" s="434"/>
      <c r="V13" s="435"/>
    </row>
    <row r="14" spans="1:22" ht="18.75" customHeight="1" x14ac:dyDescent="0.3">
      <c r="A14" s="34"/>
      <c r="B14" s="406"/>
      <c r="C14" s="406"/>
      <c r="D14" s="406"/>
      <c r="E14" s="406"/>
      <c r="F14" s="406"/>
      <c r="G14" s="406"/>
      <c r="H14" s="406"/>
      <c r="I14" s="406"/>
      <c r="J14" s="406"/>
      <c r="K14" s="407"/>
      <c r="L14" s="408"/>
      <c r="M14" s="408"/>
      <c r="N14" s="409"/>
      <c r="O14" s="410"/>
      <c r="P14" s="411"/>
      <c r="Q14" s="411"/>
      <c r="R14" s="412"/>
      <c r="S14" s="413"/>
      <c r="T14" s="413"/>
      <c r="U14" s="35"/>
      <c r="V14" s="36"/>
    </row>
    <row r="15" spans="1:22" ht="18.75" customHeight="1" x14ac:dyDescent="0.3">
      <c r="A15" s="23"/>
      <c r="B15" s="406"/>
      <c r="C15" s="406"/>
      <c r="D15" s="406"/>
      <c r="E15" s="406"/>
      <c r="F15" s="406"/>
      <c r="G15" s="406"/>
      <c r="H15" s="406"/>
      <c r="I15" s="406"/>
      <c r="J15" s="406"/>
      <c r="K15" s="407"/>
      <c r="L15" s="408"/>
      <c r="M15" s="408"/>
      <c r="N15" s="409"/>
      <c r="O15" s="414"/>
      <c r="P15" s="415"/>
      <c r="Q15" s="416"/>
      <c r="R15" s="417"/>
      <c r="S15" s="418"/>
      <c r="T15" s="419"/>
      <c r="U15" s="37"/>
      <c r="V15" s="38"/>
    </row>
    <row r="16" spans="1:22" ht="18.75" customHeight="1" x14ac:dyDescent="0.3">
      <c r="A16" s="50"/>
      <c r="B16" s="386"/>
      <c r="C16" s="386"/>
      <c r="D16" s="386"/>
      <c r="E16" s="386"/>
      <c r="F16" s="386"/>
      <c r="G16" s="386"/>
      <c r="H16" s="386"/>
      <c r="I16" s="386"/>
      <c r="J16" s="386"/>
      <c r="K16" s="387"/>
      <c r="L16" s="388"/>
      <c r="M16" s="388"/>
      <c r="N16" s="389"/>
      <c r="O16" s="390"/>
      <c r="P16" s="391"/>
      <c r="Q16" s="391"/>
      <c r="R16" s="392"/>
      <c r="S16" s="393"/>
      <c r="T16" s="394"/>
      <c r="U16" s="395"/>
      <c r="V16" s="396"/>
    </row>
    <row r="17" spans="1:22" ht="18.75" customHeight="1" x14ac:dyDescent="0.3">
      <c r="A17" s="51"/>
      <c r="B17" s="397" t="s">
        <v>824</v>
      </c>
      <c r="C17" s="398"/>
      <c r="D17" s="398"/>
      <c r="E17" s="398"/>
      <c r="F17" s="398"/>
      <c r="G17" s="398"/>
      <c r="H17" s="398"/>
      <c r="I17" s="398"/>
      <c r="J17" s="399"/>
      <c r="K17" s="400"/>
      <c r="L17" s="400"/>
      <c r="M17" s="400"/>
      <c r="N17" s="400"/>
      <c r="O17" s="401"/>
      <c r="P17" s="401"/>
      <c r="Q17" s="401"/>
      <c r="R17" s="402"/>
      <c r="S17" s="403"/>
      <c r="T17" s="404"/>
      <c r="U17" s="405"/>
      <c r="V17" s="405"/>
    </row>
    <row r="18" spans="1:22" ht="18.75" customHeight="1" x14ac:dyDescent="0.3">
      <c r="A18" s="34"/>
      <c r="B18" s="367" t="s">
        <v>571</v>
      </c>
      <c r="C18" s="367"/>
      <c r="D18" s="367"/>
      <c r="E18" s="367"/>
      <c r="F18" s="367"/>
      <c r="G18" s="367"/>
      <c r="H18" s="368"/>
      <c r="I18" s="369"/>
      <c r="J18" s="370"/>
      <c r="K18" s="371"/>
      <c r="L18" s="371"/>
      <c r="M18" s="371"/>
      <c r="N18" s="371"/>
      <c r="O18" s="372"/>
      <c r="P18" s="372"/>
      <c r="Q18" s="372"/>
      <c r="R18" s="373"/>
      <c r="S18" s="374"/>
      <c r="T18" s="375"/>
      <c r="U18" s="376"/>
      <c r="V18" s="376"/>
    </row>
    <row r="19" spans="1:22" ht="18.75" customHeight="1" x14ac:dyDescent="0.3">
      <c r="A19" s="24"/>
      <c r="B19" s="367" t="s">
        <v>572</v>
      </c>
      <c r="C19" s="367"/>
      <c r="D19" s="367"/>
      <c r="E19" s="367"/>
      <c r="F19" s="367"/>
      <c r="G19" s="367"/>
      <c r="H19" s="368"/>
      <c r="I19" s="369"/>
      <c r="J19" s="370"/>
      <c r="K19" s="371"/>
      <c r="L19" s="371"/>
      <c r="M19" s="371"/>
      <c r="N19" s="371"/>
      <c r="O19" s="372"/>
      <c r="P19" s="372"/>
      <c r="Q19" s="372"/>
      <c r="R19" s="373"/>
      <c r="S19" s="374"/>
      <c r="T19" s="375"/>
      <c r="U19" s="376"/>
      <c r="V19" s="376"/>
    </row>
    <row r="20" spans="1:22" ht="18.75" customHeight="1" x14ac:dyDescent="0.3">
      <c r="A20" s="24"/>
      <c r="B20" s="367" t="s">
        <v>573</v>
      </c>
      <c r="C20" s="367"/>
      <c r="D20" s="367"/>
      <c r="E20" s="367"/>
      <c r="F20" s="367"/>
      <c r="G20" s="367"/>
      <c r="H20" s="368"/>
      <c r="I20" s="369"/>
      <c r="J20" s="370"/>
      <c r="K20" s="371"/>
      <c r="L20" s="371"/>
      <c r="M20" s="371"/>
      <c r="N20" s="371"/>
      <c r="O20" s="372"/>
      <c r="P20" s="372"/>
      <c r="Q20" s="372"/>
      <c r="R20" s="373"/>
      <c r="S20" s="374"/>
      <c r="T20" s="375"/>
      <c r="U20" s="376"/>
      <c r="V20" s="376"/>
    </row>
    <row r="21" spans="1:22" ht="18.75" customHeight="1" x14ac:dyDescent="0.3">
      <c r="A21" s="52"/>
      <c r="B21" s="377" t="s">
        <v>574</v>
      </c>
      <c r="C21" s="377"/>
      <c r="D21" s="377"/>
      <c r="E21" s="377"/>
      <c r="F21" s="377"/>
      <c r="G21" s="377"/>
      <c r="H21" s="378"/>
      <c r="I21" s="379"/>
      <c r="J21" s="380"/>
      <c r="K21" s="381"/>
      <c r="L21" s="381"/>
      <c r="M21" s="381"/>
      <c r="N21" s="381"/>
      <c r="O21" s="382"/>
      <c r="P21" s="382"/>
      <c r="Q21" s="382"/>
      <c r="R21" s="383"/>
      <c r="S21" s="384"/>
      <c r="T21" s="385"/>
      <c r="U21" s="366"/>
      <c r="V21" s="366"/>
    </row>
    <row r="22" spans="1:22" ht="18.7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353" t="s">
        <v>575</v>
      </c>
      <c r="O22" s="353"/>
      <c r="P22" s="353"/>
      <c r="Q22" s="354"/>
      <c r="R22" s="355"/>
      <c r="S22" s="356"/>
      <c r="T22" s="357"/>
      <c r="U22" s="358"/>
      <c r="V22" s="358"/>
    </row>
    <row r="23" spans="1:22" ht="18.7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39" t="s">
        <v>576</v>
      </c>
      <c r="M23" s="20"/>
      <c r="O23" s="40"/>
      <c r="P23" s="40"/>
      <c r="Q23" s="40"/>
      <c r="R23" s="359"/>
      <c r="S23" s="360"/>
      <c r="T23" s="361"/>
      <c r="U23" s="41"/>
      <c r="V23" s="41"/>
    </row>
    <row r="24" spans="1:22" ht="18.75" customHeight="1" x14ac:dyDescent="0.3">
      <c r="A24" s="42" t="s">
        <v>577</v>
      </c>
      <c r="B24" s="362" t="s">
        <v>578</v>
      </c>
      <c r="C24" s="362"/>
      <c r="D24" s="362"/>
      <c r="E24" s="362"/>
      <c r="F24" s="363" t="s">
        <v>95</v>
      </c>
      <c r="G24" s="363"/>
      <c r="H24" s="364"/>
      <c r="I24" s="364"/>
      <c r="J24" s="43"/>
      <c r="K24" s="362" t="s">
        <v>86</v>
      </c>
      <c r="L24" s="362"/>
      <c r="M24" s="31"/>
      <c r="N24" s="363" t="s">
        <v>579</v>
      </c>
      <c r="O24" s="363"/>
      <c r="P24" s="363"/>
      <c r="Q24" s="365"/>
      <c r="R24" s="365"/>
      <c r="S24" s="365"/>
      <c r="T24" s="365"/>
      <c r="U24" s="363" t="s">
        <v>580</v>
      </c>
      <c r="V24" s="363"/>
    </row>
    <row r="25" spans="1:22" ht="18.75" customHeight="1" x14ac:dyDescent="0.3">
      <c r="A25" s="44" t="s">
        <v>577</v>
      </c>
      <c r="B25" s="47" t="s">
        <v>594</v>
      </c>
      <c r="C25" s="45"/>
      <c r="D25" s="45"/>
      <c r="E25" s="45"/>
      <c r="F25" s="45"/>
      <c r="G25" s="45"/>
      <c r="H25" s="46"/>
      <c r="I25" s="46"/>
      <c r="J25" s="46"/>
      <c r="K25" s="48" t="s">
        <v>527</v>
      </c>
      <c r="L25" s="5"/>
      <c r="M25" s="27"/>
      <c r="N25" s="20"/>
      <c r="O25" s="20"/>
      <c r="P25" s="20"/>
      <c r="Q25" s="20"/>
      <c r="R25" s="20"/>
      <c r="S25" s="20"/>
      <c r="T25" s="20"/>
      <c r="U25" s="20"/>
      <c r="V25" s="20"/>
    </row>
    <row r="26" spans="1:22" ht="18.75" customHeight="1" x14ac:dyDescent="0.3">
      <c r="B26" s="1"/>
      <c r="C26" s="1"/>
      <c r="D26" s="1"/>
      <c r="E26" s="1"/>
      <c r="F26" s="1"/>
      <c r="G26" s="1"/>
      <c r="K26" s="2"/>
      <c r="L26" s="5"/>
      <c r="M26" s="27"/>
      <c r="N26" s="20"/>
      <c r="O26" s="20"/>
      <c r="P26" s="20"/>
      <c r="Q26" s="20"/>
      <c r="R26" s="20"/>
      <c r="S26" s="20"/>
      <c r="T26" s="20"/>
      <c r="U26" s="20"/>
      <c r="V26" s="20"/>
    </row>
    <row r="27" spans="1:22" ht="18.75" customHeight="1" x14ac:dyDescent="0.3">
      <c r="B27" s="1"/>
      <c r="C27" s="1"/>
      <c r="D27" s="1"/>
      <c r="E27" s="1"/>
      <c r="F27" s="1"/>
      <c r="G27" s="1"/>
      <c r="K27" s="2"/>
      <c r="L27" s="5"/>
      <c r="M27" s="27"/>
      <c r="N27" s="20"/>
      <c r="O27" s="20"/>
      <c r="P27" s="20"/>
      <c r="Q27" s="20"/>
      <c r="R27" s="20"/>
      <c r="S27" s="20"/>
      <c r="T27" s="20"/>
      <c r="U27" s="20"/>
      <c r="V27" s="20"/>
    </row>
    <row r="28" spans="1:22" ht="18.75" customHeight="1" x14ac:dyDescent="0.3">
      <c r="A28" s="28"/>
      <c r="L28" s="27"/>
      <c r="M28" s="20"/>
      <c r="N28" s="349"/>
      <c r="O28" s="349"/>
      <c r="P28" s="349"/>
      <c r="Q28" s="349"/>
      <c r="R28" s="349"/>
      <c r="S28" s="349"/>
      <c r="T28" s="349"/>
      <c r="U28" s="20"/>
      <c r="V28" s="20"/>
    </row>
    <row r="29" spans="1:22" ht="18.75" customHeight="1" x14ac:dyDescent="0.3">
      <c r="A29" s="28"/>
      <c r="B29" s="1"/>
      <c r="C29" s="1"/>
      <c r="D29" s="1"/>
      <c r="E29" s="1"/>
      <c r="F29" s="1"/>
      <c r="I29" s="7" t="s">
        <v>595</v>
      </c>
      <c r="J29" s="7"/>
      <c r="O29" s="1"/>
      <c r="P29" s="1"/>
      <c r="Q29" s="29"/>
      <c r="R29" s="29"/>
      <c r="T29" s="29"/>
      <c r="U29" s="29"/>
      <c r="V29" s="20"/>
    </row>
    <row r="30" spans="1:22" ht="18.75" customHeight="1" x14ac:dyDescent="0.3">
      <c r="A30" s="26"/>
      <c r="B30" s="1"/>
      <c r="C30" s="1"/>
      <c r="D30" s="1"/>
      <c r="E30" s="1"/>
      <c r="F30" s="1"/>
      <c r="I30" s="1" t="s">
        <v>596</v>
      </c>
      <c r="J30" s="2"/>
      <c r="K30" s="4"/>
      <c r="O30" s="1"/>
      <c r="P30" s="2"/>
      <c r="Q30" s="3"/>
      <c r="R30" s="3"/>
      <c r="S30" s="3"/>
      <c r="T30" s="20"/>
      <c r="U30" s="20"/>
      <c r="V30" s="7"/>
    </row>
    <row r="31" spans="1:22" ht="18.75" customHeight="1" x14ac:dyDescent="0.3">
      <c r="B31" s="1"/>
      <c r="C31" s="1"/>
      <c r="D31" s="1"/>
      <c r="E31" s="1"/>
      <c r="F31" s="1"/>
      <c r="G31" s="1"/>
      <c r="I31" s="352" t="s">
        <v>597</v>
      </c>
      <c r="J31" s="352"/>
      <c r="K31" s="352"/>
      <c r="L31" s="352"/>
      <c r="M31" s="352"/>
      <c r="N31" s="352"/>
      <c r="O31" s="352"/>
      <c r="P31" s="352"/>
      <c r="Q31" s="352"/>
      <c r="R31" s="352"/>
      <c r="S31" s="3"/>
      <c r="T31" s="20"/>
      <c r="U31" s="20"/>
      <c r="V31" s="20"/>
    </row>
    <row r="32" spans="1:22" ht="18.75" customHeight="1" x14ac:dyDescent="0.3">
      <c r="A32" s="28"/>
      <c r="L32" s="3"/>
      <c r="M32" s="3"/>
      <c r="N32" s="7"/>
      <c r="O32" s="7"/>
      <c r="P32" s="7"/>
      <c r="Q32" s="29"/>
      <c r="R32" s="29"/>
      <c r="S32" s="29"/>
      <c r="T32" s="29"/>
      <c r="U32" s="29"/>
      <c r="V32" s="20"/>
    </row>
    <row r="33" spans="1:22" ht="18.75" customHeight="1" x14ac:dyDescent="0.3">
      <c r="A33" s="28"/>
      <c r="B33" s="1"/>
      <c r="C33" s="1"/>
      <c r="D33" s="1"/>
      <c r="E33" s="1"/>
      <c r="F33" s="1"/>
      <c r="I33" s="7"/>
      <c r="J33" s="7"/>
      <c r="K33" s="5"/>
      <c r="L33" s="5"/>
      <c r="M33" s="5"/>
      <c r="N33" s="5"/>
      <c r="O33" s="27"/>
      <c r="P33" s="20"/>
      <c r="Q33" s="20"/>
      <c r="R33" s="7"/>
      <c r="S33" s="7"/>
      <c r="T33" s="7"/>
      <c r="U33" s="7"/>
      <c r="V33" s="29"/>
    </row>
    <row r="34" spans="1:22" ht="18.75" customHeight="1" x14ac:dyDescent="0.3">
      <c r="A34" s="26"/>
      <c r="B34" s="1"/>
      <c r="C34" s="1"/>
      <c r="D34" s="1"/>
      <c r="E34" s="1"/>
      <c r="F34" s="1"/>
      <c r="G34" s="1"/>
      <c r="H34" s="1"/>
      <c r="I34" s="1"/>
      <c r="J34" s="2"/>
      <c r="K34" s="5"/>
      <c r="O34" s="1"/>
      <c r="P34" s="2"/>
      <c r="Q34" s="3"/>
      <c r="R34" s="3"/>
      <c r="S34" s="3"/>
      <c r="T34" s="27"/>
      <c r="U34" s="20"/>
      <c r="V34" s="7"/>
    </row>
    <row r="35" spans="1:22" ht="18.75" customHeight="1" x14ac:dyDescent="0.3">
      <c r="B35" s="1"/>
      <c r="F35" s="1"/>
      <c r="G35" s="1"/>
      <c r="V35" s="20"/>
    </row>
    <row r="36" spans="1:22" ht="18.75" customHeight="1" x14ac:dyDescent="0.3">
      <c r="A36" s="28"/>
      <c r="K36" s="4"/>
      <c r="O36" s="1"/>
      <c r="P36" s="2"/>
      <c r="Q36" s="3"/>
      <c r="R36" s="3"/>
      <c r="S36" s="3"/>
      <c r="T36" s="20"/>
      <c r="U36" s="20"/>
      <c r="V36" s="20"/>
    </row>
    <row r="37" spans="1:22" ht="18.75" customHeight="1" x14ac:dyDescent="0.3">
      <c r="A37" s="28"/>
      <c r="B37" s="1"/>
      <c r="C37" s="1"/>
      <c r="D37" s="1"/>
      <c r="E37" s="1"/>
      <c r="F37" s="1"/>
      <c r="I37" s="7"/>
      <c r="J37" s="7"/>
      <c r="O37" s="1"/>
      <c r="P37" s="2"/>
      <c r="Q37" s="3"/>
      <c r="R37" s="3"/>
      <c r="S37" s="3"/>
      <c r="T37" s="20"/>
      <c r="U37" s="20"/>
      <c r="V37" s="20"/>
    </row>
    <row r="38" spans="1:22" ht="18.75" customHeight="1" x14ac:dyDescent="0.3">
      <c r="B38" s="350"/>
      <c r="C38" s="350"/>
      <c r="D38" s="350"/>
      <c r="E38" s="350"/>
      <c r="F38" s="350"/>
      <c r="G38" s="350"/>
      <c r="I38" s="2"/>
      <c r="J38" s="5"/>
      <c r="L38" s="3"/>
      <c r="M38" s="3"/>
      <c r="N38" s="7"/>
      <c r="O38" s="7"/>
      <c r="P38" s="7"/>
      <c r="Q38" s="29"/>
      <c r="R38" s="29"/>
      <c r="S38" s="29"/>
      <c r="T38" s="29"/>
      <c r="U38" s="29"/>
      <c r="V38" s="20"/>
    </row>
    <row r="39" spans="1:22" ht="18.75" customHeight="1" x14ac:dyDescent="0.3">
      <c r="B39" s="350"/>
      <c r="C39" s="350"/>
      <c r="D39" s="350"/>
      <c r="E39" s="350"/>
      <c r="F39" s="350"/>
      <c r="G39" s="350"/>
      <c r="K39" s="5"/>
      <c r="L39" s="5"/>
      <c r="M39" s="5"/>
      <c r="N39" s="5"/>
      <c r="O39" s="27"/>
      <c r="P39" s="20"/>
      <c r="Q39" s="20"/>
      <c r="R39" s="7"/>
      <c r="S39" s="7"/>
      <c r="T39" s="7"/>
      <c r="U39" s="7"/>
      <c r="V39" s="30"/>
    </row>
    <row r="40" spans="1:22" ht="18.75" customHeight="1" x14ac:dyDescent="0.3">
      <c r="B40" s="351"/>
      <c r="C40" s="351"/>
      <c r="D40" s="351"/>
      <c r="E40" s="351"/>
      <c r="F40" s="351"/>
      <c r="G40" s="351"/>
      <c r="K40" s="2"/>
      <c r="O40" s="1"/>
      <c r="P40" s="2"/>
      <c r="Q40" s="3"/>
      <c r="R40" s="3"/>
      <c r="S40" s="3"/>
      <c r="T40" s="27"/>
      <c r="U40" s="20"/>
    </row>
  </sheetData>
  <mergeCells count="88">
    <mergeCell ref="A6:C6"/>
    <mergeCell ref="T1:V1"/>
    <mergeCell ref="A2:V2"/>
    <mergeCell ref="A3:C3"/>
    <mergeCell ref="A4:D4"/>
    <mergeCell ref="A5:C5"/>
    <mergeCell ref="A7:E7"/>
    <mergeCell ref="A8:F8"/>
    <mergeCell ref="G8:H8"/>
    <mergeCell ref="J8:K8"/>
    <mergeCell ref="H9:I9"/>
    <mergeCell ref="J9:N9"/>
    <mergeCell ref="O9:Q9"/>
    <mergeCell ref="R9:T9"/>
    <mergeCell ref="U10:V10"/>
    <mergeCell ref="B11:J11"/>
    <mergeCell ref="K11:N11"/>
    <mergeCell ref="O11:Q11"/>
    <mergeCell ref="R11:T11"/>
    <mergeCell ref="U11:V11"/>
    <mergeCell ref="B13:J13"/>
    <mergeCell ref="K13:N13"/>
    <mergeCell ref="O13:Q13"/>
    <mergeCell ref="R13:T13"/>
    <mergeCell ref="U13:V13"/>
    <mergeCell ref="B12:J12"/>
    <mergeCell ref="K12:N12"/>
    <mergeCell ref="O12:Q12"/>
    <mergeCell ref="R12:T12"/>
    <mergeCell ref="U12:V12"/>
    <mergeCell ref="B14:J14"/>
    <mergeCell ref="K14:N14"/>
    <mergeCell ref="O14:Q14"/>
    <mergeCell ref="R14:T14"/>
    <mergeCell ref="B15:J15"/>
    <mergeCell ref="K15:N15"/>
    <mergeCell ref="O15:Q15"/>
    <mergeCell ref="R15:T15"/>
    <mergeCell ref="B17:J17"/>
    <mergeCell ref="K17:N17"/>
    <mergeCell ref="O17:Q17"/>
    <mergeCell ref="R17:T17"/>
    <mergeCell ref="U17:V17"/>
    <mergeCell ref="B16:J16"/>
    <mergeCell ref="K16:N16"/>
    <mergeCell ref="O16:Q16"/>
    <mergeCell ref="R16:T16"/>
    <mergeCell ref="U16:V16"/>
    <mergeCell ref="U19:V19"/>
    <mergeCell ref="B18:H18"/>
    <mergeCell ref="I18:J18"/>
    <mergeCell ref="K18:N18"/>
    <mergeCell ref="O18:Q18"/>
    <mergeCell ref="R18:T18"/>
    <mergeCell ref="U18:V18"/>
    <mergeCell ref="B19:H19"/>
    <mergeCell ref="I19:J19"/>
    <mergeCell ref="K19:N19"/>
    <mergeCell ref="O19:Q19"/>
    <mergeCell ref="R19:T19"/>
    <mergeCell ref="U21:V21"/>
    <mergeCell ref="B20:H20"/>
    <mergeCell ref="I20:J20"/>
    <mergeCell ref="K20:N20"/>
    <mergeCell ref="O20:Q20"/>
    <mergeCell ref="R20:T20"/>
    <mergeCell ref="U20:V20"/>
    <mergeCell ref="B21:H21"/>
    <mergeCell ref="I21:J21"/>
    <mergeCell ref="K21:N21"/>
    <mergeCell ref="O21:Q21"/>
    <mergeCell ref="R21:T21"/>
    <mergeCell ref="N22:Q22"/>
    <mergeCell ref="R22:T22"/>
    <mergeCell ref="U22:V22"/>
    <mergeCell ref="R23:T23"/>
    <mergeCell ref="B24:E24"/>
    <mergeCell ref="F24:G24"/>
    <mergeCell ref="H24:I24"/>
    <mergeCell ref="K24:L24"/>
    <mergeCell ref="N24:P24"/>
    <mergeCell ref="Q24:T24"/>
    <mergeCell ref="U24:V24"/>
    <mergeCell ref="N28:T28"/>
    <mergeCell ref="B38:G38"/>
    <mergeCell ref="B39:G39"/>
    <mergeCell ref="B40:G40"/>
    <mergeCell ref="I31:R31"/>
  </mergeCells>
  <pageMargins left="0.59055118110236227" right="0.39370078740157483" top="0.59055118110236227" bottom="0.39370078740157483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W49"/>
  <sheetViews>
    <sheetView view="pageBreakPreview" topLeftCell="A10" zoomScale="200" zoomScaleNormal="115" zoomScaleSheetLayoutView="200" workbookViewId="0">
      <selection activeCell="E24" sqref="E24:G24"/>
    </sheetView>
  </sheetViews>
  <sheetFormatPr defaultRowHeight="18" customHeight="1" x14ac:dyDescent="0.5"/>
  <cols>
    <col min="1" max="1" width="5" style="142" customWidth="1"/>
    <col min="2" max="2" width="4.42578125" style="142" customWidth="1"/>
    <col min="3" max="3" width="11" style="142" customWidth="1"/>
    <col min="4" max="4" width="9.85546875" style="142" customWidth="1"/>
    <col min="5" max="5" width="9.5703125" style="171" customWidth="1"/>
    <col min="6" max="6" width="5.7109375" style="177" customWidth="1"/>
    <col min="7" max="7" width="14.28515625" style="142" customWidth="1"/>
    <col min="8" max="8" width="11.28515625" style="142" customWidth="1"/>
    <col min="9" max="9" width="7.7109375" style="142" customWidth="1"/>
    <col min="10" max="10" width="11.28515625" style="142" customWidth="1"/>
    <col min="11" max="11" width="11.85546875" style="142" customWidth="1"/>
    <col min="12" max="12" width="8.140625" style="142" customWidth="1"/>
    <col min="13" max="13" width="9.140625" style="142"/>
    <col min="14" max="14" width="12.42578125" style="142" bestFit="1" customWidth="1"/>
    <col min="15" max="15" width="11" style="142" bestFit="1" customWidth="1"/>
    <col min="16" max="16384" width="9.140625" style="142"/>
  </cols>
  <sheetData>
    <row r="1" spans="1:12" ht="18" customHeight="1" x14ac:dyDescent="0.5">
      <c r="K1" s="171" t="s">
        <v>16</v>
      </c>
      <c r="L1" s="178" t="s">
        <v>29</v>
      </c>
    </row>
    <row r="2" spans="1:12" ht="18" customHeight="1" x14ac:dyDescent="0.5">
      <c r="A2" s="443" t="s">
        <v>825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8" customHeight="1" x14ac:dyDescent="0.5">
      <c r="A3" s="179" t="s">
        <v>3</v>
      </c>
      <c r="B3" s="180"/>
      <c r="C3" s="180"/>
      <c r="D3" s="138" t="s">
        <v>1145</v>
      </c>
      <c r="E3" s="142"/>
      <c r="F3" s="142"/>
    </row>
    <row r="4" spans="1:12" ht="18" customHeight="1" x14ac:dyDescent="0.5">
      <c r="A4" s="179"/>
      <c r="B4" s="180"/>
      <c r="C4" s="180"/>
      <c r="D4" s="138" t="s">
        <v>1146</v>
      </c>
      <c r="E4" s="142"/>
      <c r="F4" s="142"/>
    </row>
    <row r="5" spans="1:12" ht="18" customHeight="1" x14ac:dyDescent="0.5">
      <c r="A5" s="179" t="s">
        <v>13</v>
      </c>
      <c r="B5" s="180"/>
      <c r="C5" s="180"/>
      <c r="D5" s="457" t="s">
        <v>1147</v>
      </c>
      <c r="E5" s="458"/>
      <c r="F5" s="458"/>
      <c r="G5" s="458"/>
      <c r="H5" s="458"/>
      <c r="I5" s="458"/>
      <c r="J5" s="458"/>
      <c r="K5" s="458"/>
    </row>
    <row r="6" spans="1:12" ht="18" customHeight="1" x14ac:dyDescent="0.5">
      <c r="A6" s="179" t="s">
        <v>83</v>
      </c>
      <c r="B6" s="180"/>
      <c r="C6" s="180"/>
      <c r="D6" s="145" t="s">
        <v>970</v>
      </c>
      <c r="E6" s="172"/>
      <c r="F6" s="172"/>
      <c r="G6" s="172"/>
      <c r="H6" s="172"/>
      <c r="I6" s="172"/>
      <c r="J6" s="172"/>
      <c r="K6" s="172"/>
    </row>
    <row r="7" spans="1:12" ht="18" customHeight="1" x14ac:dyDescent="0.5">
      <c r="A7" s="179"/>
      <c r="B7" s="180"/>
      <c r="C7" s="180"/>
      <c r="D7" s="145" t="s">
        <v>1148</v>
      </c>
      <c r="E7" s="172"/>
      <c r="F7" s="172"/>
      <c r="G7" s="172"/>
      <c r="H7" s="172"/>
      <c r="I7" s="172"/>
      <c r="J7" s="172"/>
      <c r="K7" s="172"/>
    </row>
    <row r="8" spans="1:12" ht="18" customHeight="1" x14ac:dyDescent="0.5">
      <c r="A8" s="179"/>
      <c r="B8" s="180"/>
      <c r="C8" s="180"/>
      <c r="D8" s="145" t="s">
        <v>1144</v>
      </c>
      <c r="E8" s="172"/>
      <c r="F8" s="172"/>
      <c r="G8" s="172"/>
      <c r="H8" s="172"/>
      <c r="I8" s="172"/>
      <c r="J8" s="172"/>
      <c r="K8" s="172"/>
    </row>
    <row r="9" spans="1:12" ht="18" customHeight="1" x14ac:dyDescent="0.5">
      <c r="A9" s="181" t="s">
        <v>14</v>
      </c>
      <c r="B9" s="180"/>
      <c r="C9" s="180"/>
      <c r="D9" s="457" t="s">
        <v>947</v>
      </c>
      <c r="E9" s="458"/>
      <c r="F9" s="458"/>
      <c r="G9" s="458"/>
      <c r="H9" s="458"/>
      <c r="I9" s="458"/>
      <c r="J9" s="458"/>
      <c r="K9" s="458"/>
    </row>
    <row r="10" spans="1:12" ht="18" customHeight="1" x14ac:dyDescent="0.5">
      <c r="A10" s="459" t="s">
        <v>15</v>
      </c>
      <c r="B10" s="459"/>
      <c r="C10" s="459"/>
      <c r="D10" s="138" t="s">
        <v>948</v>
      </c>
      <c r="E10" s="142"/>
      <c r="F10" s="142"/>
    </row>
    <row r="11" spans="1:12" ht="18" customHeight="1" x14ac:dyDescent="0.5">
      <c r="A11" s="179" t="s">
        <v>600</v>
      </c>
      <c r="B11" s="180"/>
      <c r="C11" s="180"/>
      <c r="D11" s="182"/>
      <c r="K11" s="145"/>
    </row>
    <row r="12" spans="1:12" ht="18" customHeight="1" x14ac:dyDescent="0.5">
      <c r="A12" s="444" t="s">
        <v>6</v>
      </c>
      <c r="B12" s="446" t="s">
        <v>18</v>
      </c>
      <c r="C12" s="447"/>
      <c r="D12" s="448"/>
      <c r="E12" s="444" t="s">
        <v>19</v>
      </c>
      <c r="F12" s="183" t="s">
        <v>1</v>
      </c>
      <c r="G12" s="183" t="s">
        <v>12</v>
      </c>
      <c r="H12" s="183" t="s">
        <v>12</v>
      </c>
      <c r="I12" s="184" t="s">
        <v>20</v>
      </c>
      <c r="J12" s="463" t="s">
        <v>98</v>
      </c>
      <c r="K12" s="464"/>
      <c r="L12" s="455" t="s">
        <v>2</v>
      </c>
    </row>
    <row r="13" spans="1:12" ht="18" customHeight="1" x14ac:dyDescent="0.5">
      <c r="A13" s="445"/>
      <c r="B13" s="449"/>
      <c r="C13" s="450"/>
      <c r="D13" s="451"/>
      <c r="E13" s="445"/>
      <c r="F13" s="185"/>
      <c r="G13" s="185" t="s">
        <v>22</v>
      </c>
      <c r="H13" s="185" t="s">
        <v>7</v>
      </c>
      <c r="I13" s="186" t="s">
        <v>21</v>
      </c>
      <c r="J13" s="187" t="s">
        <v>23</v>
      </c>
      <c r="K13" s="188" t="s">
        <v>937</v>
      </c>
      <c r="L13" s="456"/>
    </row>
    <row r="14" spans="1:12" ht="18" customHeight="1" x14ac:dyDescent="0.5">
      <c r="A14" s="189">
        <v>1</v>
      </c>
      <c r="B14" s="190" t="s">
        <v>941</v>
      </c>
      <c r="C14" s="191"/>
      <c r="D14" s="192"/>
      <c r="E14" s="189"/>
      <c r="F14" s="193"/>
      <c r="G14" s="194"/>
      <c r="H14" s="194"/>
      <c r="I14" s="195"/>
      <c r="J14" s="194"/>
      <c r="K14" s="195"/>
      <c r="L14" s="195"/>
    </row>
    <row r="15" spans="1:12" ht="18" customHeight="1" x14ac:dyDescent="0.5">
      <c r="A15" s="196"/>
      <c r="B15" s="452" t="s">
        <v>938</v>
      </c>
      <c r="C15" s="453"/>
      <c r="D15" s="454"/>
      <c r="E15" s="197">
        <f>+ค่างานต้นทุนต่อหน่วย!J76</f>
        <v>443</v>
      </c>
      <c r="F15" s="198" t="s">
        <v>4</v>
      </c>
      <c r="G15" s="199">
        <f>+ค่างานต้นทุนต่อหน่วย!J30</f>
        <v>23.7</v>
      </c>
      <c r="H15" s="200">
        <f>+G15*E15</f>
        <v>10499.1</v>
      </c>
      <c r="I15" s="196">
        <v>1.3642000000000001</v>
      </c>
      <c r="J15" s="201">
        <f>+G15*I15</f>
        <v>32.331540000000004</v>
      </c>
      <c r="K15" s="202">
        <f>+J15*E15</f>
        <v>14322.872220000001</v>
      </c>
      <c r="L15" s="203"/>
    </row>
    <row r="16" spans="1:12" ht="18" customHeight="1" x14ac:dyDescent="0.5">
      <c r="A16" s="196"/>
      <c r="B16" s="460" t="s">
        <v>939</v>
      </c>
      <c r="C16" s="461"/>
      <c r="D16" s="462"/>
      <c r="E16" s="197">
        <f>+งานคอนกรีต!H25*197</f>
        <v>9.8500000000000014</v>
      </c>
      <c r="F16" s="198" t="s">
        <v>4</v>
      </c>
      <c r="G16" s="200" t="e">
        <f>+ROUNDDOWN(ค่างานต้นทุนต่อหน่วย!J71,0)</f>
        <v>#REF!</v>
      </c>
      <c r="H16" s="200" t="e">
        <f>+G16*E16</f>
        <v>#REF!</v>
      </c>
      <c r="I16" s="196">
        <v>1.3642000000000001</v>
      </c>
      <c r="J16" s="201" t="e">
        <f>+G16*I16</f>
        <v>#REF!</v>
      </c>
      <c r="K16" s="202" t="e">
        <f>+J16*E16</f>
        <v>#REF!</v>
      </c>
      <c r="L16" s="203"/>
    </row>
    <row r="17" spans="1:23" ht="18" customHeight="1" x14ac:dyDescent="0.5">
      <c r="A17" s="196"/>
      <c r="B17" s="460" t="s">
        <v>940</v>
      </c>
      <c r="C17" s="461"/>
      <c r="D17" s="462"/>
      <c r="E17" s="197">
        <f>+งานคอนกรีต!G22*197</f>
        <v>9.8500000000000014</v>
      </c>
      <c r="F17" s="198" t="s">
        <v>4</v>
      </c>
      <c r="G17" s="200" t="e">
        <f>+ค่างานต้นทุนต่อหน่วย!J85</f>
        <v>#REF!</v>
      </c>
      <c r="H17" s="200" t="e">
        <f t="shared" ref="H17:H20" si="0">+G17*E17</f>
        <v>#REF!</v>
      </c>
      <c r="I17" s="196">
        <v>1.3642000000000001</v>
      </c>
      <c r="J17" s="201" t="e">
        <f>+G17*I17</f>
        <v>#REF!</v>
      </c>
      <c r="K17" s="202" t="e">
        <f>+J17*E17</f>
        <v>#REF!</v>
      </c>
      <c r="L17" s="203"/>
    </row>
    <row r="18" spans="1:23" ht="18" customHeight="1" x14ac:dyDescent="0.5">
      <c r="A18" s="206">
        <v>2</v>
      </c>
      <c r="B18" s="465" t="s">
        <v>942</v>
      </c>
      <c r="C18" s="466"/>
      <c r="D18" s="467"/>
      <c r="E18" s="197">
        <v>19</v>
      </c>
      <c r="F18" s="198" t="s">
        <v>922</v>
      </c>
      <c r="G18" s="200"/>
      <c r="H18" s="197"/>
      <c r="I18" s="196"/>
      <c r="J18" s="201"/>
      <c r="K18" s="202"/>
      <c r="L18" s="203"/>
    </row>
    <row r="19" spans="1:23" ht="18" customHeight="1" x14ac:dyDescent="0.5">
      <c r="A19" s="196"/>
      <c r="B19" s="207">
        <v>4.0999999999999996</v>
      </c>
      <c r="C19" s="453" t="s">
        <v>36</v>
      </c>
      <c r="D19" s="454"/>
      <c r="E19" s="197">
        <f>+งานคอนกรีต!H26*19</f>
        <v>30.291167999999999</v>
      </c>
      <c r="F19" s="198" t="s">
        <v>4</v>
      </c>
      <c r="G19" s="200" t="e">
        <f>ROUNDDOWN(+ค่างานต้นทุนต่อหน่วย!J45,-1)</f>
        <v>#REF!</v>
      </c>
      <c r="H19" s="200" t="e">
        <f t="shared" si="0"/>
        <v>#REF!</v>
      </c>
      <c r="I19" s="196">
        <v>1.3642000000000001</v>
      </c>
      <c r="J19" s="201" t="e">
        <f t="shared" ref="J19" si="1">+G19*I19</f>
        <v>#REF!</v>
      </c>
      <c r="K19" s="202" t="e">
        <f t="shared" ref="K19" si="2">+J19*E19</f>
        <v>#REF!</v>
      </c>
      <c r="L19" s="203"/>
    </row>
    <row r="20" spans="1:23" ht="18" customHeight="1" x14ac:dyDescent="0.5">
      <c r="A20" s="196"/>
      <c r="B20" s="208">
        <v>4.2</v>
      </c>
      <c r="C20" s="461" t="s">
        <v>936</v>
      </c>
      <c r="D20" s="462"/>
      <c r="E20" s="197">
        <f>+เหล็กเสริม!H23*E18</f>
        <v>3516.8821400000006</v>
      </c>
      <c r="F20" s="198" t="s">
        <v>187</v>
      </c>
      <c r="G20" s="199" t="e">
        <f>+ค่างานต้นทุนต่อหน่วย!J65</f>
        <v>#REF!</v>
      </c>
      <c r="H20" s="200" t="e">
        <f t="shared" si="0"/>
        <v>#REF!</v>
      </c>
      <c r="I20" s="196">
        <v>1.3642000000000001</v>
      </c>
      <c r="J20" s="201" t="e">
        <f>+G20*I20</f>
        <v>#REF!</v>
      </c>
      <c r="K20" s="202" t="e">
        <f>+J20*E20</f>
        <v>#REF!</v>
      </c>
      <c r="L20" s="203"/>
    </row>
    <row r="21" spans="1:23" ht="18" customHeight="1" x14ac:dyDescent="0.5">
      <c r="A21" s="206">
        <v>3</v>
      </c>
      <c r="B21" s="209" t="s">
        <v>944</v>
      </c>
      <c r="C21" s="204"/>
      <c r="D21" s="205"/>
      <c r="E21" s="197">
        <v>170</v>
      </c>
      <c r="F21" s="198" t="s">
        <v>86</v>
      </c>
      <c r="G21" s="199" t="e">
        <f>+ROUNDDOWN(ค่างานต้นทุนต่อหน่วย!J101,0)</f>
        <v>#REF!</v>
      </c>
      <c r="H21" s="200" t="e">
        <f>+G21*E21</f>
        <v>#REF!</v>
      </c>
      <c r="I21" s="196">
        <v>1.3642000000000001</v>
      </c>
      <c r="J21" s="201" t="e">
        <f>+G21*I21</f>
        <v>#REF!</v>
      </c>
      <c r="K21" s="202" t="e">
        <f>+H21*I21</f>
        <v>#REF!</v>
      </c>
      <c r="L21" s="203"/>
    </row>
    <row r="22" spans="1:23" ht="18" customHeight="1" x14ac:dyDescent="0.5">
      <c r="A22" s="206">
        <v>4</v>
      </c>
      <c r="B22" s="452" t="s">
        <v>924</v>
      </c>
      <c r="C22" s="453"/>
      <c r="D22" s="454"/>
      <c r="E22" s="197">
        <f>+ค่างานต้นทุนต่อหน่วย!L89</f>
        <v>507</v>
      </c>
      <c r="F22" s="198" t="s">
        <v>4</v>
      </c>
      <c r="G22" s="200">
        <f>+ROUNDDOWN(ค่างานต้นทุนต่อหน่วย!J92,0)</f>
        <v>144</v>
      </c>
      <c r="H22" s="200">
        <f>+G22*E22</f>
        <v>73008</v>
      </c>
      <c r="I22" s="196">
        <v>1.3642000000000001</v>
      </c>
      <c r="J22" s="201">
        <f>+G22*I22</f>
        <v>196.44480000000001</v>
      </c>
      <c r="K22" s="202">
        <f>+J22*E22</f>
        <v>99597.513600000006</v>
      </c>
      <c r="L22" s="203"/>
    </row>
    <row r="23" spans="1:23" ht="18" customHeight="1" x14ac:dyDescent="0.5">
      <c r="A23" s="210">
        <v>5</v>
      </c>
      <c r="B23" s="473" t="s">
        <v>943</v>
      </c>
      <c r="C23" s="474"/>
      <c r="D23" s="475"/>
      <c r="E23" s="211">
        <v>197</v>
      </c>
      <c r="F23" s="212" t="s">
        <v>5</v>
      </c>
      <c r="G23" s="213" t="e">
        <f>+ค่างานต้นทุนต่อหน่วย!L139</f>
        <v>#REF!</v>
      </c>
      <c r="H23" s="213" t="e">
        <f>+G23*E23</f>
        <v>#REF!</v>
      </c>
      <c r="I23" s="214">
        <v>1.3642000000000001</v>
      </c>
      <c r="J23" s="215" t="e">
        <f>+G23*I23</f>
        <v>#REF!</v>
      </c>
      <c r="K23" s="216" t="e">
        <f>+H23*I23</f>
        <v>#REF!</v>
      </c>
      <c r="L23" s="217"/>
    </row>
    <row r="24" spans="1:23" ht="18" customHeight="1" thickBot="1" x14ac:dyDescent="0.55000000000000004">
      <c r="A24" s="174"/>
      <c r="B24" s="174"/>
      <c r="C24" s="172"/>
      <c r="E24" s="468" t="s">
        <v>24</v>
      </c>
      <c r="F24" s="468"/>
      <c r="G24" s="469"/>
      <c r="H24" s="219" t="e">
        <f>SUM(H15:H23)</f>
        <v>#REF!</v>
      </c>
      <c r="J24" s="218"/>
      <c r="K24" s="220" t="e">
        <f>SUM(K15:K23)</f>
        <v>#REF!</v>
      </c>
    </row>
    <row r="25" spans="1:23" ht="18" customHeight="1" thickTop="1" thickBot="1" x14ac:dyDescent="0.55000000000000004">
      <c r="A25" s="174"/>
      <c r="B25" s="221" t="s">
        <v>945</v>
      </c>
      <c r="C25" s="221"/>
      <c r="D25" s="222"/>
      <c r="E25" s="223"/>
      <c r="F25" s="224"/>
      <c r="G25" s="177"/>
      <c r="H25" s="225"/>
      <c r="I25" s="468" t="s">
        <v>599</v>
      </c>
      <c r="J25" s="469"/>
      <c r="K25" s="226">
        <f>901200</f>
        <v>901200</v>
      </c>
    </row>
    <row r="26" spans="1:23" ht="18" customHeight="1" thickTop="1" x14ac:dyDescent="0.5">
      <c r="A26" s="174"/>
      <c r="B26" s="227" t="s">
        <v>536</v>
      </c>
      <c r="C26" s="227"/>
      <c r="D26" s="228"/>
      <c r="E26" s="229">
        <v>100</v>
      </c>
      <c r="F26" s="230" t="s">
        <v>527</v>
      </c>
      <c r="G26" s="177"/>
      <c r="H26" s="231" t="s">
        <v>25</v>
      </c>
      <c r="I26" s="470" t="str">
        <f>CONCATENATE("(  ",BAHTTEXT(K25),"  )  ")</f>
        <v xml:space="preserve">(  เก้าแสนหนึ่งพันสองร้อยบาทถ้วน  )  </v>
      </c>
      <c r="J26" s="471"/>
      <c r="K26" s="471"/>
      <c r="L26" s="472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</row>
    <row r="27" spans="1:23" ht="18" customHeight="1" x14ac:dyDescent="0.5">
      <c r="A27" s="174"/>
      <c r="B27" s="232" t="s">
        <v>537</v>
      </c>
      <c r="C27" s="227"/>
      <c r="D27" s="227"/>
      <c r="E27" s="233">
        <f>+K25/175</f>
        <v>5149.7142857142853</v>
      </c>
      <c r="F27" s="227" t="s">
        <v>538</v>
      </c>
      <c r="H27" s="234"/>
      <c r="I27" s="235"/>
      <c r="J27" s="236"/>
      <c r="K27" s="237"/>
      <c r="L27" s="236"/>
    </row>
    <row r="28" spans="1:23" ht="18" customHeight="1" x14ac:dyDescent="0.5">
      <c r="A28" s="174"/>
      <c r="B28" s="238"/>
      <c r="E28" s="239"/>
      <c r="F28" s="142"/>
      <c r="H28" s="172"/>
      <c r="I28" s="171"/>
      <c r="K28" s="240"/>
    </row>
    <row r="29" spans="1:23" ht="18" customHeight="1" x14ac:dyDescent="0.5">
      <c r="D29" s="241"/>
      <c r="E29" s="173" t="s">
        <v>595</v>
      </c>
      <c r="F29" s="173"/>
      <c r="G29" s="173"/>
      <c r="H29" s="173" t="s">
        <v>949</v>
      </c>
      <c r="I29" s="173"/>
      <c r="K29" s="173"/>
    </row>
    <row r="30" spans="1:23" ht="18" customHeight="1" x14ac:dyDescent="0.5">
      <c r="E30" s="173" t="s">
        <v>950</v>
      </c>
      <c r="F30" s="173"/>
      <c r="G30" s="173"/>
      <c r="H30" s="173"/>
      <c r="I30" s="173"/>
      <c r="K30" s="173"/>
    </row>
    <row r="31" spans="1:23" ht="18" customHeight="1" x14ac:dyDescent="0.5">
      <c r="B31" s="442"/>
      <c r="C31" s="442"/>
      <c r="D31" s="442"/>
      <c r="E31" s="173" t="s">
        <v>951</v>
      </c>
      <c r="F31" s="173"/>
      <c r="G31" s="173"/>
      <c r="H31" s="173"/>
      <c r="I31" s="173"/>
      <c r="K31" s="173"/>
      <c r="L31" s="136"/>
    </row>
    <row r="32" spans="1:23" ht="18" customHeight="1" x14ac:dyDescent="0.5">
      <c r="D32" s="241"/>
      <c r="E32" s="173"/>
      <c r="F32" s="173"/>
      <c r="G32" s="173"/>
      <c r="H32" s="173"/>
      <c r="I32" s="173"/>
      <c r="K32" s="173"/>
      <c r="L32" s="174"/>
    </row>
    <row r="33" spans="1:11" ht="18" customHeight="1" x14ac:dyDescent="0.5">
      <c r="E33" s="173" t="s">
        <v>595</v>
      </c>
      <c r="F33" s="173"/>
      <c r="G33" s="173"/>
      <c r="H33" s="173" t="s">
        <v>952</v>
      </c>
      <c r="I33" s="173"/>
      <c r="K33" s="173"/>
    </row>
    <row r="34" spans="1:11" ht="18" customHeight="1" x14ac:dyDescent="0.5">
      <c r="B34" s="442"/>
      <c r="C34" s="442"/>
      <c r="D34" s="442"/>
      <c r="E34" s="173" t="s">
        <v>953</v>
      </c>
      <c r="F34" s="173"/>
      <c r="G34" s="173"/>
      <c r="H34" s="173"/>
      <c r="I34" s="173"/>
      <c r="K34" s="173"/>
    </row>
    <row r="35" spans="1:11" ht="18" customHeight="1" x14ac:dyDescent="0.5">
      <c r="D35" s="241"/>
      <c r="E35" s="173" t="s">
        <v>954</v>
      </c>
      <c r="F35" s="173"/>
      <c r="G35" s="173"/>
      <c r="H35" s="173"/>
      <c r="I35" s="173"/>
      <c r="K35" s="173"/>
    </row>
    <row r="36" spans="1:11" ht="18" customHeight="1" x14ac:dyDescent="0.5">
      <c r="B36" s="442"/>
      <c r="C36" s="442"/>
      <c r="D36" s="442"/>
      <c r="E36" s="173"/>
      <c r="F36" s="173"/>
      <c r="G36" s="173"/>
      <c r="H36" s="173"/>
      <c r="I36" s="173"/>
      <c r="K36" s="173"/>
    </row>
    <row r="37" spans="1:11" ht="18" customHeight="1" x14ac:dyDescent="0.5">
      <c r="B37" s="442"/>
      <c r="C37" s="442"/>
      <c r="D37" s="442"/>
      <c r="E37" s="173" t="s">
        <v>595</v>
      </c>
      <c r="F37" s="173"/>
      <c r="G37" s="173"/>
      <c r="H37" s="173" t="s">
        <v>955</v>
      </c>
      <c r="I37" s="173"/>
      <c r="K37" s="173"/>
    </row>
    <row r="38" spans="1:11" ht="18" customHeight="1" x14ac:dyDescent="0.5">
      <c r="D38" s="241"/>
      <c r="E38" s="173" t="s">
        <v>956</v>
      </c>
      <c r="F38" s="173"/>
      <c r="G38" s="173"/>
      <c r="H38" s="173"/>
      <c r="I38" s="173"/>
      <c r="K38" s="173"/>
    </row>
    <row r="39" spans="1:11" ht="18" customHeight="1" x14ac:dyDescent="0.5">
      <c r="D39" s="241"/>
      <c r="E39" s="173" t="s">
        <v>957</v>
      </c>
      <c r="F39" s="173"/>
      <c r="G39" s="173"/>
      <c r="H39" s="173"/>
      <c r="I39" s="173"/>
      <c r="K39" s="173"/>
    </row>
    <row r="40" spans="1:11" ht="18" customHeight="1" x14ac:dyDescent="0.5">
      <c r="E40" s="173" t="s">
        <v>958</v>
      </c>
      <c r="F40" s="173"/>
      <c r="G40" s="173"/>
      <c r="H40" s="173"/>
      <c r="I40" s="173"/>
      <c r="K40" s="173"/>
    </row>
    <row r="41" spans="1:11" ht="18" customHeight="1" x14ac:dyDescent="0.5">
      <c r="B41" s="172"/>
      <c r="C41" s="172"/>
      <c r="D41" s="174"/>
      <c r="E41" s="173"/>
      <c r="F41" s="173"/>
      <c r="G41" s="173"/>
      <c r="H41" s="173"/>
      <c r="I41" s="173"/>
      <c r="K41" s="173"/>
    </row>
    <row r="42" spans="1:11" ht="18" customHeight="1" x14ac:dyDescent="0.5">
      <c r="D42" s="174"/>
      <c r="E42" s="173" t="s">
        <v>595</v>
      </c>
      <c r="F42" s="173"/>
      <c r="G42" s="173"/>
      <c r="H42" s="173" t="s">
        <v>601</v>
      </c>
      <c r="I42" s="173"/>
      <c r="K42" s="173"/>
    </row>
    <row r="43" spans="1:11" ht="18" customHeight="1" x14ac:dyDescent="0.5">
      <c r="D43" s="174"/>
      <c r="E43" s="173" t="s">
        <v>956</v>
      </c>
      <c r="F43" s="173"/>
      <c r="G43" s="173"/>
      <c r="H43" s="173"/>
      <c r="I43" s="173"/>
      <c r="K43" s="173"/>
    </row>
    <row r="44" spans="1:11" ht="18" customHeight="1" x14ac:dyDescent="0.5">
      <c r="E44" s="173" t="s">
        <v>959</v>
      </c>
      <c r="F44" s="173"/>
      <c r="G44" s="173"/>
      <c r="H44" s="173"/>
      <c r="I44" s="173"/>
      <c r="K44" s="173"/>
    </row>
    <row r="45" spans="1:11" ht="18" customHeight="1" x14ac:dyDescent="0.5">
      <c r="B45" s="172"/>
      <c r="C45" s="172"/>
      <c r="E45" s="173"/>
      <c r="F45" s="173"/>
      <c r="G45" s="173"/>
      <c r="H45" s="173"/>
      <c r="I45" s="173"/>
      <c r="K45" s="173"/>
    </row>
    <row r="46" spans="1:11" ht="18" customHeight="1" x14ac:dyDescent="0.5">
      <c r="B46" s="172"/>
      <c r="C46" s="172"/>
      <c r="D46" s="174"/>
      <c r="E46" s="173" t="s">
        <v>595</v>
      </c>
      <c r="F46" s="173"/>
      <c r="G46" s="173"/>
      <c r="H46" s="173" t="s">
        <v>539</v>
      </c>
      <c r="I46" s="173"/>
      <c r="K46" s="173"/>
    </row>
    <row r="47" spans="1:11" ht="18" customHeight="1" x14ac:dyDescent="0.5">
      <c r="A47" s="174"/>
      <c r="B47" s="174"/>
      <c r="C47" s="174"/>
      <c r="D47" s="174"/>
      <c r="E47" s="173" t="s">
        <v>960</v>
      </c>
      <c r="F47" s="173"/>
      <c r="G47" s="173"/>
      <c r="H47" s="173"/>
      <c r="I47" s="173"/>
      <c r="K47" s="173"/>
    </row>
    <row r="48" spans="1:11" ht="18" customHeight="1" x14ac:dyDescent="0.5">
      <c r="E48" s="173" t="s">
        <v>961</v>
      </c>
      <c r="F48" s="173"/>
      <c r="G48" s="173"/>
      <c r="H48" s="173"/>
      <c r="I48" s="173"/>
      <c r="K48" s="173"/>
    </row>
    <row r="49" spans="5:9" ht="18" customHeight="1" x14ac:dyDescent="0.5">
      <c r="E49" s="142"/>
      <c r="F49" s="176"/>
      <c r="G49" s="176"/>
      <c r="H49" s="176"/>
      <c r="I49" s="176"/>
    </row>
  </sheetData>
  <mergeCells count="24">
    <mergeCell ref="C20:D20"/>
    <mergeCell ref="C19:D19"/>
    <mergeCell ref="B31:D31"/>
    <mergeCell ref="I25:J25"/>
    <mergeCell ref="I26:L26"/>
    <mergeCell ref="E24:G24"/>
    <mergeCell ref="B23:D23"/>
    <mergeCell ref="B22:D22"/>
    <mergeCell ref="B36:D36"/>
    <mergeCell ref="B37:D37"/>
    <mergeCell ref="B34:D34"/>
    <mergeCell ref="A2:L2"/>
    <mergeCell ref="A12:A13"/>
    <mergeCell ref="B12:D13"/>
    <mergeCell ref="E12:E13"/>
    <mergeCell ref="B15:D15"/>
    <mergeCell ref="L12:L13"/>
    <mergeCell ref="D9:K9"/>
    <mergeCell ref="A10:C10"/>
    <mergeCell ref="D5:K5"/>
    <mergeCell ref="B17:D17"/>
    <mergeCell ref="J12:K12"/>
    <mergeCell ref="B18:D18"/>
    <mergeCell ref="B16:D16"/>
  </mergeCells>
  <phoneticPr fontId="0" type="noConversion"/>
  <pageMargins left="0.19685039370078741" right="3.937007874015748E-2" top="0.19685039370078741" bottom="0" header="0.31496062992125984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tabColor rgb="FFC00000"/>
  </sheetPr>
  <dimension ref="A1:Q139"/>
  <sheetViews>
    <sheetView zoomScale="120" zoomScaleNormal="120" workbookViewId="0">
      <selection activeCell="N37" sqref="N37"/>
    </sheetView>
  </sheetViews>
  <sheetFormatPr defaultRowHeight="18.75" x14ac:dyDescent="0.3"/>
  <cols>
    <col min="1" max="1" width="4.7109375" style="1" customWidth="1"/>
    <col min="2" max="2" width="7.85546875" style="1" customWidth="1"/>
    <col min="3" max="3" width="6.5703125" style="1" customWidth="1"/>
    <col min="4" max="4" width="9.7109375" style="243" customWidth="1"/>
    <col min="5" max="5" width="5" style="1" customWidth="1"/>
    <col min="6" max="6" width="9.5703125" style="1" customWidth="1"/>
    <col min="7" max="7" width="3.5703125" style="3" customWidth="1"/>
    <col min="8" max="8" width="10.28515625" style="244" customWidth="1"/>
    <col min="9" max="9" width="10.42578125" style="1" customWidth="1"/>
    <col min="10" max="10" width="11" style="254" customWidth="1"/>
    <col min="11" max="11" width="8.42578125" style="1" customWidth="1"/>
    <col min="12" max="12" width="10.42578125" style="1" customWidth="1"/>
    <col min="13" max="16384" width="9.140625" style="1"/>
  </cols>
  <sheetData>
    <row r="1" spans="1:14" x14ac:dyDescent="0.3">
      <c r="J1" s="245"/>
      <c r="L1" s="246"/>
      <c r="M1" s="258" t="s">
        <v>1151</v>
      </c>
    </row>
    <row r="2" spans="1:14" ht="24" customHeight="1" x14ac:dyDescent="0.35">
      <c r="A2" s="476" t="s">
        <v>909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</row>
    <row r="3" spans="1:14" x14ac:dyDescent="0.3">
      <c r="A3" s="179" t="s">
        <v>3</v>
      </c>
      <c r="B3" s="180"/>
      <c r="C3" s="138" t="s">
        <v>969</v>
      </c>
      <c r="D3" s="247"/>
      <c r="E3" s="145"/>
      <c r="F3" s="145"/>
      <c r="G3" s="180"/>
      <c r="H3" s="248"/>
      <c r="I3" s="145"/>
      <c r="J3" s="249"/>
      <c r="K3" s="145"/>
      <c r="L3" s="4"/>
    </row>
    <row r="4" spans="1:14" x14ac:dyDescent="0.3">
      <c r="A4" s="179"/>
      <c r="B4" s="180"/>
      <c r="C4" s="138" t="s">
        <v>971</v>
      </c>
      <c r="D4" s="247"/>
      <c r="E4" s="145"/>
      <c r="F4" s="145"/>
      <c r="G4" s="180"/>
      <c r="H4" s="248"/>
      <c r="I4" s="145"/>
      <c r="J4" s="249"/>
      <c r="K4" s="145"/>
      <c r="L4" s="4"/>
    </row>
    <row r="5" spans="1:14" x14ac:dyDescent="0.3">
      <c r="A5" s="179" t="s">
        <v>0</v>
      </c>
      <c r="B5" s="180"/>
      <c r="C5" s="138" t="s">
        <v>946</v>
      </c>
      <c r="D5" s="142"/>
      <c r="E5" s="142"/>
      <c r="F5" s="142"/>
      <c r="G5" s="142"/>
      <c r="H5" s="142"/>
      <c r="I5" s="142"/>
      <c r="J5" s="142"/>
      <c r="K5" s="138"/>
    </row>
    <row r="6" spans="1:14" x14ac:dyDescent="0.3">
      <c r="A6" s="179" t="s">
        <v>9</v>
      </c>
      <c r="B6" s="180"/>
      <c r="C6" s="457" t="str">
        <f>สรุปราคากลาง!D9</f>
        <v>เทศบาลตำบลป่าป้อง  ตำบลป่าป้อง  อำเภอดอยสะเก็ด  จังหวัดเชียงใหม่</v>
      </c>
      <c r="D6" s="457"/>
      <c r="E6" s="457"/>
      <c r="F6" s="457"/>
      <c r="G6" s="457"/>
      <c r="H6" s="457"/>
      <c r="I6" s="457"/>
      <c r="J6" s="457"/>
      <c r="K6" s="457"/>
    </row>
    <row r="7" spans="1:14" x14ac:dyDescent="0.3">
      <c r="A7" s="179" t="s">
        <v>1149</v>
      </c>
      <c r="B7" s="180"/>
      <c r="C7" s="250"/>
      <c r="D7" s="250"/>
      <c r="E7" s="250"/>
      <c r="F7" s="250"/>
      <c r="G7" s="250"/>
      <c r="H7" s="250"/>
      <c r="I7" s="250"/>
      <c r="J7" s="250"/>
      <c r="K7" s="145"/>
    </row>
    <row r="8" spans="1:14" x14ac:dyDescent="0.3">
      <c r="H8" s="244" t="s">
        <v>17</v>
      </c>
      <c r="J8" s="251" t="s">
        <v>8</v>
      </c>
      <c r="K8" s="252">
        <v>33.64</v>
      </c>
    </row>
    <row r="9" spans="1:14" x14ac:dyDescent="0.3">
      <c r="A9" s="253" t="s">
        <v>910</v>
      </c>
      <c r="B9" s="6" t="s">
        <v>911</v>
      </c>
      <c r="C9" s="6"/>
      <c r="E9" s="6"/>
      <c r="F9" s="6"/>
      <c r="G9" s="242"/>
    </row>
    <row r="10" spans="1:14" ht="21" x14ac:dyDescent="0.35">
      <c r="A10" s="6" t="s">
        <v>912</v>
      </c>
      <c r="B10" s="6"/>
      <c r="C10" s="6"/>
      <c r="E10" s="6"/>
      <c r="G10" s="242" t="s">
        <v>8</v>
      </c>
      <c r="H10" s="255">
        <v>2.67</v>
      </c>
      <c r="I10" s="242" t="s">
        <v>10</v>
      </c>
      <c r="K10" s="6"/>
      <c r="L10" s="256"/>
      <c r="N10" s="256"/>
    </row>
    <row r="11" spans="1:14" ht="19.5" thickBot="1" x14ac:dyDescent="0.35">
      <c r="A11" s="6"/>
      <c r="B11" s="6"/>
      <c r="E11" s="242" t="s">
        <v>28</v>
      </c>
      <c r="F11" s="242"/>
      <c r="G11" s="242" t="s">
        <v>8</v>
      </c>
      <c r="H11" s="257">
        <f>H10</f>
        <v>2.67</v>
      </c>
      <c r="I11" s="242" t="s">
        <v>10</v>
      </c>
    </row>
    <row r="12" spans="1:14" ht="19.5" thickTop="1" x14ac:dyDescent="0.3">
      <c r="A12" s="253" t="s">
        <v>26</v>
      </c>
      <c r="B12" s="6"/>
      <c r="C12" s="6"/>
      <c r="E12" s="6"/>
      <c r="F12" s="6"/>
      <c r="G12" s="242"/>
    </row>
    <row r="13" spans="1:14" x14ac:dyDescent="0.3">
      <c r="A13" s="6" t="s">
        <v>27</v>
      </c>
      <c r="B13" s="6"/>
      <c r="C13" s="6"/>
      <c r="E13" s="6"/>
      <c r="G13" s="242" t="s">
        <v>8</v>
      </c>
      <c r="H13" s="255">
        <v>29.84</v>
      </c>
      <c r="I13" s="242" t="s">
        <v>11</v>
      </c>
      <c r="K13" s="6"/>
    </row>
    <row r="14" spans="1:14" ht="19.5" thickBot="1" x14ac:dyDescent="0.35">
      <c r="A14" s="6"/>
      <c r="B14" s="6"/>
      <c r="E14" s="242" t="s">
        <v>28</v>
      </c>
      <c r="F14" s="242"/>
      <c r="G14" s="242" t="s">
        <v>8</v>
      </c>
      <c r="H14" s="257">
        <f>H13</f>
        <v>29.84</v>
      </c>
      <c r="I14" s="242" t="s">
        <v>11</v>
      </c>
    </row>
    <row r="15" spans="1:14" ht="19.5" thickTop="1" x14ac:dyDescent="0.3">
      <c r="A15" s="258" t="s">
        <v>30</v>
      </c>
    </row>
    <row r="16" spans="1:14" x14ac:dyDescent="0.3">
      <c r="A16" s="1" t="s">
        <v>31</v>
      </c>
      <c r="I16" s="3" t="s">
        <v>32</v>
      </c>
      <c r="J16" s="254">
        <v>18.850000000000001</v>
      </c>
      <c r="K16" s="1" t="s">
        <v>44</v>
      </c>
    </row>
    <row r="17" spans="1:11" x14ac:dyDescent="0.3">
      <c r="A17" s="1" t="s">
        <v>38</v>
      </c>
      <c r="I17" s="3" t="s">
        <v>32</v>
      </c>
      <c r="J17" s="254">
        <v>9.1999999999999993</v>
      </c>
      <c r="K17" s="1" t="s">
        <v>45</v>
      </c>
    </row>
    <row r="18" spans="1:11" x14ac:dyDescent="0.3">
      <c r="A18" s="1" t="s">
        <v>39</v>
      </c>
      <c r="D18" s="243" t="s">
        <v>40</v>
      </c>
      <c r="I18" s="3" t="s">
        <v>32</v>
      </c>
      <c r="J18" s="254">
        <v>0</v>
      </c>
      <c r="K18" s="1" t="s">
        <v>45</v>
      </c>
    </row>
    <row r="19" spans="1:11" x14ac:dyDescent="0.3">
      <c r="C19" s="1" t="s">
        <v>41</v>
      </c>
      <c r="I19" s="3" t="s">
        <v>32</v>
      </c>
      <c r="J19" s="254">
        <f>+J17+J18</f>
        <v>9.1999999999999993</v>
      </c>
      <c r="K19" s="1" t="s">
        <v>45</v>
      </c>
    </row>
    <row r="20" spans="1:11" x14ac:dyDescent="0.3">
      <c r="A20" s="1" t="s">
        <v>42</v>
      </c>
      <c r="C20" s="1" t="s">
        <v>43</v>
      </c>
      <c r="E20" s="3" t="s">
        <v>32</v>
      </c>
      <c r="F20" s="1">
        <v>1.25</v>
      </c>
      <c r="I20" s="3" t="s">
        <v>32</v>
      </c>
      <c r="J20" s="254">
        <f>+J19*F20</f>
        <v>11.5</v>
      </c>
      <c r="K20" s="1" t="s">
        <v>44</v>
      </c>
    </row>
    <row r="21" spans="1:11" x14ac:dyDescent="0.3">
      <c r="B21" s="1" t="s">
        <v>28</v>
      </c>
      <c r="I21" s="3" t="s">
        <v>32</v>
      </c>
      <c r="J21" s="254">
        <f>+J20+J16</f>
        <v>30.35</v>
      </c>
      <c r="K21" s="1" t="s">
        <v>44</v>
      </c>
    </row>
    <row r="22" spans="1:11" x14ac:dyDescent="0.3">
      <c r="B22" s="1" t="s">
        <v>12</v>
      </c>
      <c r="I22" s="3" t="s">
        <v>32</v>
      </c>
      <c r="J22" s="254">
        <f>+ROUNDDOWN(J21,0)</f>
        <v>30</v>
      </c>
      <c r="K22" s="1" t="s">
        <v>44</v>
      </c>
    </row>
    <row r="23" spans="1:11" x14ac:dyDescent="0.3">
      <c r="A23" s="258" t="s">
        <v>46</v>
      </c>
    </row>
    <row r="24" spans="1:11" x14ac:dyDescent="0.3">
      <c r="A24" s="1" t="s">
        <v>47</v>
      </c>
      <c r="D24" s="243">
        <v>112</v>
      </c>
      <c r="E24" s="1" t="s">
        <v>48</v>
      </c>
      <c r="F24" s="1" t="s">
        <v>913</v>
      </c>
      <c r="I24" s="3" t="s">
        <v>32</v>
      </c>
      <c r="J24" s="254">
        <v>112</v>
      </c>
      <c r="K24" s="1" t="s">
        <v>44</v>
      </c>
    </row>
    <row r="25" spans="1:11" x14ac:dyDescent="0.3">
      <c r="F25" s="1" t="s">
        <v>50</v>
      </c>
      <c r="I25" s="3"/>
    </row>
    <row r="26" spans="1:11" x14ac:dyDescent="0.3">
      <c r="A26" s="1" t="s">
        <v>51</v>
      </c>
      <c r="I26" s="3"/>
    </row>
    <row r="27" spans="1:11" x14ac:dyDescent="0.3">
      <c r="A27" s="1" t="s">
        <v>52</v>
      </c>
      <c r="I27" s="3" t="s">
        <v>32</v>
      </c>
      <c r="J27" s="254">
        <v>18.98</v>
      </c>
      <c r="K27" s="1" t="s">
        <v>44</v>
      </c>
    </row>
    <row r="28" spans="1:11" x14ac:dyDescent="0.3">
      <c r="A28" s="1" t="s">
        <v>53</v>
      </c>
      <c r="D28" s="243" t="s">
        <v>40</v>
      </c>
      <c r="I28" s="3" t="s">
        <v>32</v>
      </c>
      <c r="J28" s="254">
        <v>0</v>
      </c>
      <c r="K28" s="1" t="s">
        <v>44</v>
      </c>
    </row>
    <row r="29" spans="1:11" x14ac:dyDescent="0.3">
      <c r="A29" s="1" t="s">
        <v>54</v>
      </c>
      <c r="C29" s="1" t="s">
        <v>43</v>
      </c>
      <c r="E29" s="3" t="s">
        <v>32</v>
      </c>
      <c r="F29" s="1">
        <v>1.25</v>
      </c>
      <c r="I29" s="3" t="s">
        <v>32</v>
      </c>
      <c r="J29" s="254">
        <f>+J27*F29</f>
        <v>23.725000000000001</v>
      </c>
      <c r="K29" s="1" t="s">
        <v>44</v>
      </c>
    </row>
    <row r="30" spans="1:11" x14ac:dyDescent="0.3">
      <c r="B30" s="1" t="s">
        <v>28</v>
      </c>
      <c r="I30" s="3" t="s">
        <v>32</v>
      </c>
      <c r="J30" s="254">
        <v>23.7</v>
      </c>
      <c r="K30" s="1" t="s">
        <v>44</v>
      </c>
    </row>
    <row r="31" spans="1:11" x14ac:dyDescent="0.3">
      <c r="A31" s="258" t="s">
        <v>55</v>
      </c>
    </row>
    <row r="32" spans="1:11" x14ac:dyDescent="0.3">
      <c r="A32" s="1" t="s">
        <v>56</v>
      </c>
      <c r="D32" s="243">
        <v>99</v>
      </c>
      <c r="E32" s="1" t="s">
        <v>48</v>
      </c>
      <c r="F32" s="1" t="s">
        <v>49</v>
      </c>
      <c r="I32" s="3" t="s">
        <v>32</v>
      </c>
      <c r="J32" s="254">
        <v>99</v>
      </c>
      <c r="K32" s="1" t="s">
        <v>44</v>
      </c>
    </row>
    <row r="33" spans="1:17" x14ac:dyDescent="0.3">
      <c r="F33" s="1" t="s">
        <v>50</v>
      </c>
      <c r="I33" s="3"/>
    </row>
    <row r="34" spans="1:17" x14ac:dyDescent="0.3">
      <c r="A34" s="1" t="s">
        <v>57</v>
      </c>
    </row>
    <row r="35" spans="1:17" x14ac:dyDescent="0.3">
      <c r="A35" s="1" t="s">
        <v>58</v>
      </c>
      <c r="D35" s="243" t="s">
        <v>59</v>
      </c>
      <c r="I35" s="3" t="s">
        <v>32</v>
      </c>
      <c r="J35" s="259" t="e">
        <f>+คอนกรีต!I22</f>
        <v>#REF!</v>
      </c>
      <c r="K35" s="1" t="s">
        <v>44</v>
      </c>
    </row>
    <row r="36" spans="1:17" x14ac:dyDescent="0.3">
      <c r="I36" s="3" t="s">
        <v>32</v>
      </c>
      <c r="J36" s="254">
        <f>+งานคอนกรีต!H26</f>
        <v>1.5942719999999999</v>
      </c>
      <c r="K36" s="1" t="s">
        <v>70</v>
      </c>
      <c r="N36" s="1" t="s">
        <v>64</v>
      </c>
      <c r="Q36" s="1" t="s">
        <v>65</v>
      </c>
    </row>
    <row r="37" spans="1:17" x14ac:dyDescent="0.3">
      <c r="A37" s="1" t="s">
        <v>60</v>
      </c>
      <c r="N37" s="1" t="s">
        <v>64</v>
      </c>
      <c r="Q37" s="1" t="s">
        <v>66</v>
      </c>
    </row>
    <row r="38" spans="1:17" x14ac:dyDescent="0.3">
      <c r="A38" s="1" t="s">
        <v>914</v>
      </c>
      <c r="I38" s="260">
        <f>+งานคอนกรีต!H27</f>
        <v>5.6951999999999989</v>
      </c>
      <c r="J38" s="254">
        <v>139</v>
      </c>
      <c r="L38" s="260"/>
      <c r="N38" s="1" t="s">
        <v>71</v>
      </c>
    </row>
    <row r="39" spans="1:17" x14ac:dyDescent="0.3">
      <c r="I39" s="3" t="s">
        <v>32</v>
      </c>
      <c r="J39" s="254">
        <f>+งานคอนกรีต!H27*133</f>
        <v>757.46159999999986</v>
      </c>
      <c r="K39" s="1" t="s">
        <v>61</v>
      </c>
      <c r="N39" s="1" t="s">
        <v>72</v>
      </c>
    </row>
    <row r="40" spans="1:17" x14ac:dyDescent="0.3">
      <c r="A40" s="1" t="s">
        <v>62</v>
      </c>
      <c r="I40" s="3" t="s">
        <v>32</v>
      </c>
      <c r="J40" s="254">
        <f>+ROUNDDOWN(184.29,0)</f>
        <v>184</v>
      </c>
      <c r="K40" s="1" t="s">
        <v>44</v>
      </c>
      <c r="N40" s="1">
        <f>614.3*0.3</f>
        <v>184.29</v>
      </c>
      <c r="O40" s="1" t="s">
        <v>73</v>
      </c>
    </row>
    <row r="41" spans="1:17" x14ac:dyDescent="0.3">
      <c r="A41" s="1" t="s">
        <v>63</v>
      </c>
      <c r="I41" s="3" t="s">
        <v>32</v>
      </c>
      <c r="J41" s="254">
        <f>+ROUNDDOWN(N41,0)</f>
        <v>140</v>
      </c>
      <c r="K41" s="1" t="s">
        <v>44</v>
      </c>
      <c r="N41" s="1">
        <f>467.29*0.3</f>
        <v>140.18700000000001</v>
      </c>
      <c r="O41" s="1" t="s">
        <v>74</v>
      </c>
    </row>
    <row r="42" spans="1:17" x14ac:dyDescent="0.3">
      <c r="A42" s="1" t="s">
        <v>67</v>
      </c>
      <c r="I42" s="3" t="s">
        <v>32</v>
      </c>
      <c r="J42" s="254">
        <f>+(J41+J40)/2</f>
        <v>162</v>
      </c>
      <c r="K42" s="1" t="s">
        <v>44</v>
      </c>
      <c r="O42" s="1" t="s">
        <v>75</v>
      </c>
    </row>
    <row r="43" spans="1:17" x14ac:dyDescent="0.3">
      <c r="A43" s="1" t="s">
        <v>79</v>
      </c>
      <c r="I43" s="3" t="s">
        <v>32</v>
      </c>
      <c r="J43" s="254">
        <f>+(I38*(0.06/2))*J42</f>
        <v>27.678671999999992</v>
      </c>
      <c r="K43" s="1" t="s">
        <v>61</v>
      </c>
      <c r="O43" s="1" t="s">
        <v>76</v>
      </c>
    </row>
    <row r="44" spans="1:17" x14ac:dyDescent="0.3">
      <c r="A44" s="1" t="s">
        <v>69</v>
      </c>
      <c r="C44" s="1" t="s">
        <v>41</v>
      </c>
      <c r="I44" s="3" t="s">
        <v>32</v>
      </c>
      <c r="J44" s="254">
        <f>+((J39+J43)/J36)</f>
        <v>492.47573312458599</v>
      </c>
      <c r="K44" s="1" t="s">
        <v>44</v>
      </c>
      <c r="O44" s="1" t="s">
        <v>77</v>
      </c>
    </row>
    <row r="45" spans="1:17" x14ac:dyDescent="0.3">
      <c r="C45" s="1" t="s">
        <v>28</v>
      </c>
      <c r="I45" s="3" t="s">
        <v>32</v>
      </c>
      <c r="J45" s="254" t="e">
        <f>+J44+J35</f>
        <v>#REF!</v>
      </c>
      <c r="K45" s="1" t="s">
        <v>44</v>
      </c>
      <c r="L45" s="261"/>
      <c r="O45" s="1" t="s">
        <v>78</v>
      </c>
    </row>
    <row r="46" spans="1:17" ht="18" customHeight="1" x14ac:dyDescent="0.3">
      <c r="A46" s="1" t="s">
        <v>64</v>
      </c>
      <c r="D46" s="1" t="s">
        <v>65</v>
      </c>
      <c r="G46" s="1"/>
      <c r="H46" s="1"/>
      <c r="J46" s="1"/>
      <c r="M46" s="280" t="s">
        <v>1152</v>
      </c>
    </row>
    <row r="47" spans="1:17" ht="18" customHeight="1" x14ac:dyDescent="0.3">
      <c r="A47" s="1" t="s">
        <v>64</v>
      </c>
      <c r="D47" s="1" t="s">
        <v>66</v>
      </c>
      <c r="G47" s="1"/>
      <c r="H47" s="1"/>
      <c r="J47" s="1"/>
    </row>
    <row r="48" spans="1:17" ht="18" customHeight="1" x14ac:dyDescent="0.3">
      <c r="A48" s="1" t="s">
        <v>71</v>
      </c>
      <c r="D48" s="1"/>
      <c r="G48" s="1"/>
      <c r="H48" s="1"/>
      <c r="J48" s="1"/>
    </row>
    <row r="49" spans="1:12" ht="18" customHeight="1" x14ac:dyDescent="0.3">
      <c r="A49" s="1" t="s">
        <v>72</v>
      </c>
      <c r="D49" s="1"/>
      <c r="G49" s="1"/>
      <c r="H49" s="1"/>
      <c r="J49" s="1"/>
      <c r="K49" s="1" t="s">
        <v>525</v>
      </c>
    </row>
    <row r="50" spans="1:12" ht="18" customHeight="1" x14ac:dyDescent="0.3">
      <c r="B50" s="1" t="s">
        <v>73</v>
      </c>
      <c r="D50" s="1"/>
      <c r="G50" s="1"/>
      <c r="H50" s="1"/>
      <c r="J50" s="1"/>
      <c r="K50" s="1" t="s">
        <v>525</v>
      </c>
    </row>
    <row r="51" spans="1:12" ht="18" customHeight="1" x14ac:dyDescent="0.3">
      <c r="B51" s="1" t="s">
        <v>74</v>
      </c>
      <c r="D51" s="1"/>
      <c r="G51" s="1"/>
      <c r="H51" s="1"/>
      <c r="J51" s="1"/>
      <c r="K51" s="1" t="s">
        <v>525</v>
      </c>
    </row>
    <row r="52" spans="1:12" ht="18" customHeight="1" x14ac:dyDescent="0.3">
      <c r="B52" s="1" t="s">
        <v>75</v>
      </c>
      <c r="D52" s="1"/>
      <c r="G52" s="1"/>
      <c r="H52" s="1"/>
      <c r="J52" s="1"/>
    </row>
    <row r="53" spans="1:12" ht="18" customHeight="1" x14ac:dyDescent="0.3">
      <c r="B53" s="1" t="s">
        <v>76</v>
      </c>
      <c r="D53" s="1"/>
      <c r="G53" s="1"/>
      <c r="H53" s="1"/>
      <c r="J53" s="1"/>
      <c r="K53" s="1" t="s">
        <v>525</v>
      </c>
    </row>
    <row r="54" spans="1:12" ht="18" customHeight="1" x14ac:dyDescent="0.3">
      <c r="B54" s="1" t="s">
        <v>77</v>
      </c>
      <c r="D54" s="1"/>
      <c r="G54" s="1"/>
      <c r="H54" s="1"/>
      <c r="J54" s="1"/>
      <c r="K54" s="1" t="s">
        <v>525</v>
      </c>
    </row>
    <row r="55" spans="1:12" ht="18" customHeight="1" x14ac:dyDescent="0.3">
      <c r="B55" s="1" t="s">
        <v>78</v>
      </c>
      <c r="D55" s="1"/>
      <c r="G55" s="1"/>
      <c r="H55" s="1"/>
      <c r="J55" s="1"/>
      <c r="L55" s="1" t="s">
        <v>525</v>
      </c>
    </row>
    <row r="56" spans="1:12" ht="18" customHeight="1" x14ac:dyDescent="0.3">
      <c r="A56" s="1" t="s">
        <v>581</v>
      </c>
    </row>
    <row r="57" spans="1:12" ht="18" customHeight="1" x14ac:dyDescent="0.3">
      <c r="A57" s="1" t="s">
        <v>582</v>
      </c>
      <c r="I57" s="3"/>
    </row>
    <row r="58" spans="1:12" ht="18" customHeight="1" x14ac:dyDescent="0.3">
      <c r="A58" s="1" t="s">
        <v>583</v>
      </c>
      <c r="E58" s="3" t="s">
        <v>32</v>
      </c>
      <c r="F58" s="243" t="e">
        <f>+#REF!</f>
        <v>#REF!</v>
      </c>
      <c r="G58" s="3" t="s">
        <v>584</v>
      </c>
      <c r="H58" s="243">
        <v>1000</v>
      </c>
      <c r="I58" s="3" t="s">
        <v>32</v>
      </c>
      <c r="J58" s="254" t="e">
        <f>+F58/H58</f>
        <v>#REF!</v>
      </c>
      <c r="K58" s="1" t="s">
        <v>525</v>
      </c>
    </row>
    <row r="59" spans="1:12" ht="18" customHeight="1" x14ac:dyDescent="0.3">
      <c r="E59" s="3"/>
      <c r="F59" s="260"/>
      <c r="H59" s="243"/>
      <c r="I59" s="3"/>
    </row>
    <row r="60" spans="1:12" ht="18" customHeight="1" x14ac:dyDescent="0.3">
      <c r="A60" s="1" t="s">
        <v>585</v>
      </c>
      <c r="I60" s="3"/>
      <c r="J60" s="254" t="e">
        <f>+J58</f>
        <v>#REF!</v>
      </c>
      <c r="K60" s="1" t="s">
        <v>525</v>
      </c>
    </row>
    <row r="61" spans="1:12" ht="18" customHeight="1" x14ac:dyDescent="0.3">
      <c r="A61" s="1" t="s">
        <v>586</v>
      </c>
    </row>
    <row r="62" spans="1:12" ht="18" customHeight="1" x14ac:dyDescent="0.3">
      <c r="A62" s="3" t="s">
        <v>32</v>
      </c>
      <c r="B62" s="1" t="s">
        <v>587</v>
      </c>
      <c r="I62" s="3" t="s">
        <v>32</v>
      </c>
      <c r="J62" s="254" t="e">
        <f>+J60*0.1</f>
        <v>#REF!</v>
      </c>
      <c r="K62" s="1" t="s">
        <v>525</v>
      </c>
    </row>
    <row r="63" spans="1:12" ht="18" customHeight="1" x14ac:dyDescent="0.3">
      <c r="A63" s="1" t="s">
        <v>588</v>
      </c>
      <c r="I63" s="3" t="s">
        <v>32</v>
      </c>
      <c r="J63" s="254">
        <v>3.55</v>
      </c>
      <c r="K63" s="1" t="s">
        <v>525</v>
      </c>
    </row>
    <row r="64" spans="1:12" ht="18" customHeight="1" x14ac:dyDescent="0.3">
      <c r="A64" s="1" t="s">
        <v>589</v>
      </c>
      <c r="E64" s="3"/>
      <c r="F64" s="243"/>
      <c r="I64" s="3" t="s">
        <v>32</v>
      </c>
      <c r="J64" s="254" t="e">
        <f>+J63+J62+J60</f>
        <v>#REF!</v>
      </c>
      <c r="K64" s="1" t="s">
        <v>525</v>
      </c>
    </row>
    <row r="65" spans="1:11" ht="18" customHeight="1" x14ac:dyDescent="0.3">
      <c r="A65" s="1" t="s">
        <v>1130</v>
      </c>
      <c r="E65" s="3"/>
      <c r="F65" s="243"/>
      <c r="I65" s="3" t="s">
        <v>32</v>
      </c>
      <c r="J65" s="254" t="e">
        <f>+ROUNDDOWN(J64,0)</f>
        <v>#REF!</v>
      </c>
      <c r="K65" s="1" t="s">
        <v>525</v>
      </c>
    </row>
    <row r="66" spans="1:11" ht="18" customHeight="1" x14ac:dyDescent="0.3">
      <c r="A66" s="1" t="s">
        <v>590</v>
      </c>
      <c r="I66" s="3"/>
    </row>
    <row r="67" spans="1:11" ht="18" customHeight="1" x14ac:dyDescent="0.3">
      <c r="A67" s="1" t="s">
        <v>915</v>
      </c>
      <c r="I67" s="3"/>
    </row>
    <row r="68" spans="1:11" ht="18" customHeight="1" x14ac:dyDescent="0.3">
      <c r="A68" s="1" t="s">
        <v>591</v>
      </c>
    </row>
    <row r="69" spans="1:11" ht="18" customHeight="1" x14ac:dyDescent="0.3">
      <c r="A69" s="1" t="s">
        <v>592</v>
      </c>
      <c r="K69" s="1" t="s">
        <v>535</v>
      </c>
    </row>
    <row r="70" spans="1:11" ht="18" customHeight="1" x14ac:dyDescent="0.3">
      <c r="A70" s="1" t="s">
        <v>81</v>
      </c>
    </row>
    <row r="71" spans="1:11" ht="18" customHeight="1" x14ac:dyDescent="0.3">
      <c r="A71" s="1" t="s">
        <v>82</v>
      </c>
      <c r="I71" s="3" t="s">
        <v>80</v>
      </c>
      <c r="J71" s="254" t="e">
        <f>+คอนกรีต!O22</f>
        <v>#REF!</v>
      </c>
      <c r="K71" s="1" t="s">
        <v>88</v>
      </c>
    </row>
    <row r="72" spans="1:11" ht="18" customHeight="1" x14ac:dyDescent="0.3">
      <c r="A72" s="1" t="s">
        <v>83</v>
      </c>
      <c r="K72" s="1" t="s">
        <v>44</v>
      </c>
    </row>
    <row r="73" spans="1:11" ht="18" customHeight="1" x14ac:dyDescent="0.3">
      <c r="B73" s="1" t="s">
        <v>34</v>
      </c>
    </row>
    <row r="74" spans="1:11" ht="18" customHeight="1" x14ac:dyDescent="0.3">
      <c r="B74" s="1" t="s">
        <v>557</v>
      </c>
      <c r="D74" s="243">
        <v>1.5</v>
      </c>
      <c r="E74" s="1" t="s">
        <v>84</v>
      </c>
      <c r="F74" s="1" t="s">
        <v>87</v>
      </c>
      <c r="H74" s="262">
        <v>197</v>
      </c>
      <c r="I74" s="1" t="s">
        <v>86</v>
      </c>
      <c r="K74" s="1" t="s">
        <v>4</v>
      </c>
    </row>
    <row r="75" spans="1:11" ht="18" customHeight="1" x14ac:dyDescent="0.3">
      <c r="B75" s="1" t="s">
        <v>85</v>
      </c>
      <c r="D75" s="243">
        <v>1.5</v>
      </c>
      <c r="E75" s="1" t="s">
        <v>84</v>
      </c>
      <c r="I75" s="3" t="s">
        <v>32</v>
      </c>
      <c r="J75" s="254">
        <f>+D75*D74*H74</f>
        <v>443.25</v>
      </c>
      <c r="K75" s="1" t="s">
        <v>4</v>
      </c>
    </row>
    <row r="76" spans="1:11" ht="18" customHeight="1" x14ac:dyDescent="0.3">
      <c r="B76" s="1" t="s">
        <v>1118</v>
      </c>
      <c r="I76" s="3" t="s">
        <v>32</v>
      </c>
      <c r="J76" s="254">
        <f>+ROUNDDOWN(J75,0)</f>
        <v>443</v>
      </c>
      <c r="K76" s="1" t="s">
        <v>4</v>
      </c>
    </row>
    <row r="77" spans="1:11" ht="18" customHeight="1" x14ac:dyDescent="0.3">
      <c r="A77" s="1" t="s">
        <v>89</v>
      </c>
    </row>
    <row r="78" spans="1:11" ht="18" customHeight="1" x14ac:dyDescent="0.3">
      <c r="A78" s="1" t="s">
        <v>593</v>
      </c>
    </row>
    <row r="79" spans="1:11" ht="18" customHeight="1" x14ac:dyDescent="0.3">
      <c r="A79" s="1" t="s">
        <v>528</v>
      </c>
      <c r="D79" s="1" t="s">
        <v>529</v>
      </c>
      <c r="F79" s="243">
        <v>0.05</v>
      </c>
      <c r="G79" s="1" t="s">
        <v>84</v>
      </c>
      <c r="K79" s="1" t="s">
        <v>535</v>
      </c>
    </row>
    <row r="80" spans="1:11" ht="18" customHeight="1" x14ac:dyDescent="0.3">
      <c r="B80" s="1" t="s">
        <v>534</v>
      </c>
      <c r="J80" s="254" t="e">
        <f>+#REF!</f>
        <v>#REF!</v>
      </c>
    </row>
    <row r="81" spans="1:13" ht="18" customHeight="1" x14ac:dyDescent="0.3">
      <c r="B81" s="1" t="s">
        <v>530</v>
      </c>
      <c r="D81" s="243">
        <v>197</v>
      </c>
      <c r="E81" s="1" t="s">
        <v>84</v>
      </c>
      <c r="F81" s="1" t="s">
        <v>85</v>
      </c>
      <c r="H81" s="244">
        <v>1</v>
      </c>
      <c r="I81" s="1" t="s">
        <v>86</v>
      </c>
      <c r="K81" s="1" t="s">
        <v>88</v>
      </c>
    </row>
    <row r="82" spans="1:13" ht="18" customHeight="1" x14ac:dyDescent="0.3">
      <c r="I82" s="3" t="s">
        <v>32</v>
      </c>
      <c r="J82" s="254">
        <f>+H81*D81*F79</f>
        <v>9.8500000000000014</v>
      </c>
      <c r="K82" s="1" t="s">
        <v>44</v>
      </c>
    </row>
    <row r="83" spans="1:13" ht="18" customHeight="1" x14ac:dyDescent="0.3">
      <c r="B83" s="1" t="s">
        <v>531</v>
      </c>
      <c r="D83" s="243" t="e">
        <f>+J80</f>
        <v>#REF!</v>
      </c>
      <c r="E83" s="1" t="s">
        <v>4</v>
      </c>
      <c r="F83" s="1" t="s">
        <v>532</v>
      </c>
      <c r="H83" s="244">
        <v>1.2</v>
      </c>
      <c r="I83" s="263" t="s">
        <v>32</v>
      </c>
      <c r="J83" s="260" t="e">
        <f>+H83*D83</f>
        <v>#REF!</v>
      </c>
    </row>
    <row r="84" spans="1:13" ht="18" customHeight="1" x14ac:dyDescent="0.3">
      <c r="H84" s="1" t="s">
        <v>533</v>
      </c>
      <c r="K84" s="1" t="s">
        <v>44</v>
      </c>
    </row>
    <row r="85" spans="1:13" ht="18" customHeight="1" x14ac:dyDescent="0.3">
      <c r="B85" s="1" t="s">
        <v>28</v>
      </c>
      <c r="J85" s="264" t="e">
        <f>+ROUNDUP(J83,0)</f>
        <v>#REF!</v>
      </c>
      <c r="K85" s="1" t="s">
        <v>44</v>
      </c>
    </row>
    <row r="86" spans="1:13" ht="18" customHeight="1" x14ac:dyDescent="0.3">
      <c r="A86" s="1" t="s">
        <v>916</v>
      </c>
      <c r="D86" s="1" t="s">
        <v>917</v>
      </c>
      <c r="F86" s="1">
        <v>2.5779999999999998</v>
      </c>
      <c r="G86" s="1"/>
      <c r="H86" s="244" t="s">
        <v>5</v>
      </c>
      <c r="K86" s="1" t="s">
        <v>918</v>
      </c>
    </row>
    <row r="87" spans="1:13" ht="18" customHeight="1" x14ac:dyDescent="0.3">
      <c r="B87" s="1" t="s">
        <v>822</v>
      </c>
      <c r="J87" s="254">
        <v>120</v>
      </c>
      <c r="K87" s="1" t="s">
        <v>919</v>
      </c>
    </row>
    <row r="88" spans="1:13" ht="18" customHeight="1" x14ac:dyDescent="0.3">
      <c r="B88" s="1" t="s">
        <v>530</v>
      </c>
      <c r="D88" s="243">
        <v>197</v>
      </c>
      <c r="E88" s="1" t="s">
        <v>84</v>
      </c>
      <c r="F88" s="1" t="s">
        <v>921</v>
      </c>
      <c r="H88" s="244">
        <f>+F86</f>
        <v>2.5779999999999998</v>
      </c>
      <c r="I88" s="1" t="s">
        <v>5</v>
      </c>
      <c r="K88" s="1" t="s">
        <v>920</v>
      </c>
    </row>
    <row r="89" spans="1:13" ht="18" customHeight="1" x14ac:dyDescent="0.3">
      <c r="I89" s="3" t="s">
        <v>32</v>
      </c>
      <c r="J89" s="254">
        <f>+H88*D88</f>
        <v>507.86599999999999</v>
      </c>
      <c r="K89" s="1" t="s">
        <v>1141</v>
      </c>
      <c r="L89" s="265">
        <f>+ROUNDDOWN(J89,0)</f>
        <v>507</v>
      </c>
    </row>
    <row r="90" spans="1:13" ht="18" customHeight="1" x14ac:dyDescent="0.3">
      <c r="B90" s="1" t="s">
        <v>531</v>
      </c>
      <c r="D90" s="243">
        <f>+J87</f>
        <v>120</v>
      </c>
      <c r="E90" s="1" t="s">
        <v>4</v>
      </c>
      <c r="F90" s="1" t="s">
        <v>532</v>
      </c>
      <c r="H90" s="244">
        <v>1.2</v>
      </c>
      <c r="I90" s="263" t="s">
        <v>32</v>
      </c>
      <c r="J90" s="260">
        <f>+H90*D90</f>
        <v>144</v>
      </c>
    </row>
    <row r="91" spans="1:13" ht="18" customHeight="1" x14ac:dyDescent="0.3">
      <c r="H91" s="1" t="s">
        <v>533</v>
      </c>
    </row>
    <row r="92" spans="1:13" ht="18" customHeight="1" x14ac:dyDescent="0.3">
      <c r="B92" s="1" t="s">
        <v>28</v>
      </c>
      <c r="J92" s="254">
        <f>+J90</f>
        <v>144</v>
      </c>
      <c r="K92" s="1" t="s">
        <v>526</v>
      </c>
    </row>
    <row r="93" spans="1:13" ht="18" customHeight="1" x14ac:dyDescent="0.3"/>
    <row r="94" spans="1:13" x14ac:dyDescent="0.3">
      <c r="A94" s="1" t="s">
        <v>792</v>
      </c>
      <c r="M94" s="258" t="s">
        <v>1153</v>
      </c>
    </row>
    <row r="95" spans="1:13" x14ac:dyDescent="0.3">
      <c r="A95" s="1" t="s">
        <v>1150</v>
      </c>
    </row>
    <row r="96" spans="1:13" x14ac:dyDescent="0.3">
      <c r="B96" s="1" t="s">
        <v>793</v>
      </c>
      <c r="J96" s="254" t="e">
        <f>+#REF!</f>
        <v>#REF!</v>
      </c>
      <c r="K96" s="1" t="s">
        <v>799</v>
      </c>
    </row>
    <row r="97" spans="1:11" x14ac:dyDescent="0.3">
      <c r="B97" s="1" t="s">
        <v>794</v>
      </c>
      <c r="D97" s="243" t="s">
        <v>811</v>
      </c>
      <c r="E97" s="1" t="s">
        <v>32</v>
      </c>
      <c r="F97" s="1" t="s">
        <v>812</v>
      </c>
      <c r="G97" s="266" t="s">
        <v>795</v>
      </c>
      <c r="H97" s="244">
        <v>300</v>
      </c>
      <c r="I97" s="1" t="s">
        <v>32</v>
      </c>
      <c r="J97" s="254">
        <v>300</v>
      </c>
      <c r="K97" s="1" t="s">
        <v>796</v>
      </c>
    </row>
    <row r="98" spans="1:11" x14ac:dyDescent="0.3">
      <c r="B98" s="1" t="s">
        <v>797</v>
      </c>
      <c r="D98" s="243">
        <v>300</v>
      </c>
      <c r="E98" s="1" t="s">
        <v>584</v>
      </c>
      <c r="F98" s="243">
        <v>18</v>
      </c>
      <c r="H98" s="244" t="s">
        <v>1116</v>
      </c>
      <c r="I98" s="1" t="s">
        <v>32</v>
      </c>
      <c r="J98" s="254">
        <v>16.666666666666668</v>
      </c>
      <c r="K98" s="1" t="s">
        <v>796</v>
      </c>
    </row>
    <row r="99" spans="1:11" x14ac:dyDescent="0.3">
      <c r="B99" s="1" t="s">
        <v>798</v>
      </c>
      <c r="I99" s="1" t="s">
        <v>32</v>
      </c>
      <c r="J99" s="254">
        <f>+J97+J98</f>
        <v>316.66666666666669</v>
      </c>
      <c r="K99" s="1" t="s">
        <v>799</v>
      </c>
    </row>
    <row r="100" spans="1:11" x14ac:dyDescent="0.3">
      <c r="B100" s="1" t="s">
        <v>800</v>
      </c>
      <c r="I100" s="1" t="s">
        <v>32</v>
      </c>
      <c r="J100" s="254">
        <v>241</v>
      </c>
      <c r="K100" s="1" t="s">
        <v>799</v>
      </c>
    </row>
    <row r="101" spans="1:11" x14ac:dyDescent="0.3">
      <c r="B101" s="1" t="s">
        <v>801</v>
      </c>
      <c r="I101" s="1" t="s">
        <v>32</v>
      </c>
      <c r="J101" s="254" t="e">
        <f>+J96+J99+J100</f>
        <v>#REF!</v>
      </c>
      <c r="K101" s="1" t="s">
        <v>799</v>
      </c>
    </row>
    <row r="103" spans="1:11" x14ac:dyDescent="0.3">
      <c r="A103" s="1" t="s">
        <v>802</v>
      </c>
    </row>
    <row r="104" spans="1:11" x14ac:dyDescent="0.3">
      <c r="A104" s="1" t="s">
        <v>68</v>
      </c>
      <c r="B104" s="1" t="s">
        <v>803</v>
      </c>
    </row>
    <row r="105" spans="1:11" x14ac:dyDescent="0.3">
      <c r="A105" s="3" t="s">
        <v>804</v>
      </c>
      <c r="B105" s="1" t="s">
        <v>1117</v>
      </c>
    </row>
    <row r="106" spans="1:11" x14ac:dyDescent="0.3">
      <c r="A106" s="3" t="s">
        <v>804</v>
      </c>
      <c r="B106" s="1" t="s">
        <v>805</v>
      </c>
    </row>
    <row r="107" spans="1:11" x14ac:dyDescent="0.3">
      <c r="B107" s="482" t="s">
        <v>806</v>
      </c>
      <c r="C107" s="483"/>
      <c r="D107" s="477" t="s">
        <v>807</v>
      </c>
      <c r="E107" s="478"/>
      <c r="F107" s="268"/>
      <c r="G107" s="267" t="s">
        <v>800</v>
      </c>
      <c r="H107" s="269"/>
    </row>
    <row r="108" spans="1:11" x14ac:dyDescent="0.3">
      <c r="B108" s="484" t="s">
        <v>808</v>
      </c>
      <c r="C108" s="485"/>
      <c r="D108" s="486" t="s">
        <v>809</v>
      </c>
      <c r="E108" s="487"/>
      <c r="F108" s="477" t="s">
        <v>810</v>
      </c>
      <c r="G108" s="478"/>
      <c r="H108" s="479"/>
    </row>
    <row r="109" spans="1:11" x14ac:dyDescent="0.3">
      <c r="B109" s="477" t="s">
        <v>927</v>
      </c>
      <c r="C109" s="479"/>
      <c r="D109" s="480">
        <v>64</v>
      </c>
      <c r="E109" s="481"/>
      <c r="F109" s="477">
        <v>64</v>
      </c>
      <c r="G109" s="478"/>
      <c r="H109" s="479"/>
    </row>
    <row r="110" spans="1:11" x14ac:dyDescent="0.3">
      <c r="B110" s="477" t="s">
        <v>928</v>
      </c>
      <c r="C110" s="479"/>
      <c r="D110" s="480">
        <v>48</v>
      </c>
      <c r="E110" s="481"/>
      <c r="F110" s="477">
        <v>96</v>
      </c>
      <c r="G110" s="478"/>
      <c r="H110" s="479"/>
    </row>
    <row r="111" spans="1:11" x14ac:dyDescent="0.3">
      <c r="B111" s="477" t="s">
        <v>929</v>
      </c>
      <c r="C111" s="479"/>
      <c r="D111" s="480">
        <v>32</v>
      </c>
      <c r="E111" s="481"/>
      <c r="F111" s="477">
        <v>128</v>
      </c>
      <c r="G111" s="478"/>
      <c r="H111" s="479"/>
    </row>
    <row r="112" spans="1:11" x14ac:dyDescent="0.3">
      <c r="B112" s="477" t="s">
        <v>930</v>
      </c>
      <c r="C112" s="479"/>
      <c r="D112" s="480">
        <v>28</v>
      </c>
      <c r="E112" s="481"/>
      <c r="F112" s="477">
        <v>158</v>
      </c>
      <c r="G112" s="478"/>
      <c r="H112" s="479"/>
    </row>
    <row r="113" spans="1:15" x14ac:dyDescent="0.3">
      <c r="B113" s="477" t="s">
        <v>931</v>
      </c>
      <c r="C113" s="479"/>
      <c r="D113" s="480">
        <v>24</v>
      </c>
      <c r="E113" s="481"/>
      <c r="F113" s="477">
        <v>188</v>
      </c>
      <c r="G113" s="478"/>
      <c r="H113" s="479"/>
    </row>
    <row r="114" spans="1:15" x14ac:dyDescent="0.3">
      <c r="B114" s="477" t="s">
        <v>932</v>
      </c>
      <c r="C114" s="479"/>
      <c r="D114" s="480">
        <v>18</v>
      </c>
      <c r="E114" s="481"/>
      <c r="F114" s="477">
        <v>241</v>
      </c>
      <c r="G114" s="478"/>
      <c r="H114" s="479"/>
    </row>
    <row r="115" spans="1:15" x14ac:dyDescent="0.3">
      <c r="B115" s="477" t="s">
        <v>933</v>
      </c>
      <c r="C115" s="479"/>
      <c r="D115" s="480">
        <v>10</v>
      </c>
      <c r="E115" s="481"/>
      <c r="F115" s="477">
        <v>290</v>
      </c>
      <c r="G115" s="478"/>
      <c r="H115" s="479"/>
    </row>
    <row r="116" spans="1:15" x14ac:dyDescent="0.3">
      <c r="B116" s="488" t="s">
        <v>934</v>
      </c>
      <c r="C116" s="488"/>
      <c r="D116" s="489">
        <v>8</v>
      </c>
      <c r="E116" s="489"/>
      <c r="F116" s="488">
        <v>344</v>
      </c>
      <c r="G116" s="488"/>
      <c r="H116" s="488"/>
    </row>
    <row r="117" spans="1:15" x14ac:dyDescent="0.3">
      <c r="B117" s="488" t="s">
        <v>935</v>
      </c>
      <c r="C117" s="488"/>
      <c r="D117" s="489">
        <v>5</v>
      </c>
      <c r="E117" s="489"/>
      <c r="F117" s="488">
        <v>421</v>
      </c>
      <c r="G117" s="488"/>
      <c r="H117" s="488"/>
    </row>
    <row r="119" spans="1:15" x14ac:dyDescent="0.3">
      <c r="A119" s="270" t="s">
        <v>1136</v>
      </c>
      <c r="B119" s="270"/>
      <c r="C119" s="270"/>
      <c r="D119" s="270"/>
      <c r="E119" s="270"/>
      <c r="F119" s="270">
        <v>0.15</v>
      </c>
      <c r="G119" s="270" t="s">
        <v>86</v>
      </c>
      <c r="H119" s="270"/>
      <c r="I119" s="270"/>
      <c r="J119" s="270"/>
      <c r="K119" s="270"/>
      <c r="L119" s="270"/>
      <c r="M119" s="271"/>
      <c r="N119" s="272"/>
      <c r="O119" s="273"/>
    </row>
    <row r="120" spans="1:15" x14ac:dyDescent="0.3">
      <c r="A120" s="273" t="s">
        <v>1131</v>
      </c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  <c r="L120" s="273"/>
      <c r="M120" s="274"/>
      <c r="N120" s="275"/>
      <c r="O120" s="273"/>
    </row>
    <row r="121" spans="1:15" x14ac:dyDescent="0.3">
      <c r="A121" s="273" t="s">
        <v>1132</v>
      </c>
      <c r="B121" s="273"/>
      <c r="C121" s="273"/>
      <c r="D121" s="273">
        <v>150000</v>
      </c>
      <c r="E121" s="273" t="s">
        <v>584</v>
      </c>
      <c r="F121" s="273">
        <v>5000</v>
      </c>
      <c r="G121" s="1"/>
      <c r="H121" s="275"/>
      <c r="I121" s="273"/>
      <c r="J121" s="275"/>
      <c r="K121" s="273" t="s">
        <v>32</v>
      </c>
      <c r="L121" s="274">
        <f>+D121/F121</f>
        <v>30</v>
      </c>
      <c r="N121" s="275"/>
      <c r="O121" s="273"/>
    </row>
    <row r="122" spans="1:15" x14ac:dyDescent="0.3">
      <c r="A122" s="273" t="s">
        <v>1133</v>
      </c>
      <c r="B122" s="273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  <c r="N122" s="275"/>
      <c r="O122" s="273"/>
    </row>
    <row r="123" spans="1:15" x14ac:dyDescent="0.3">
      <c r="A123" s="273" t="s">
        <v>1134</v>
      </c>
      <c r="B123" s="273"/>
      <c r="C123" s="273"/>
      <c r="D123" s="273"/>
      <c r="E123" s="273"/>
      <c r="F123" s="276" t="e">
        <f>+#REF!</f>
        <v>#REF!</v>
      </c>
      <c r="G123" s="260" t="s">
        <v>795</v>
      </c>
      <c r="H123" s="277">
        <f>+L121</f>
        <v>30</v>
      </c>
      <c r="I123" s="273"/>
      <c r="J123" s="275"/>
      <c r="K123" s="273" t="s">
        <v>32</v>
      </c>
      <c r="L123" s="278" t="e">
        <f>+F123+H123</f>
        <v>#REF!</v>
      </c>
      <c r="N123" s="275"/>
      <c r="O123" s="273"/>
    </row>
    <row r="124" spans="1:15" x14ac:dyDescent="0.3">
      <c r="A124" s="273" t="s">
        <v>1135</v>
      </c>
      <c r="B124" s="273"/>
      <c r="C124" s="273"/>
      <c r="D124" s="273">
        <v>1</v>
      </c>
      <c r="E124" s="276" t="s">
        <v>532</v>
      </c>
      <c r="F124" s="274">
        <v>10</v>
      </c>
      <c r="G124" s="1"/>
      <c r="H124" s="275">
        <f>+D124*F124</f>
        <v>10</v>
      </c>
      <c r="I124" s="273">
        <f>+H124*F119</f>
        <v>1.5</v>
      </c>
      <c r="J124" s="276" t="s">
        <v>4</v>
      </c>
      <c r="K124" s="275"/>
      <c r="L124" s="274"/>
      <c r="N124" s="275"/>
      <c r="O124" s="273"/>
    </row>
    <row r="125" spans="1:15" x14ac:dyDescent="0.3">
      <c r="A125" s="273" t="s">
        <v>1119</v>
      </c>
      <c r="B125" s="273"/>
      <c r="C125" s="273"/>
      <c r="D125" s="273">
        <f>+F124</f>
        <v>10</v>
      </c>
      <c r="E125" s="276" t="s">
        <v>532</v>
      </c>
      <c r="F125" s="274">
        <v>15</v>
      </c>
      <c r="G125" s="1" t="s">
        <v>584</v>
      </c>
      <c r="H125" s="275">
        <v>100</v>
      </c>
      <c r="I125" s="273"/>
      <c r="J125" s="275"/>
      <c r="K125" s="273" t="s">
        <v>32</v>
      </c>
      <c r="L125" s="274">
        <f>+(D125*F125)/100</f>
        <v>1.5</v>
      </c>
      <c r="N125" s="275"/>
      <c r="O125" s="273"/>
    </row>
    <row r="126" spans="1:15" x14ac:dyDescent="0.3">
      <c r="A126" s="273" t="s">
        <v>1134</v>
      </c>
      <c r="B126" s="273"/>
      <c r="C126" s="273"/>
      <c r="D126" s="273"/>
      <c r="E126" s="273"/>
      <c r="F126" s="273">
        <f>+L125</f>
        <v>1.5</v>
      </c>
      <c r="G126" s="1" t="s">
        <v>1137</v>
      </c>
      <c r="H126" s="276"/>
      <c r="I126" s="276" t="e">
        <f>+L123</f>
        <v>#REF!</v>
      </c>
      <c r="J126" s="273"/>
      <c r="K126" s="273" t="s">
        <v>32</v>
      </c>
      <c r="L126" s="278" t="e">
        <f>+F126*I126</f>
        <v>#REF!</v>
      </c>
      <c r="N126" s="275"/>
      <c r="O126" s="273"/>
    </row>
    <row r="127" spans="1:15" x14ac:dyDescent="0.3">
      <c r="A127" s="273" t="s">
        <v>1138</v>
      </c>
      <c r="B127" s="273"/>
      <c r="C127" s="273">
        <v>1</v>
      </c>
      <c r="D127" s="273" t="s">
        <v>1139</v>
      </c>
      <c r="E127" s="273"/>
      <c r="F127" s="273"/>
      <c r="G127" s="273"/>
      <c r="H127" s="273"/>
      <c r="I127" s="273"/>
      <c r="J127" s="273"/>
      <c r="K127" s="273"/>
      <c r="L127" s="273"/>
      <c r="M127" s="274"/>
      <c r="N127" s="275"/>
      <c r="O127" s="273"/>
    </row>
    <row r="128" spans="1:15" x14ac:dyDescent="0.3">
      <c r="A128" s="273" t="s">
        <v>32</v>
      </c>
      <c r="B128" s="273">
        <f>+C127/4</f>
        <v>0.25</v>
      </c>
      <c r="C128" s="273" t="s">
        <v>532</v>
      </c>
      <c r="D128" s="273">
        <v>15.46</v>
      </c>
      <c r="E128" s="273" t="s">
        <v>532</v>
      </c>
      <c r="F128" s="274">
        <f>+L125</f>
        <v>1.5</v>
      </c>
      <c r="G128" s="276"/>
      <c r="H128" s="273"/>
      <c r="I128" s="273"/>
      <c r="J128" s="273"/>
      <c r="K128" s="273" t="s">
        <v>32</v>
      </c>
      <c r="L128" s="273">
        <f>+B128*D128*F128</f>
        <v>5.7975000000000003</v>
      </c>
      <c r="M128" s="274"/>
      <c r="N128" s="275"/>
      <c r="O128" s="273"/>
    </row>
    <row r="129" spans="1:15" x14ac:dyDescent="0.3">
      <c r="A129" s="273" t="s">
        <v>1120</v>
      </c>
      <c r="B129" s="273"/>
      <c r="C129" s="273"/>
      <c r="D129" s="276">
        <f>+H124</f>
        <v>10</v>
      </c>
      <c r="E129" s="276" t="s">
        <v>5</v>
      </c>
      <c r="F129" s="273"/>
      <c r="G129" s="273" t="s">
        <v>532</v>
      </c>
      <c r="H129" s="276">
        <v>28.97</v>
      </c>
      <c r="I129" s="273" t="s">
        <v>1121</v>
      </c>
      <c r="J129" s="273"/>
      <c r="K129" s="273" t="s">
        <v>32</v>
      </c>
      <c r="L129" s="276">
        <f>+D129*H129</f>
        <v>289.7</v>
      </c>
      <c r="M129" s="274"/>
      <c r="N129" s="275"/>
      <c r="O129" s="273"/>
    </row>
    <row r="130" spans="1:15" x14ac:dyDescent="0.3">
      <c r="A130" s="273" t="s">
        <v>1122</v>
      </c>
      <c r="B130" s="273"/>
      <c r="C130" s="273"/>
      <c r="D130" s="276">
        <f>+H124</f>
        <v>10</v>
      </c>
      <c r="E130" s="276" t="s">
        <v>5</v>
      </c>
      <c r="F130" s="273"/>
      <c r="G130" s="273" t="s">
        <v>532</v>
      </c>
      <c r="H130" s="275">
        <v>5</v>
      </c>
      <c r="I130" s="273" t="s">
        <v>1121</v>
      </c>
      <c r="J130" s="273"/>
      <c r="K130" s="273" t="s">
        <v>32</v>
      </c>
      <c r="L130" s="276">
        <f>+D130*H130</f>
        <v>50</v>
      </c>
      <c r="M130" s="274"/>
      <c r="N130" s="275"/>
      <c r="O130" s="273"/>
    </row>
    <row r="131" spans="1:15" x14ac:dyDescent="0.3">
      <c r="A131" s="279" t="s">
        <v>1123</v>
      </c>
      <c r="B131" s="279"/>
      <c r="C131" s="273"/>
      <c r="D131" s="273"/>
      <c r="E131" s="276"/>
      <c r="F131" s="273"/>
      <c r="G131" s="273"/>
      <c r="H131" s="273"/>
      <c r="I131" s="273"/>
      <c r="J131" s="273"/>
      <c r="K131" s="273"/>
      <c r="L131" s="273"/>
      <c r="M131" s="274"/>
      <c r="N131" s="275"/>
      <c r="O131" s="273"/>
    </row>
    <row r="132" spans="1:15" x14ac:dyDescent="0.3">
      <c r="A132" s="273"/>
      <c r="B132" s="273"/>
      <c r="C132" s="273"/>
      <c r="D132" s="273">
        <v>10</v>
      </c>
      <c r="E132" s="275" t="s">
        <v>86</v>
      </c>
      <c r="F132" s="273"/>
      <c r="G132" s="273" t="s">
        <v>532</v>
      </c>
      <c r="H132" s="275">
        <v>20.6</v>
      </c>
      <c r="I132" s="273"/>
      <c r="J132" s="273"/>
      <c r="K132" s="273" t="s">
        <v>32</v>
      </c>
      <c r="L132" s="273">
        <f>+H132*D132</f>
        <v>206</v>
      </c>
      <c r="M132" s="274"/>
      <c r="N132" s="275"/>
      <c r="O132" s="273"/>
    </row>
    <row r="133" spans="1:15" x14ac:dyDescent="0.3">
      <c r="A133" s="273" t="s">
        <v>1124</v>
      </c>
      <c r="B133" s="273"/>
      <c r="C133" s="273"/>
      <c r="D133" s="273"/>
      <c r="E133" s="273"/>
      <c r="F133" s="273"/>
      <c r="G133" s="273"/>
      <c r="H133" s="276">
        <f>+D129</f>
        <v>10</v>
      </c>
      <c r="I133" s="273" t="s">
        <v>1140</v>
      </c>
      <c r="J133" s="274">
        <v>12.26</v>
      </c>
      <c r="K133" s="273" t="s">
        <v>32</v>
      </c>
      <c r="L133" s="276">
        <f>+J133*H133</f>
        <v>122.6</v>
      </c>
      <c r="M133" s="274"/>
      <c r="N133" s="275"/>
      <c r="O133" s="273"/>
    </row>
    <row r="134" spans="1:15" x14ac:dyDescent="0.3">
      <c r="A134" s="273" t="s">
        <v>1125</v>
      </c>
      <c r="B134" s="273"/>
      <c r="C134" s="273"/>
      <c r="D134" s="273"/>
      <c r="E134" s="273"/>
      <c r="F134" s="273"/>
      <c r="G134" s="273"/>
      <c r="H134" s="276">
        <f t="shared" ref="H134:H136" si="0">+D130</f>
        <v>10</v>
      </c>
      <c r="I134" s="273" t="s">
        <v>1140</v>
      </c>
      <c r="J134" s="274">
        <v>9.68</v>
      </c>
      <c r="K134" s="273" t="s">
        <v>32</v>
      </c>
      <c r="L134" s="276">
        <f t="shared" ref="L134:L136" si="1">+J134*H134</f>
        <v>96.8</v>
      </c>
      <c r="M134" s="274"/>
      <c r="N134" s="275"/>
      <c r="O134" s="273"/>
    </row>
    <row r="135" spans="1:15" x14ac:dyDescent="0.3">
      <c r="A135" s="273" t="s">
        <v>1126</v>
      </c>
      <c r="B135" s="273"/>
      <c r="C135" s="273"/>
      <c r="D135" s="273"/>
      <c r="E135" s="273"/>
      <c r="F135" s="273"/>
      <c r="G135" s="273"/>
      <c r="H135" s="276">
        <f>+D131</f>
        <v>0</v>
      </c>
      <c r="I135" s="273"/>
      <c r="J135" s="274">
        <v>70</v>
      </c>
      <c r="K135" s="273" t="s">
        <v>32</v>
      </c>
      <c r="L135" s="276">
        <f t="shared" si="1"/>
        <v>0</v>
      </c>
      <c r="M135" s="274"/>
      <c r="N135" s="275"/>
      <c r="O135" s="273"/>
    </row>
    <row r="136" spans="1:15" x14ac:dyDescent="0.3">
      <c r="A136" s="273" t="s">
        <v>1127</v>
      </c>
      <c r="B136" s="273"/>
      <c r="C136" s="273"/>
      <c r="D136" s="273"/>
      <c r="E136" s="273"/>
      <c r="F136" s="273"/>
      <c r="G136" s="273"/>
      <c r="H136" s="276">
        <f t="shared" si="0"/>
        <v>10</v>
      </c>
      <c r="I136" s="273" t="s">
        <v>1140</v>
      </c>
      <c r="J136" s="274">
        <v>5</v>
      </c>
      <c r="K136" s="273" t="s">
        <v>32</v>
      </c>
      <c r="L136" s="276">
        <f t="shared" si="1"/>
        <v>50</v>
      </c>
      <c r="M136" s="274"/>
      <c r="N136" s="275"/>
      <c r="O136" s="273"/>
    </row>
    <row r="137" spans="1:15" x14ac:dyDescent="0.3">
      <c r="A137" s="273" t="s">
        <v>1128</v>
      </c>
      <c r="B137" s="273"/>
      <c r="C137" s="273"/>
      <c r="D137" s="273"/>
      <c r="E137" s="273"/>
      <c r="F137" s="273"/>
      <c r="G137" s="273"/>
      <c r="H137" s="273"/>
      <c r="I137" s="273"/>
      <c r="J137" s="274"/>
      <c r="K137" s="273" t="s">
        <v>32</v>
      </c>
      <c r="L137" s="276" t="e">
        <f>+L126+L128+L129+L130+L132+L133+L134+L136</f>
        <v>#REF!</v>
      </c>
      <c r="M137" s="274"/>
      <c r="N137" s="275"/>
      <c r="O137" s="273"/>
    </row>
    <row r="138" spans="1:15" x14ac:dyDescent="0.3">
      <c r="A138" s="273" t="s">
        <v>12</v>
      </c>
      <c r="B138" s="273"/>
      <c r="C138" s="273"/>
      <c r="D138" s="273"/>
      <c r="E138" s="273"/>
      <c r="F138" s="273"/>
      <c r="G138" s="273"/>
      <c r="H138" s="276" t="e">
        <f>+L137</f>
        <v>#REF!</v>
      </c>
      <c r="I138" s="276" t="s">
        <v>1129</v>
      </c>
      <c r="J138" s="278">
        <f>+H134</f>
        <v>10</v>
      </c>
      <c r="K138" s="273" t="s">
        <v>32</v>
      </c>
      <c r="L138" s="276" t="e">
        <f>+H138/J138</f>
        <v>#REF!</v>
      </c>
      <c r="M138" s="274"/>
      <c r="N138" s="275"/>
      <c r="O138" s="273"/>
    </row>
    <row r="139" spans="1:15" x14ac:dyDescent="0.3">
      <c r="A139" s="273" t="s">
        <v>12</v>
      </c>
      <c r="B139" s="270"/>
      <c r="C139" s="273"/>
      <c r="D139" s="273"/>
      <c r="E139" s="273"/>
      <c r="F139" s="273"/>
      <c r="G139" s="273"/>
      <c r="H139" s="273"/>
      <c r="I139" s="273"/>
      <c r="J139" s="273"/>
      <c r="K139" s="273" t="s">
        <v>32</v>
      </c>
      <c r="L139" s="276" t="e">
        <f>+ROUNDDOWN(L138,0)</f>
        <v>#REF!</v>
      </c>
      <c r="M139" s="274"/>
      <c r="N139" s="272"/>
      <c r="O139" s="273"/>
    </row>
  </sheetData>
  <autoFilter ref="A92:B101" xr:uid="{00000000-0001-0000-0600-000000000000}">
    <filterColumn colId="1">
      <colorFilter dxfId="0" cellColor="0"/>
    </filterColumn>
  </autoFilter>
  <mergeCells count="34">
    <mergeCell ref="C6:K6"/>
    <mergeCell ref="F115:H115"/>
    <mergeCell ref="F116:H116"/>
    <mergeCell ref="F108:H108"/>
    <mergeCell ref="D107:E107"/>
    <mergeCell ref="F117:H117"/>
    <mergeCell ref="F113:H113"/>
    <mergeCell ref="B115:C115"/>
    <mergeCell ref="B116:C116"/>
    <mergeCell ref="B117:C117"/>
    <mergeCell ref="D113:E113"/>
    <mergeCell ref="D114:E114"/>
    <mergeCell ref="D115:E115"/>
    <mergeCell ref="D116:E116"/>
    <mergeCell ref="D117:E117"/>
    <mergeCell ref="F114:H114"/>
    <mergeCell ref="B114:C114"/>
    <mergeCell ref="B113:C113"/>
    <mergeCell ref="A2:L2"/>
    <mergeCell ref="F109:H109"/>
    <mergeCell ref="F110:H110"/>
    <mergeCell ref="F111:H111"/>
    <mergeCell ref="F112:H112"/>
    <mergeCell ref="D109:E109"/>
    <mergeCell ref="D110:E110"/>
    <mergeCell ref="D111:E111"/>
    <mergeCell ref="D112:E112"/>
    <mergeCell ref="B109:C109"/>
    <mergeCell ref="B110:C110"/>
    <mergeCell ref="B111:C111"/>
    <mergeCell ref="B112:C112"/>
    <mergeCell ref="B107:C107"/>
    <mergeCell ref="B108:C108"/>
    <mergeCell ref="D108:E108"/>
  </mergeCells>
  <phoneticPr fontId="9" type="noConversion"/>
  <pageMargins left="0.39370078740157483" right="0.19685039370078741" top="0.19685039370078741" bottom="0.19685039370078741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79998168889431442"/>
  </sheetPr>
  <dimension ref="A1:Q23"/>
  <sheetViews>
    <sheetView topLeftCell="A7" zoomScale="150" zoomScaleNormal="150" workbookViewId="0">
      <selection activeCell="I12" sqref="I12"/>
    </sheetView>
  </sheetViews>
  <sheetFormatPr defaultRowHeight="21.75" x14ac:dyDescent="0.5"/>
  <cols>
    <col min="1" max="1" width="18.42578125" style="56" customWidth="1"/>
    <col min="2" max="2" width="11" style="135" customWidth="1"/>
    <col min="3" max="3" width="6.7109375" style="55" customWidth="1"/>
    <col min="4" max="4" width="8.85546875" style="135" customWidth="1"/>
    <col min="5" max="5" width="10" style="55" customWidth="1"/>
    <col min="6" max="8" width="8.42578125" style="135" customWidth="1"/>
    <col min="9" max="9" width="9.140625" style="135" customWidth="1"/>
    <col min="10" max="11" width="8.42578125" style="135" customWidth="1"/>
    <col min="12" max="12" width="8.42578125" style="55" customWidth="1"/>
    <col min="13" max="14" width="8.42578125" style="135" customWidth="1"/>
    <col min="15" max="15" width="8.85546875" style="135" customWidth="1"/>
    <col min="16" max="16" width="8.42578125" style="135" customWidth="1"/>
    <col min="17" max="17" width="7.7109375" style="135" customWidth="1"/>
    <col min="18" max="16384" width="9.140625" style="55"/>
  </cols>
  <sheetData>
    <row r="1" spans="1:17" ht="24" customHeight="1" x14ac:dyDescent="0.5">
      <c r="A1" s="496" t="s">
        <v>90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</row>
    <row r="2" spans="1:17" ht="21.75" customHeight="1" x14ac:dyDescent="0.5">
      <c r="A2" s="494" t="s">
        <v>91</v>
      </c>
      <c r="B2" s="494" t="s">
        <v>92</v>
      </c>
      <c r="C2" s="494"/>
      <c r="D2" s="494" t="s">
        <v>94</v>
      </c>
      <c r="E2" s="494"/>
      <c r="F2" s="490" t="s">
        <v>96</v>
      </c>
      <c r="G2" s="497"/>
      <c r="H2" s="497"/>
      <c r="I2" s="497"/>
      <c r="J2" s="497"/>
      <c r="K2" s="491"/>
      <c r="L2" s="490" t="s">
        <v>101</v>
      </c>
      <c r="M2" s="491"/>
      <c r="N2" s="490" t="s">
        <v>102</v>
      </c>
      <c r="O2" s="491"/>
      <c r="P2" s="490" t="s">
        <v>103</v>
      </c>
      <c r="Q2" s="491"/>
    </row>
    <row r="3" spans="1:17" x14ac:dyDescent="0.5">
      <c r="A3" s="495"/>
      <c r="B3" s="499"/>
      <c r="C3" s="499"/>
      <c r="D3" s="499"/>
      <c r="E3" s="499"/>
      <c r="F3" s="498" t="s">
        <v>97</v>
      </c>
      <c r="G3" s="498"/>
      <c r="H3" s="498" t="s">
        <v>99</v>
      </c>
      <c r="I3" s="498"/>
      <c r="J3" s="498" t="s">
        <v>100</v>
      </c>
      <c r="K3" s="498"/>
      <c r="L3" s="492"/>
      <c r="M3" s="493"/>
      <c r="N3" s="492"/>
      <c r="O3" s="493"/>
      <c r="P3" s="492"/>
      <c r="Q3" s="493"/>
    </row>
    <row r="4" spans="1:17" x14ac:dyDescent="0.5">
      <c r="A4" s="495"/>
      <c r="B4" s="90" t="s">
        <v>93</v>
      </c>
      <c r="C4" s="70" t="s">
        <v>1</v>
      </c>
      <c r="D4" s="90" t="s">
        <v>95</v>
      </c>
      <c r="E4" s="70" t="s">
        <v>1</v>
      </c>
      <c r="F4" s="90" t="s">
        <v>95</v>
      </c>
      <c r="G4" s="90" t="s">
        <v>98</v>
      </c>
      <c r="H4" s="90" t="s">
        <v>95</v>
      </c>
      <c r="I4" s="90" t="s">
        <v>98</v>
      </c>
      <c r="J4" s="90" t="s">
        <v>95</v>
      </c>
      <c r="K4" s="90" t="s">
        <v>98</v>
      </c>
      <c r="L4" s="70" t="s">
        <v>95</v>
      </c>
      <c r="M4" s="90" t="s">
        <v>98</v>
      </c>
      <c r="N4" s="90" t="s">
        <v>95</v>
      </c>
      <c r="O4" s="90" t="s">
        <v>98</v>
      </c>
      <c r="P4" s="90" t="s">
        <v>95</v>
      </c>
      <c r="Q4" s="90" t="s">
        <v>98</v>
      </c>
    </row>
    <row r="5" spans="1:17" x14ac:dyDescent="0.5">
      <c r="A5" s="117" t="s">
        <v>104</v>
      </c>
      <c r="B5" s="118"/>
      <c r="C5" s="119"/>
      <c r="D5" s="118"/>
      <c r="E5" s="119"/>
      <c r="F5" s="118"/>
      <c r="G5" s="118"/>
      <c r="H5" s="118"/>
      <c r="I5" s="118"/>
      <c r="J5" s="118"/>
      <c r="K5" s="118"/>
      <c r="L5" s="119"/>
      <c r="M5" s="118"/>
      <c r="N5" s="118"/>
      <c r="O5" s="118"/>
      <c r="P5" s="118"/>
      <c r="Q5" s="118"/>
    </row>
    <row r="6" spans="1:17" x14ac:dyDescent="0.5">
      <c r="A6" s="120" t="s">
        <v>105</v>
      </c>
      <c r="B6" s="121"/>
      <c r="C6" s="122" t="s">
        <v>4</v>
      </c>
      <c r="D6" s="121">
        <v>0.61</v>
      </c>
      <c r="E6" s="122"/>
      <c r="F6" s="121">
        <v>0</v>
      </c>
      <c r="G6" s="121"/>
      <c r="H6" s="121"/>
      <c r="I6" s="121"/>
      <c r="J6" s="121"/>
      <c r="K6" s="121"/>
      <c r="L6" s="122"/>
      <c r="M6" s="121"/>
      <c r="N6" s="121"/>
      <c r="O6" s="121"/>
      <c r="P6" s="121"/>
      <c r="Q6" s="121"/>
    </row>
    <row r="7" spans="1:17" x14ac:dyDescent="0.5">
      <c r="A7" s="120" t="s">
        <v>106</v>
      </c>
      <c r="B7" s="121">
        <v>385.37</v>
      </c>
      <c r="C7" s="122" t="s">
        <v>4</v>
      </c>
      <c r="D7" s="121">
        <v>0.56999999999999995</v>
      </c>
      <c r="E7" s="122"/>
      <c r="F7" s="121">
        <v>0.89</v>
      </c>
      <c r="G7" s="121"/>
      <c r="H7" s="121">
        <v>1.0900000000000001</v>
      </c>
      <c r="I7" s="121">
        <f>+H7*B7</f>
        <v>420.05330000000004</v>
      </c>
      <c r="J7" s="121">
        <v>0.8</v>
      </c>
      <c r="K7" s="121"/>
      <c r="L7" s="122"/>
      <c r="M7" s="121"/>
      <c r="N7" s="121">
        <v>0.99</v>
      </c>
      <c r="O7" s="121">
        <f>+N7*B7</f>
        <v>381.5163</v>
      </c>
      <c r="P7" s="121">
        <v>1.28</v>
      </c>
      <c r="Q7" s="121">
        <v>0</v>
      </c>
    </row>
    <row r="8" spans="1:17" x14ac:dyDescent="0.5">
      <c r="A8" s="120" t="s">
        <v>107</v>
      </c>
      <c r="B8" s="121">
        <v>514.02</v>
      </c>
      <c r="C8" s="122" t="s">
        <v>4</v>
      </c>
      <c r="D8" s="121">
        <v>0.66</v>
      </c>
      <c r="E8" s="122"/>
      <c r="F8" s="121">
        <v>0.73</v>
      </c>
      <c r="G8" s="121"/>
      <c r="H8" s="121">
        <v>0.6</v>
      </c>
      <c r="I8" s="121">
        <f>+H8*B8</f>
        <v>308.41199999999998</v>
      </c>
      <c r="J8" s="121">
        <v>0.6</v>
      </c>
      <c r="K8" s="121"/>
      <c r="L8" s="122"/>
      <c r="M8" s="121"/>
      <c r="N8" s="121">
        <v>0.43</v>
      </c>
      <c r="O8" s="121">
        <f>+N8*B8</f>
        <v>221.02859999999998</v>
      </c>
      <c r="P8" s="121">
        <v>0</v>
      </c>
      <c r="Q8" s="121">
        <v>0</v>
      </c>
    </row>
    <row r="9" spans="1:17" x14ac:dyDescent="0.5">
      <c r="A9" s="120" t="s">
        <v>108</v>
      </c>
      <c r="B9" s="121">
        <v>134.5795</v>
      </c>
      <c r="C9" s="122" t="s">
        <v>483</v>
      </c>
      <c r="D9" s="121">
        <v>4.8099999999999996</v>
      </c>
      <c r="E9" s="122"/>
      <c r="F9" s="121">
        <v>7.19</v>
      </c>
      <c r="G9" s="121"/>
      <c r="H9" s="121">
        <v>6.72</v>
      </c>
      <c r="I9" s="121">
        <f>+H9*B9</f>
        <v>904.37423999999999</v>
      </c>
      <c r="J9" s="121">
        <v>8.61</v>
      </c>
      <c r="K9" s="121"/>
      <c r="L9" s="122"/>
      <c r="M9" s="121"/>
      <c r="N9" s="121">
        <v>6.08</v>
      </c>
      <c r="O9" s="121">
        <f>+N9*B9</f>
        <v>818.24335999999994</v>
      </c>
      <c r="P9" s="121">
        <v>0</v>
      </c>
      <c r="Q9" s="121">
        <v>0</v>
      </c>
    </row>
    <row r="10" spans="1:17" x14ac:dyDescent="0.5">
      <c r="A10" s="120" t="s">
        <v>41</v>
      </c>
      <c r="B10" s="121"/>
      <c r="C10" s="122"/>
      <c r="D10" s="121"/>
      <c r="E10" s="122"/>
      <c r="F10" s="121"/>
      <c r="G10" s="121"/>
      <c r="H10" s="121"/>
      <c r="I10" s="121">
        <f>SUM(I7:I9)</f>
        <v>1632.8395399999999</v>
      </c>
      <c r="J10" s="121"/>
      <c r="K10" s="121"/>
      <c r="L10" s="122"/>
      <c r="M10" s="121"/>
      <c r="N10" s="121"/>
      <c r="O10" s="121">
        <f>SUM(O7:O9)</f>
        <v>1420.7882599999998</v>
      </c>
      <c r="P10" s="121">
        <v>0</v>
      </c>
      <c r="Q10" s="121">
        <v>0</v>
      </c>
    </row>
    <row r="11" spans="1:17" x14ac:dyDescent="0.5">
      <c r="A11" s="123" t="s">
        <v>109</v>
      </c>
      <c r="B11" s="124"/>
      <c r="C11" s="125"/>
      <c r="D11" s="124"/>
      <c r="E11" s="125"/>
      <c r="F11" s="124"/>
      <c r="G11" s="124"/>
      <c r="H11" s="124"/>
      <c r="I11" s="124" t="e">
        <f>+#REF!</f>
        <v>#REF!</v>
      </c>
      <c r="J11" s="124"/>
      <c r="K11" s="124"/>
      <c r="L11" s="125"/>
      <c r="M11" s="124"/>
      <c r="N11" s="124"/>
      <c r="O11" s="124" t="e">
        <f>+#REF!</f>
        <v>#REF!</v>
      </c>
      <c r="P11" s="124"/>
      <c r="Q11" s="124">
        <v>0</v>
      </c>
    </row>
    <row r="12" spans="1:17" x14ac:dyDescent="0.5">
      <c r="A12" s="117" t="s">
        <v>110</v>
      </c>
      <c r="B12" s="121"/>
      <c r="C12" s="122"/>
      <c r="D12" s="121"/>
      <c r="E12" s="122"/>
      <c r="F12" s="121"/>
      <c r="G12" s="121"/>
      <c r="H12" s="121"/>
      <c r="I12" s="121"/>
      <c r="J12" s="121"/>
      <c r="K12" s="121"/>
      <c r="L12" s="122"/>
      <c r="M12" s="121"/>
      <c r="N12" s="121"/>
      <c r="O12" s="121"/>
      <c r="P12" s="121"/>
      <c r="Q12" s="121"/>
    </row>
    <row r="13" spans="1:17" x14ac:dyDescent="0.5">
      <c r="A13" s="120" t="s">
        <v>111</v>
      </c>
      <c r="B13" s="121"/>
      <c r="C13" s="122" t="s">
        <v>484</v>
      </c>
      <c r="D13" s="121">
        <v>0</v>
      </c>
      <c r="E13" s="121">
        <v>56.72</v>
      </c>
      <c r="F13" s="121">
        <v>0</v>
      </c>
      <c r="G13" s="121">
        <v>256.48</v>
      </c>
      <c r="H13" s="121">
        <v>0</v>
      </c>
      <c r="I13" s="121">
        <v>0</v>
      </c>
      <c r="J13" s="121">
        <v>0</v>
      </c>
      <c r="K13" s="121">
        <v>0</v>
      </c>
      <c r="L13" s="122"/>
      <c r="M13" s="121"/>
      <c r="N13" s="121"/>
      <c r="O13" s="121">
        <v>0</v>
      </c>
      <c r="P13" s="121">
        <v>0</v>
      </c>
      <c r="Q13" s="121">
        <v>224.38</v>
      </c>
    </row>
    <row r="14" spans="1:17" x14ac:dyDescent="0.5">
      <c r="A14" s="120" t="s">
        <v>112</v>
      </c>
      <c r="B14" s="121"/>
      <c r="C14" s="122" t="s">
        <v>484</v>
      </c>
      <c r="D14" s="121">
        <v>0</v>
      </c>
      <c r="E14" s="121">
        <v>191.83</v>
      </c>
      <c r="F14" s="121">
        <v>0</v>
      </c>
      <c r="G14" s="121">
        <v>225.88</v>
      </c>
      <c r="H14" s="121"/>
      <c r="I14" s="121">
        <v>311.83</v>
      </c>
      <c r="J14" s="121">
        <v>0</v>
      </c>
      <c r="K14" s="121">
        <v>343.64</v>
      </c>
      <c r="L14" s="122"/>
      <c r="M14" s="121"/>
      <c r="N14" s="121"/>
      <c r="O14" s="121">
        <v>203.59</v>
      </c>
      <c r="P14" s="121">
        <v>0</v>
      </c>
      <c r="Q14" s="121">
        <v>0</v>
      </c>
    </row>
    <row r="15" spans="1:17" x14ac:dyDescent="0.5">
      <c r="A15" s="120" t="s">
        <v>113</v>
      </c>
      <c r="B15" s="121"/>
      <c r="C15" s="122" t="s">
        <v>484</v>
      </c>
      <c r="D15" s="121">
        <v>0</v>
      </c>
      <c r="E15" s="121">
        <v>151.25</v>
      </c>
      <c r="F15" s="121">
        <v>0</v>
      </c>
      <c r="G15" s="121">
        <v>86.17</v>
      </c>
      <c r="H15" s="121"/>
      <c r="I15" s="121">
        <v>466</v>
      </c>
      <c r="J15" s="121">
        <v>0</v>
      </c>
      <c r="K15" s="121">
        <v>270.95</v>
      </c>
      <c r="L15" s="122"/>
      <c r="M15" s="121"/>
      <c r="N15" s="121"/>
      <c r="O15" s="121">
        <v>426</v>
      </c>
      <c r="P15" s="121">
        <v>0</v>
      </c>
      <c r="Q15" s="121">
        <v>0</v>
      </c>
    </row>
    <row r="16" spans="1:17" x14ac:dyDescent="0.5">
      <c r="A16" s="120" t="s">
        <v>114</v>
      </c>
      <c r="B16" s="121"/>
      <c r="C16" s="122" t="s">
        <v>484</v>
      </c>
      <c r="D16" s="121">
        <v>0</v>
      </c>
      <c r="E16" s="121">
        <v>86.17</v>
      </c>
      <c r="F16" s="121">
        <v>0</v>
      </c>
      <c r="G16" s="121"/>
      <c r="H16" s="121">
        <v>0</v>
      </c>
      <c r="I16" s="121">
        <v>86.17</v>
      </c>
      <c r="J16" s="121">
        <v>0</v>
      </c>
      <c r="K16" s="121">
        <v>86.17</v>
      </c>
      <c r="L16" s="122"/>
      <c r="M16" s="121"/>
      <c r="N16" s="121"/>
      <c r="O16" s="121"/>
      <c r="P16" s="121">
        <v>0</v>
      </c>
      <c r="Q16" s="121">
        <v>0</v>
      </c>
    </row>
    <row r="17" spans="1:17" x14ac:dyDescent="0.5">
      <c r="A17" s="120" t="s">
        <v>41</v>
      </c>
      <c r="B17" s="126"/>
      <c r="C17" s="122"/>
      <c r="D17" s="126"/>
      <c r="E17" s="122"/>
      <c r="F17" s="126"/>
      <c r="G17" s="126"/>
      <c r="H17" s="126"/>
      <c r="I17" s="126">
        <f>+I14+I15+I16</f>
        <v>863.99999999999989</v>
      </c>
      <c r="J17" s="126"/>
      <c r="K17" s="126"/>
      <c r="L17" s="122"/>
      <c r="M17" s="126"/>
      <c r="N17" s="126"/>
      <c r="O17" s="126">
        <f>+O14+O15</f>
        <v>629.59</v>
      </c>
      <c r="P17" s="126"/>
      <c r="Q17" s="126"/>
    </row>
    <row r="18" spans="1:17" x14ac:dyDescent="0.5">
      <c r="A18" s="117" t="s">
        <v>115</v>
      </c>
      <c r="B18" s="121"/>
      <c r="C18" s="122"/>
      <c r="D18" s="121"/>
      <c r="E18" s="122"/>
      <c r="F18" s="121"/>
      <c r="G18" s="121"/>
      <c r="H18" s="121"/>
      <c r="I18" s="121"/>
      <c r="J18" s="121"/>
      <c r="K18" s="121"/>
      <c r="L18" s="122"/>
      <c r="M18" s="121"/>
      <c r="N18" s="121"/>
      <c r="O18" s="121"/>
      <c r="P18" s="121"/>
      <c r="Q18" s="121"/>
    </row>
    <row r="19" spans="1:17" x14ac:dyDescent="0.5">
      <c r="A19" s="120" t="s">
        <v>116</v>
      </c>
      <c r="B19" s="121"/>
      <c r="C19" s="122" t="s">
        <v>484</v>
      </c>
      <c r="D19" s="121"/>
      <c r="E19" s="122"/>
      <c r="F19" s="121"/>
      <c r="G19" s="121"/>
      <c r="H19" s="121"/>
      <c r="I19" s="121"/>
      <c r="J19" s="121"/>
      <c r="K19" s="121"/>
      <c r="L19" s="122"/>
      <c r="M19" s="121"/>
      <c r="N19" s="121"/>
      <c r="O19" s="121"/>
      <c r="P19" s="121"/>
      <c r="Q19" s="121"/>
    </row>
    <row r="20" spans="1:17" x14ac:dyDescent="0.5">
      <c r="A20" s="120" t="s">
        <v>117</v>
      </c>
      <c r="B20" s="121"/>
      <c r="C20" s="122" t="s">
        <v>484</v>
      </c>
      <c r="D20" s="121"/>
      <c r="E20" s="122"/>
      <c r="F20" s="121"/>
      <c r="G20" s="121"/>
      <c r="H20" s="121"/>
      <c r="I20" s="121"/>
      <c r="J20" s="121"/>
      <c r="K20" s="121"/>
      <c r="L20" s="122"/>
      <c r="M20" s="121"/>
      <c r="N20" s="121"/>
      <c r="O20" s="121"/>
      <c r="P20" s="121"/>
      <c r="Q20" s="121"/>
    </row>
    <row r="21" spans="1:17" x14ac:dyDescent="0.5">
      <c r="A21" s="127" t="s">
        <v>118</v>
      </c>
      <c r="B21" s="128"/>
      <c r="C21" s="129" t="s">
        <v>484</v>
      </c>
      <c r="D21" s="128"/>
      <c r="E21" s="129"/>
      <c r="F21" s="128"/>
      <c r="G21" s="128"/>
      <c r="H21" s="128"/>
      <c r="I21" s="128"/>
      <c r="J21" s="128"/>
      <c r="K21" s="128"/>
      <c r="L21" s="129"/>
      <c r="M21" s="128"/>
      <c r="N21" s="128"/>
      <c r="O21" s="128"/>
      <c r="P21" s="128"/>
      <c r="Q21" s="128"/>
    </row>
    <row r="22" spans="1:17" x14ac:dyDescent="0.5">
      <c r="A22" s="130" t="s">
        <v>485</v>
      </c>
      <c r="B22" s="131"/>
      <c r="C22" s="132"/>
      <c r="D22" s="131"/>
      <c r="E22" s="132"/>
      <c r="F22" s="131"/>
      <c r="G22" s="131"/>
      <c r="H22" s="131"/>
      <c r="I22" s="131" t="e">
        <f>+I15+I11</f>
        <v>#REF!</v>
      </c>
      <c r="J22" s="131"/>
      <c r="K22" s="131"/>
      <c r="L22" s="132"/>
      <c r="M22" s="131"/>
      <c r="N22" s="131"/>
      <c r="O22" s="131" t="e">
        <f>+O15+O11</f>
        <v>#REF!</v>
      </c>
      <c r="P22" s="131"/>
      <c r="Q22" s="131"/>
    </row>
    <row r="23" spans="1:17" x14ac:dyDescent="0.5">
      <c r="A23" s="133" t="s">
        <v>486</v>
      </c>
      <c r="B23" s="134"/>
      <c r="C23" s="60"/>
      <c r="D23" s="61"/>
      <c r="E23" s="62"/>
      <c r="F23" s="58"/>
      <c r="G23" s="58"/>
      <c r="H23" s="58"/>
      <c r="I23" s="58">
        <f>+I10+I14+I15+I16</f>
        <v>2496.8395399999999</v>
      </c>
      <c r="J23" s="58"/>
      <c r="K23" s="58"/>
      <c r="L23" s="62"/>
      <c r="M23" s="58"/>
      <c r="N23" s="58"/>
      <c r="O23" s="58">
        <f>+O10+O14+O15</f>
        <v>2050.3782599999995</v>
      </c>
      <c r="P23" s="58"/>
      <c r="Q23" s="58"/>
    </row>
  </sheetData>
  <mergeCells count="11">
    <mergeCell ref="L2:M3"/>
    <mergeCell ref="N2:O3"/>
    <mergeCell ref="P2:Q3"/>
    <mergeCell ref="A2:A4"/>
    <mergeCell ref="A1:Q1"/>
    <mergeCell ref="F2:K2"/>
    <mergeCell ref="F3:G3"/>
    <mergeCell ref="H3:I3"/>
    <mergeCell ref="J3:K3"/>
    <mergeCell ref="D2:E3"/>
    <mergeCell ref="B2:C3"/>
  </mergeCells>
  <pageMargins left="0.11811023622047245" right="0.11811023622047245" top="0.15748031496062992" bottom="0.15748031496062992" header="0.31496062992125984" footer="0.31496062992125984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</sheetPr>
  <dimension ref="A1:Q35"/>
  <sheetViews>
    <sheetView topLeftCell="B7" zoomScale="150" zoomScaleNormal="150" workbookViewId="0">
      <selection activeCell="E24" sqref="E24"/>
    </sheetView>
  </sheetViews>
  <sheetFormatPr defaultRowHeight="18.75" customHeight="1" x14ac:dyDescent="0.5"/>
  <cols>
    <col min="1" max="1" width="4" style="114" customWidth="1"/>
    <col min="2" max="2" width="21.140625" style="59" customWidth="1"/>
    <col min="3" max="6" width="8.7109375" style="93" customWidth="1"/>
    <col min="7" max="15" width="8.42578125" style="93" customWidth="1"/>
    <col min="16" max="16" width="11.7109375" style="93" customWidth="1"/>
    <col min="17" max="16384" width="9.140625" style="59"/>
  </cols>
  <sheetData>
    <row r="1" spans="1:17" ht="18.75" customHeight="1" x14ac:dyDescent="0.5">
      <c r="A1" s="505" t="s">
        <v>487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505"/>
    </row>
    <row r="2" spans="1:17" ht="16.5" customHeight="1" x14ac:dyDescent="0.5">
      <c r="A2" s="91" t="s">
        <v>488</v>
      </c>
      <c r="C2" s="92" t="s">
        <v>554</v>
      </c>
      <c r="D2" s="92">
        <v>133</v>
      </c>
      <c r="E2" s="93" t="s">
        <v>553</v>
      </c>
      <c r="G2" s="93">
        <v>1.4</v>
      </c>
      <c r="I2" s="93" t="s">
        <v>555</v>
      </c>
      <c r="J2" s="93">
        <v>0.1</v>
      </c>
    </row>
    <row r="3" spans="1:17" ht="16.5" customHeight="1" x14ac:dyDescent="0.5">
      <c r="A3" s="504" t="s">
        <v>489</v>
      </c>
      <c r="B3" s="504" t="s">
        <v>490</v>
      </c>
      <c r="C3" s="509" t="s">
        <v>504</v>
      </c>
      <c r="D3" s="508" t="s">
        <v>491</v>
      </c>
      <c r="E3" s="509" t="s">
        <v>503</v>
      </c>
      <c r="F3" s="510" t="s">
        <v>835</v>
      </c>
      <c r="G3" s="508" t="s">
        <v>492</v>
      </c>
      <c r="H3" s="508"/>
      <c r="I3" s="508"/>
      <c r="J3" s="508"/>
      <c r="K3" s="508"/>
      <c r="L3" s="508"/>
      <c r="M3" s="508"/>
      <c r="N3" s="508"/>
      <c r="O3" s="508"/>
      <c r="P3" s="508" t="s">
        <v>2</v>
      </c>
    </row>
    <row r="4" spans="1:17" ht="16.5" customHeight="1" x14ac:dyDescent="0.5">
      <c r="A4" s="504"/>
      <c r="B4" s="504"/>
      <c r="C4" s="508"/>
      <c r="D4" s="508"/>
      <c r="E4" s="508"/>
      <c r="F4" s="511"/>
      <c r="G4" s="94" t="s">
        <v>493</v>
      </c>
      <c r="H4" s="94" t="s">
        <v>494</v>
      </c>
      <c r="I4" s="94" t="s">
        <v>495</v>
      </c>
      <c r="J4" s="94" t="s">
        <v>496</v>
      </c>
      <c r="K4" s="94" t="s">
        <v>497</v>
      </c>
      <c r="L4" s="94" t="s">
        <v>498</v>
      </c>
      <c r="M4" s="94" t="s">
        <v>499</v>
      </c>
      <c r="N4" s="94" t="s">
        <v>500</v>
      </c>
      <c r="O4" s="94" t="s">
        <v>501</v>
      </c>
      <c r="P4" s="508"/>
    </row>
    <row r="5" spans="1:17" ht="16.5" customHeight="1" x14ac:dyDescent="0.5">
      <c r="A5" s="95"/>
      <c r="B5" s="96" t="s">
        <v>813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7" ht="16.5" customHeight="1" x14ac:dyDescent="0.5">
      <c r="A6" s="95">
        <v>1</v>
      </c>
      <c r="B6" s="96" t="s">
        <v>815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>
        <f>+(C7+C7+C8+C8)*2</f>
        <v>7.6</v>
      </c>
      <c r="P6" s="97" t="s">
        <v>814</v>
      </c>
    </row>
    <row r="7" spans="1:17" ht="16.5" customHeight="1" x14ac:dyDescent="0.5">
      <c r="A7" s="95">
        <v>2</v>
      </c>
      <c r="B7" s="96" t="s">
        <v>816</v>
      </c>
      <c r="C7" s="97">
        <v>0.7</v>
      </c>
      <c r="D7" s="97">
        <v>13</v>
      </c>
      <c r="E7" s="97">
        <v>0</v>
      </c>
      <c r="F7" s="97"/>
      <c r="G7" s="97"/>
      <c r="H7" s="97">
        <f>+C7*D7</f>
        <v>9.1</v>
      </c>
      <c r="I7" s="97">
        <v>0</v>
      </c>
      <c r="J7" s="97">
        <v>0</v>
      </c>
      <c r="K7" s="97"/>
      <c r="L7" s="97"/>
      <c r="M7" s="97"/>
      <c r="N7" s="97"/>
      <c r="O7" s="97"/>
      <c r="P7" s="97"/>
    </row>
    <row r="8" spans="1:17" ht="16.5" customHeight="1" x14ac:dyDescent="0.5">
      <c r="A8" s="95">
        <v>3</v>
      </c>
      <c r="B8" s="96" t="s">
        <v>817</v>
      </c>
      <c r="C8" s="97">
        <v>1.2</v>
      </c>
      <c r="D8" s="97">
        <v>7</v>
      </c>
      <c r="E8" s="97">
        <v>0</v>
      </c>
      <c r="F8" s="97"/>
      <c r="G8" s="97"/>
      <c r="H8" s="97">
        <f>+C8*D8</f>
        <v>8.4</v>
      </c>
      <c r="I8" s="97">
        <v>0</v>
      </c>
      <c r="J8" s="97">
        <v>0</v>
      </c>
      <c r="K8" s="97"/>
      <c r="L8" s="97"/>
      <c r="M8" s="97"/>
      <c r="N8" s="97"/>
      <c r="O8" s="97"/>
      <c r="P8" s="97"/>
    </row>
    <row r="9" spans="1:17" ht="16.5" customHeight="1" x14ac:dyDescent="0.5">
      <c r="A9" s="95"/>
      <c r="B9" s="96" t="s">
        <v>818</v>
      </c>
      <c r="C9" s="97"/>
      <c r="D9" s="97"/>
      <c r="E9" s="97"/>
      <c r="F9" s="97"/>
      <c r="G9" s="97"/>
      <c r="H9" s="97"/>
      <c r="I9" s="97">
        <v>0</v>
      </c>
      <c r="J9" s="97">
        <f t="shared" ref="J9" si="0">+C9*D9*E9</f>
        <v>0</v>
      </c>
      <c r="K9" s="97"/>
      <c r="L9" s="97"/>
      <c r="M9" s="97"/>
      <c r="N9" s="97"/>
      <c r="O9" s="97"/>
      <c r="P9" s="97"/>
    </row>
    <row r="10" spans="1:17" ht="16.5" customHeight="1" x14ac:dyDescent="0.5">
      <c r="A10" s="95"/>
      <c r="B10" s="96" t="s">
        <v>556</v>
      </c>
      <c r="C10" s="97">
        <v>4.8</v>
      </c>
      <c r="D10" s="97">
        <f>+ROUNDUP(P10,0)</f>
        <v>48</v>
      </c>
      <c r="E10" s="97">
        <v>0.1</v>
      </c>
      <c r="F10" s="97">
        <v>1</v>
      </c>
      <c r="G10" s="97"/>
      <c r="H10" s="97">
        <f>+D10*F10*O10</f>
        <v>96</v>
      </c>
      <c r="I10" s="97">
        <v>0</v>
      </c>
      <c r="J10" s="97">
        <v>0</v>
      </c>
      <c r="K10" s="97"/>
      <c r="L10" s="97"/>
      <c r="M10" s="97"/>
      <c r="N10" s="97"/>
      <c r="O10" s="97">
        <v>2</v>
      </c>
      <c r="P10" s="97">
        <f>+C10/E10</f>
        <v>47.999999999999993</v>
      </c>
      <c r="Q10" s="59" t="s">
        <v>138</v>
      </c>
    </row>
    <row r="11" spans="1:17" ht="16.5" customHeight="1" x14ac:dyDescent="0.5">
      <c r="A11" s="95"/>
      <c r="B11" s="96" t="s">
        <v>836</v>
      </c>
      <c r="C11" s="97">
        <v>4.8</v>
      </c>
      <c r="D11" s="97">
        <f>+ROUNDUP(P10,0)</f>
        <v>48</v>
      </c>
      <c r="E11" s="97">
        <v>0.1</v>
      </c>
      <c r="F11" s="97">
        <v>1</v>
      </c>
      <c r="G11" s="97"/>
      <c r="H11" s="97">
        <f>+(D11*F11*O10)-O11</f>
        <v>92.72</v>
      </c>
      <c r="I11" s="97">
        <v>0</v>
      </c>
      <c r="J11" s="97">
        <v>0</v>
      </c>
      <c r="K11" s="97"/>
      <c r="L11" s="97"/>
      <c r="M11" s="97"/>
      <c r="N11" s="97"/>
      <c r="O11" s="97">
        <f>1.64*2</f>
        <v>3.28</v>
      </c>
      <c r="P11" s="97" t="s">
        <v>838</v>
      </c>
    </row>
    <row r="12" spans="1:17" ht="16.5" customHeight="1" x14ac:dyDescent="0.5">
      <c r="A12" s="95"/>
      <c r="B12" s="96" t="s">
        <v>502</v>
      </c>
      <c r="C12" s="97">
        <v>4.2</v>
      </c>
      <c r="D12" s="97">
        <f>ROUNDUP(P12,0)</f>
        <v>42</v>
      </c>
      <c r="E12" s="97">
        <v>0.1</v>
      </c>
      <c r="F12" s="97">
        <v>1</v>
      </c>
      <c r="G12" s="97"/>
      <c r="H12" s="97">
        <f>+D12*F12*O10</f>
        <v>84</v>
      </c>
      <c r="I12" s="97"/>
      <c r="J12" s="97"/>
      <c r="K12" s="97"/>
      <c r="L12" s="97"/>
      <c r="M12" s="97"/>
      <c r="N12" s="97"/>
      <c r="O12" s="97"/>
      <c r="P12" s="97">
        <f>+C12/E12</f>
        <v>42</v>
      </c>
      <c r="Q12" s="59" t="s">
        <v>138</v>
      </c>
    </row>
    <row r="13" spans="1:17" ht="16.5" customHeight="1" x14ac:dyDescent="0.5">
      <c r="A13" s="98"/>
      <c r="B13" s="96" t="s">
        <v>837</v>
      </c>
      <c r="C13" s="99">
        <v>4.2</v>
      </c>
      <c r="D13" s="99">
        <f>+P12</f>
        <v>42</v>
      </c>
      <c r="E13" s="99">
        <v>0.1</v>
      </c>
      <c r="F13" s="99">
        <v>1</v>
      </c>
      <c r="G13" s="99"/>
      <c r="H13" s="99">
        <f>+(D13*F13*O10)-O13</f>
        <v>80.72</v>
      </c>
      <c r="I13" s="97">
        <v>0</v>
      </c>
      <c r="J13" s="99"/>
      <c r="K13" s="99"/>
      <c r="L13" s="99"/>
      <c r="M13" s="99"/>
      <c r="N13" s="99"/>
      <c r="O13" s="99">
        <f>1.64*2</f>
        <v>3.28</v>
      </c>
      <c r="P13" s="97" t="s">
        <v>838</v>
      </c>
    </row>
    <row r="14" spans="1:17" ht="16.5" customHeight="1" thickBot="1" x14ac:dyDescent="0.55000000000000004">
      <c r="A14" s="506" t="s">
        <v>505</v>
      </c>
      <c r="B14" s="506"/>
      <c r="C14" s="506"/>
      <c r="D14" s="506"/>
      <c r="E14" s="506"/>
      <c r="F14" s="100"/>
      <c r="G14" s="101"/>
      <c r="H14" s="101">
        <f>SUM(H5:H13)</f>
        <v>370.94000000000005</v>
      </c>
      <c r="I14" s="101">
        <f>SUM(I5:I13)</f>
        <v>0</v>
      </c>
      <c r="J14" s="101"/>
      <c r="K14" s="101"/>
      <c r="L14" s="101"/>
      <c r="M14" s="101"/>
      <c r="N14" s="101"/>
      <c r="O14" s="101"/>
      <c r="P14" s="101"/>
    </row>
    <row r="15" spans="1:17" ht="16.5" customHeight="1" thickTop="1" x14ac:dyDescent="0.5">
      <c r="A15" s="91" t="s">
        <v>488</v>
      </c>
    </row>
    <row r="16" spans="1:17" ht="16.5" customHeight="1" x14ac:dyDescent="0.5">
      <c r="A16" s="102" t="s">
        <v>489</v>
      </c>
      <c r="B16" s="102" t="s">
        <v>506</v>
      </c>
      <c r="C16" s="103" t="s">
        <v>507</v>
      </c>
      <c r="D16" s="103"/>
      <c r="E16" s="103" t="s">
        <v>508</v>
      </c>
      <c r="F16" s="103"/>
      <c r="G16" s="103"/>
      <c r="H16" s="503" t="s">
        <v>509</v>
      </c>
      <c r="I16" s="503"/>
      <c r="J16" s="104" t="s">
        <v>511</v>
      </c>
    </row>
    <row r="17" spans="1:14" ht="16.5" customHeight="1" x14ac:dyDescent="0.5">
      <c r="A17" s="105">
        <v>1</v>
      </c>
      <c r="B17" s="106" t="s">
        <v>1111</v>
      </c>
      <c r="C17" s="107">
        <f>+G14</f>
        <v>0</v>
      </c>
      <c r="D17" s="108" t="s">
        <v>510</v>
      </c>
      <c r="E17" s="109">
        <v>0.222</v>
      </c>
      <c r="F17" s="109"/>
      <c r="G17" s="108" t="s">
        <v>32</v>
      </c>
      <c r="H17" s="507">
        <f>+E17*C17</f>
        <v>0</v>
      </c>
      <c r="I17" s="507"/>
      <c r="J17" s="107" t="s">
        <v>511</v>
      </c>
    </row>
    <row r="18" spans="1:14" ht="16.5" customHeight="1" x14ac:dyDescent="0.5">
      <c r="A18" s="95">
        <v>2</v>
      </c>
      <c r="B18" s="96" t="s">
        <v>1112</v>
      </c>
      <c r="C18" s="97">
        <f>+H14</f>
        <v>370.94000000000005</v>
      </c>
      <c r="D18" s="110" t="s">
        <v>510</v>
      </c>
      <c r="E18" s="111">
        <v>0.499</v>
      </c>
      <c r="F18" s="111"/>
      <c r="G18" s="110" t="s">
        <v>32</v>
      </c>
      <c r="H18" s="500">
        <f>+E18*C18</f>
        <v>185.09906000000004</v>
      </c>
      <c r="I18" s="500"/>
      <c r="J18" s="97" t="s">
        <v>511</v>
      </c>
      <c r="M18" s="93">
        <v>1.4</v>
      </c>
      <c r="N18" s="93">
        <v>6</v>
      </c>
    </row>
    <row r="19" spans="1:14" ht="16.5" customHeight="1" x14ac:dyDescent="0.5">
      <c r="A19" s="95">
        <v>3</v>
      </c>
      <c r="B19" s="96" t="s">
        <v>1113</v>
      </c>
      <c r="C19" s="97">
        <f>+I14</f>
        <v>0</v>
      </c>
      <c r="D19" s="110" t="s">
        <v>510</v>
      </c>
      <c r="E19" s="111">
        <v>0.88800000000000001</v>
      </c>
      <c r="F19" s="111"/>
      <c r="G19" s="110" t="s">
        <v>32</v>
      </c>
      <c r="H19" s="500">
        <f t="shared" ref="H19:H20" si="1">+E19*C19</f>
        <v>0</v>
      </c>
      <c r="I19" s="500"/>
      <c r="J19" s="97" t="s">
        <v>511</v>
      </c>
      <c r="L19" s="93" t="s">
        <v>1142</v>
      </c>
      <c r="M19" s="93">
        <v>0.65</v>
      </c>
      <c r="N19" s="93" t="s">
        <v>1143</v>
      </c>
    </row>
    <row r="20" spans="1:14" ht="16.5" customHeight="1" x14ac:dyDescent="0.5">
      <c r="A20" s="95">
        <v>4</v>
      </c>
      <c r="B20" s="96" t="s">
        <v>1114</v>
      </c>
      <c r="C20" s="97">
        <f>+J14</f>
        <v>0</v>
      </c>
      <c r="D20" s="110" t="s">
        <v>510</v>
      </c>
      <c r="E20" s="111">
        <v>0.88800000000000001</v>
      </c>
      <c r="F20" s="111"/>
      <c r="G20" s="110" t="s">
        <v>32</v>
      </c>
      <c r="H20" s="500">
        <f t="shared" si="1"/>
        <v>0</v>
      </c>
      <c r="I20" s="500"/>
      <c r="J20" s="97" t="s">
        <v>511</v>
      </c>
      <c r="M20" s="93">
        <v>0.53300000000000003</v>
      </c>
    </row>
    <row r="21" spans="1:14" ht="16.5" customHeight="1" x14ac:dyDescent="0.5">
      <c r="A21" s="98">
        <v>5</v>
      </c>
      <c r="B21" s="89" t="s">
        <v>1115</v>
      </c>
      <c r="C21" s="99">
        <v>0</v>
      </c>
      <c r="D21" s="112" t="s">
        <v>510</v>
      </c>
      <c r="E21" s="113">
        <v>1.39</v>
      </c>
      <c r="F21" s="113"/>
      <c r="G21" s="112" t="s">
        <v>32</v>
      </c>
      <c r="H21" s="501">
        <f t="shared" ref="H21" si="2">+E21*C21</f>
        <v>0</v>
      </c>
      <c r="I21" s="501"/>
      <c r="J21" s="99" t="s">
        <v>511</v>
      </c>
      <c r="M21" s="93">
        <v>0.38</v>
      </c>
    </row>
    <row r="22" spans="1:14" ht="16.5" customHeight="1" x14ac:dyDescent="0.5">
      <c r="A22" s="98">
        <v>5</v>
      </c>
      <c r="B22" s="89" t="s">
        <v>819</v>
      </c>
      <c r="C22" s="99">
        <f>+O6</f>
        <v>7.6</v>
      </c>
      <c r="D22" s="112" t="s">
        <v>510</v>
      </c>
      <c r="E22" s="113">
        <v>2.33</v>
      </c>
      <c r="F22" s="113"/>
      <c r="G22" s="112" t="s">
        <v>32</v>
      </c>
      <c r="H22" s="501">
        <f>+E22*C22</f>
        <v>17.707999999999998</v>
      </c>
      <c r="I22" s="501"/>
      <c r="J22" s="99" t="s">
        <v>511</v>
      </c>
      <c r="M22" s="93">
        <v>0.65</v>
      </c>
    </row>
    <row r="23" spans="1:14" ht="16.5" customHeight="1" x14ac:dyDescent="0.5">
      <c r="H23" s="502">
        <f>SUM(H17:H21)</f>
        <v>185.09906000000004</v>
      </c>
      <c r="I23" s="502"/>
      <c r="M23" s="93">
        <v>0.46</v>
      </c>
    </row>
    <row r="24" spans="1:14" ht="16.5" customHeight="1" x14ac:dyDescent="0.5">
      <c r="C24" s="115"/>
      <c r="M24" s="93">
        <v>0.61</v>
      </c>
    </row>
    <row r="25" spans="1:14" ht="16.5" customHeight="1" x14ac:dyDescent="0.5">
      <c r="C25" s="115"/>
      <c r="M25" s="93">
        <f>SUM(M19:M24)</f>
        <v>3.2829999999999999</v>
      </c>
    </row>
    <row r="26" spans="1:14" ht="16.5" customHeight="1" x14ac:dyDescent="0.5">
      <c r="C26" s="115"/>
    </row>
    <row r="27" spans="1:14" ht="16.5" customHeight="1" x14ac:dyDescent="0.5">
      <c r="C27" s="115"/>
    </row>
    <row r="28" spans="1:14" ht="16.5" customHeight="1" x14ac:dyDescent="0.5">
      <c r="C28" s="115"/>
    </row>
    <row r="29" spans="1:14" ht="16.5" customHeight="1" x14ac:dyDescent="0.5"/>
    <row r="30" spans="1:14" ht="16.5" customHeight="1" x14ac:dyDescent="0.5"/>
    <row r="31" spans="1:14" ht="16.5" customHeight="1" x14ac:dyDescent="0.5"/>
    <row r="32" spans="1:14" ht="16.5" customHeight="1" x14ac:dyDescent="0.5">
      <c r="A32" s="116"/>
    </row>
    <row r="33" spans="1:1" ht="16.5" customHeight="1" x14ac:dyDescent="0.5">
      <c r="A33" s="116"/>
    </row>
    <row r="34" spans="1:1" ht="16.5" customHeight="1" x14ac:dyDescent="0.5">
      <c r="A34" s="116"/>
    </row>
    <row r="35" spans="1:1" ht="16.5" customHeight="1" x14ac:dyDescent="0.5"/>
  </sheetData>
  <mergeCells count="18">
    <mergeCell ref="A1:P1"/>
    <mergeCell ref="A14:E14"/>
    <mergeCell ref="H17:I17"/>
    <mergeCell ref="H18:I18"/>
    <mergeCell ref="H19:I19"/>
    <mergeCell ref="P3:P4"/>
    <mergeCell ref="G3:O3"/>
    <mergeCell ref="E3:E4"/>
    <mergeCell ref="D3:D4"/>
    <mergeCell ref="C3:C4"/>
    <mergeCell ref="B3:B4"/>
    <mergeCell ref="F3:F4"/>
    <mergeCell ref="H20:I20"/>
    <mergeCell ref="H22:I22"/>
    <mergeCell ref="H23:I23"/>
    <mergeCell ref="H16:I16"/>
    <mergeCell ref="A3:A4"/>
    <mergeCell ref="H21:I21"/>
  </mergeCells>
  <phoneticPr fontId="10" type="noConversion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O27"/>
  <sheetViews>
    <sheetView zoomScale="150" zoomScaleNormal="150" workbookViewId="0">
      <selection activeCell="J14" sqref="J14"/>
    </sheetView>
  </sheetViews>
  <sheetFormatPr defaultRowHeight="21.75" x14ac:dyDescent="0.5"/>
  <cols>
    <col min="1" max="1" width="5.7109375" style="74" customWidth="1"/>
    <col min="2" max="2" width="19.85546875" style="54" customWidth="1"/>
    <col min="3" max="16384" width="9.140625" style="54"/>
  </cols>
  <sheetData>
    <row r="1" spans="1:15" x14ac:dyDescent="0.5">
      <c r="A1" s="63" t="s">
        <v>512</v>
      </c>
    </row>
    <row r="2" spans="1:15" ht="24" x14ac:dyDescent="0.55000000000000004">
      <c r="A2" s="513" t="s">
        <v>972</v>
      </c>
      <c r="B2" s="513"/>
      <c r="C2" s="513"/>
      <c r="D2" s="513"/>
      <c r="E2" s="513"/>
      <c r="F2" s="513"/>
      <c r="G2" s="513"/>
      <c r="H2" s="513"/>
      <c r="I2" s="513"/>
      <c r="J2" s="513"/>
      <c r="K2" s="513"/>
    </row>
    <row r="3" spans="1:15" x14ac:dyDescent="0.5">
      <c r="A3" s="519" t="s">
        <v>489</v>
      </c>
      <c r="B3" s="498" t="s">
        <v>513</v>
      </c>
      <c r="C3" s="498" t="s">
        <v>95</v>
      </c>
      <c r="D3" s="522" t="s">
        <v>519</v>
      </c>
      <c r="E3" s="512"/>
      <c r="F3" s="512"/>
      <c r="G3" s="523"/>
      <c r="H3" s="522" t="s">
        <v>516</v>
      </c>
      <c r="I3" s="512"/>
      <c r="J3" s="523"/>
      <c r="K3" s="498" t="s">
        <v>2</v>
      </c>
    </row>
    <row r="4" spans="1:15" x14ac:dyDescent="0.5">
      <c r="A4" s="520"/>
      <c r="B4" s="521"/>
      <c r="C4" s="521"/>
      <c r="D4" s="62" t="s">
        <v>85</v>
      </c>
      <c r="E4" s="62" t="s">
        <v>87</v>
      </c>
      <c r="F4" s="62" t="s">
        <v>514</v>
      </c>
      <c r="G4" s="62" t="s">
        <v>515</v>
      </c>
      <c r="H4" s="62" t="s">
        <v>85</v>
      </c>
      <c r="I4" s="62" t="s">
        <v>87</v>
      </c>
      <c r="J4" s="62" t="s">
        <v>41</v>
      </c>
      <c r="K4" s="521"/>
    </row>
    <row r="5" spans="1:15" x14ac:dyDescent="0.5">
      <c r="A5" s="64">
        <v>1</v>
      </c>
      <c r="B5" s="65" t="s">
        <v>818</v>
      </c>
      <c r="C5" s="65">
        <v>1</v>
      </c>
      <c r="D5" s="65">
        <v>1.3</v>
      </c>
      <c r="E5" s="65">
        <v>1.4</v>
      </c>
      <c r="F5" s="65">
        <v>0.12</v>
      </c>
      <c r="G5" s="65">
        <f>+(C5*D5*E5*F5)*2</f>
        <v>0.43679999999999997</v>
      </c>
      <c r="H5" s="65"/>
      <c r="I5" s="65"/>
      <c r="J5" s="65"/>
      <c r="K5" s="65" t="s">
        <v>826</v>
      </c>
      <c r="L5" s="54" t="s">
        <v>827</v>
      </c>
    </row>
    <row r="6" spans="1:15" x14ac:dyDescent="0.5">
      <c r="A6" s="64"/>
      <c r="B6" s="65" t="s">
        <v>820</v>
      </c>
      <c r="C6" s="65">
        <v>1</v>
      </c>
      <c r="D6" s="65">
        <v>1.3</v>
      </c>
      <c r="E6" s="65">
        <v>1.4</v>
      </c>
      <c r="F6" s="65">
        <v>0.12</v>
      </c>
      <c r="G6" s="65">
        <f>+(C6*D6*E6*F6)*2-N6</f>
        <v>0.31507199999999996</v>
      </c>
      <c r="H6" s="65"/>
      <c r="I6" s="65"/>
      <c r="J6" s="65"/>
      <c r="K6" s="65" t="s">
        <v>826</v>
      </c>
      <c r="L6" s="54" t="s">
        <v>973</v>
      </c>
      <c r="N6" s="54">
        <f>+(3.17*(0.4*0.4))*0.12*2</f>
        <v>0.12172800000000002</v>
      </c>
      <c r="O6" s="54" t="s">
        <v>4</v>
      </c>
    </row>
    <row r="7" spans="1:15" x14ac:dyDescent="0.5">
      <c r="A7" s="64"/>
      <c r="B7" s="65" t="s">
        <v>821</v>
      </c>
      <c r="C7" s="65">
        <v>1</v>
      </c>
      <c r="D7" s="65">
        <v>1.3</v>
      </c>
      <c r="E7" s="65">
        <v>1.4</v>
      </c>
      <c r="F7" s="65">
        <v>0.12</v>
      </c>
      <c r="G7" s="65">
        <f>+C7*D7*E7*F7*3</f>
        <v>0.6552</v>
      </c>
      <c r="H7" s="65"/>
      <c r="I7" s="65"/>
      <c r="J7" s="65"/>
      <c r="K7" s="65"/>
      <c r="L7" s="54" t="s">
        <v>973</v>
      </c>
      <c r="N7" s="54">
        <f>+(3.17*(0.4*0.4))*2</f>
        <v>1.0144000000000002</v>
      </c>
      <c r="O7" s="54" t="s">
        <v>5</v>
      </c>
    </row>
    <row r="8" spans="1:15" x14ac:dyDescent="0.5">
      <c r="A8" s="64">
        <v>2</v>
      </c>
      <c r="B8" s="65" t="s">
        <v>832</v>
      </c>
      <c r="C8" s="65">
        <v>2</v>
      </c>
      <c r="D8" s="65">
        <v>0.65</v>
      </c>
      <c r="E8" s="65">
        <v>1.2</v>
      </c>
      <c r="F8" s="65">
        <v>0.12</v>
      </c>
      <c r="G8" s="65">
        <f>+C8*D8*E8*F8</f>
        <v>0.18720000000000001</v>
      </c>
      <c r="H8" s="65"/>
      <c r="I8" s="65"/>
      <c r="J8" s="65"/>
      <c r="K8" s="65"/>
    </row>
    <row r="9" spans="1:15" x14ac:dyDescent="0.5">
      <c r="A9" s="64">
        <v>3</v>
      </c>
      <c r="B9" s="65" t="s">
        <v>833</v>
      </c>
      <c r="C9" s="65"/>
      <c r="D9" s="65"/>
      <c r="E9" s="65"/>
      <c r="F9" s="65"/>
      <c r="G9" s="65"/>
      <c r="H9" s="65">
        <v>0.65</v>
      </c>
      <c r="I9" s="65">
        <v>1.2</v>
      </c>
      <c r="J9" s="65">
        <f>+(H9+H9+I9+I9)*F8</f>
        <v>0.44400000000000001</v>
      </c>
      <c r="K9" s="66" t="s">
        <v>834</v>
      </c>
    </row>
    <row r="10" spans="1:15" x14ac:dyDescent="0.5">
      <c r="A10" s="64"/>
      <c r="B10" s="65" t="s">
        <v>829</v>
      </c>
      <c r="C10" s="65"/>
      <c r="D10" s="65"/>
      <c r="E10" s="65"/>
      <c r="F10" s="65"/>
      <c r="G10" s="65"/>
      <c r="H10" s="65">
        <v>1.3</v>
      </c>
      <c r="I10" s="65">
        <v>1.4</v>
      </c>
      <c r="J10" s="65">
        <f>+H10*I10*K10</f>
        <v>3.6399999999999997</v>
      </c>
      <c r="K10" s="65">
        <v>2</v>
      </c>
      <c r="L10" s="54" t="s">
        <v>828</v>
      </c>
    </row>
    <row r="11" spans="1:15" x14ac:dyDescent="0.5">
      <c r="A11" s="64"/>
      <c r="B11" s="65" t="s">
        <v>830</v>
      </c>
      <c r="C11" s="65"/>
      <c r="D11" s="65"/>
      <c r="E11" s="65"/>
      <c r="F11" s="65"/>
      <c r="G11" s="65"/>
      <c r="H11" s="65">
        <v>1.3</v>
      </c>
      <c r="I11" s="65">
        <v>1.4</v>
      </c>
      <c r="J11" s="65">
        <f>+((H11*I11)-N7)*K11</f>
        <v>1.6111999999999993</v>
      </c>
      <c r="K11" s="65">
        <v>2</v>
      </c>
      <c r="L11" s="54" t="s">
        <v>828</v>
      </c>
    </row>
    <row r="12" spans="1:15" x14ac:dyDescent="0.5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15" ht="22.5" thickBot="1" x14ac:dyDescent="0.55000000000000004">
      <c r="A13" s="517" t="s">
        <v>521</v>
      </c>
      <c r="B13" s="517"/>
      <c r="C13" s="517"/>
      <c r="D13" s="517"/>
      <c r="E13" s="517"/>
      <c r="F13" s="518"/>
      <c r="G13" s="69">
        <f>SUM(G5:G12)</f>
        <v>1.5942719999999999</v>
      </c>
      <c r="H13" s="54" t="s">
        <v>520</v>
      </c>
      <c r="J13" s="69">
        <f>SUM(J5:J12)</f>
        <v>5.6951999999999989</v>
      </c>
    </row>
    <row r="14" spans="1:15" ht="22.5" thickTop="1" x14ac:dyDescent="0.5">
      <c r="A14" s="63" t="s">
        <v>512</v>
      </c>
    </row>
    <row r="15" spans="1:15" ht="24.75" thickTop="1" x14ac:dyDescent="0.55000000000000004">
      <c r="A15" s="513" t="s">
        <v>831</v>
      </c>
      <c r="B15" s="513"/>
      <c r="C15" s="513"/>
      <c r="D15" s="513"/>
      <c r="E15" s="513"/>
      <c r="F15" s="513"/>
      <c r="G15" s="513"/>
      <c r="H15" s="513"/>
      <c r="I15" s="513"/>
      <c r="J15" s="513"/>
      <c r="K15" s="513"/>
    </row>
    <row r="16" spans="1:15" x14ac:dyDescent="0.5">
      <c r="A16" s="514" t="s">
        <v>489</v>
      </c>
      <c r="B16" s="515" t="s">
        <v>513</v>
      </c>
      <c r="C16" s="515" t="s">
        <v>95</v>
      </c>
      <c r="D16" s="516" t="s">
        <v>519</v>
      </c>
      <c r="E16" s="516"/>
      <c r="F16" s="516"/>
      <c r="G16" s="516"/>
      <c r="H16" s="516" t="s">
        <v>516</v>
      </c>
      <c r="I16" s="516"/>
      <c r="J16" s="516"/>
      <c r="K16" s="515" t="s">
        <v>2</v>
      </c>
    </row>
    <row r="17" spans="1:11" x14ac:dyDescent="0.5">
      <c r="A17" s="514"/>
      <c r="B17" s="515"/>
      <c r="C17" s="515"/>
      <c r="D17" s="62" t="s">
        <v>85</v>
      </c>
      <c r="E17" s="62" t="s">
        <v>87</v>
      </c>
      <c r="F17" s="62" t="s">
        <v>514</v>
      </c>
      <c r="G17" s="62" t="s">
        <v>515</v>
      </c>
      <c r="H17" s="62" t="s">
        <v>85</v>
      </c>
      <c r="I17" s="62" t="s">
        <v>87</v>
      </c>
      <c r="J17" s="62" t="s">
        <v>41</v>
      </c>
      <c r="K17" s="515"/>
    </row>
    <row r="18" spans="1:11" x14ac:dyDescent="0.5">
      <c r="A18" s="71"/>
      <c r="B18" s="72" t="s">
        <v>102</v>
      </c>
      <c r="C18" s="72"/>
      <c r="D18" s="72"/>
      <c r="E18" s="72"/>
      <c r="F18" s="72"/>
      <c r="G18" s="72"/>
      <c r="H18" s="72"/>
      <c r="I18" s="72"/>
      <c r="J18" s="72"/>
      <c r="K18" s="72"/>
    </row>
    <row r="19" spans="1:11" x14ac:dyDescent="0.5">
      <c r="A19" s="64">
        <v>1</v>
      </c>
      <c r="B19" s="65" t="s">
        <v>517</v>
      </c>
      <c r="C19" s="65">
        <v>1</v>
      </c>
      <c r="D19" s="65">
        <v>1</v>
      </c>
      <c r="E19" s="65">
        <v>1</v>
      </c>
      <c r="F19" s="65">
        <v>0.05</v>
      </c>
      <c r="G19" s="65">
        <f>+D19*E19*F19</f>
        <v>0.05</v>
      </c>
      <c r="H19" s="65"/>
      <c r="I19" s="65"/>
      <c r="J19" s="65"/>
      <c r="K19" s="65"/>
    </row>
    <row r="20" spans="1:11" x14ac:dyDescent="0.5">
      <c r="A20" s="64"/>
      <c r="B20" s="65"/>
      <c r="C20" s="65"/>
      <c r="D20" s="65"/>
      <c r="E20" s="65"/>
      <c r="F20" s="65"/>
      <c r="G20" s="65"/>
      <c r="H20" s="65"/>
      <c r="I20" s="65"/>
      <c r="J20" s="65"/>
      <c r="K20" s="65"/>
    </row>
    <row r="21" spans="1:11" x14ac:dyDescent="0.5">
      <c r="A21" s="67"/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11" ht="22.5" thickBot="1" x14ac:dyDescent="0.55000000000000004">
      <c r="A22" s="512" t="s">
        <v>518</v>
      </c>
      <c r="B22" s="512"/>
      <c r="C22" s="512"/>
      <c r="D22" s="512"/>
      <c r="E22" s="512"/>
      <c r="F22" s="512"/>
      <c r="G22" s="69">
        <f>SUM(G18:G21)</f>
        <v>0.05</v>
      </c>
      <c r="J22" s="73"/>
    </row>
    <row r="23" spans="1:11" ht="22.5" thickTop="1" x14ac:dyDescent="0.5"/>
    <row r="24" spans="1:11" ht="24" x14ac:dyDescent="0.65">
      <c r="A24" s="75" t="s">
        <v>522</v>
      </c>
    </row>
    <row r="25" spans="1:11" x14ac:dyDescent="0.5">
      <c r="B25" s="56" t="s">
        <v>35</v>
      </c>
      <c r="G25" s="55" t="s">
        <v>32</v>
      </c>
      <c r="H25" s="57">
        <f>+G22</f>
        <v>0.05</v>
      </c>
      <c r="I25" s="54" t="s">
        <v>523</v>
      </c>
    </row>
    <row r="26" spans="1:11" x14ac:dyDescent="0.5">
      <c r="B26" s="54" t="s">
        <v>36</v>
      </c>
      <c r="G26" s="55" t="s">
        <v>32</v>
      </c>
      <c r="H26" s="57">
        <f>+G13</f>
        <v>1.5942719999999999</v>
      </c>
      <c r="I26" s="54" t="s">
        <v>523</v>
      </c>
    </row>
    <row r="27" spans="1:11" x14ac:dyDescent="0.5">
      <c r="B27" s="54" t="s">
        <v>37</v>
      </c>
      <c r="G27" s="55" t="s">
        <v>32</v>
      </c>
      <c r="H27" s="57">
        <f>+J13</f>
        <v>5.6951999999999989</v>
      </c>
      <c r="I27" s="54" t="s">
        <v>524</v>
      </c>
    </row>
  </sheetData>
  <mergeCells count="16">
    <mergeCell ref="A2:K2"/>
    <mergeCell ref="A13:F13"/>
    <mergeCell ref="A3:A4"/>
    <mergeCell ref="B3:B4"/>
    <mergeCell ref="C3:C4"/>
    <mergeCell ref="K3:K4"/>
    <mergeCell ref="H3:J3"/>
    <mergeCell ref="D3:G3"/>
    <mergeCell ref="A22:F22"/>
    <mergeCell ref="A15:K15"/>
    <mergeCell ref="A16:A17"/>
    <mergeCell ref="B16:B17"/>
    <mergeCell ref="C16:C17"/>
    <mergeCell ref="D16:G16"/>
    <mergeCell ref="H16:J16"/>
    <mergeCell ref="K16:K17"/>
  </mergeCells>
  <phoneticPr fontId="9" type="noConversion"/>
  <pageMargins left="0.11811023622047245" right="0.11811023622047245" top="0.35433070866141736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59"/>
  <sheetViews>
    <sheetView tabSelected="1" topLeftCell="A91" zoomScale="200" zoomScaleNormal="200" workbookViewId="0">
      <selection activeCell="A88" sqref="A1:XFD1048576"/>
    </sheetView>
  </sheetViews>
  <sheetFormatPr defaultRowHeight="16.5" customHeight="1" x14ac:dyDescent="0.3"/>
  <cols>
    <col min="1" max="1" width="5.140625" style="1" customWidth="1"/>
    <col min="2" max="2" width="50.28515625" style="88" customWidth="1"/>
    <col min="3" max="3" width="9.140625" style="1" customWidth="1"/>
    <col min="4" max="11" width="9.140625" style="1" hidden="1" customWidth="1"/>
    <col min="12" max="15" width="9.140625" style="1" customWidth="1"/>
    <col min="16" max="16384" width="9.140625" style="1"/>
  </cols>
  <sheetData>
    <row r="1" spans="1:16" ht="16.5" customHeight="1" x14ac:dyDescent="0.3">
      <c r="A1" s="524" t="s">
        <v>1110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</row>
    <row r="2" spans="1:16" ht="16.5" customHeight="1" x14ac:dyDescent="0.5">
      <c r="A2" s="54"/>
      <c r="B2" s="85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6" ht="16.5" customHeight="1" x14ac:dyDescent="0.3">
      <c r="A3" s="77" t="s">
        <v>119</v>
      </c>
      <c r="B3" s="86" t="s">
        <v>18</v>
      </c>
      <c r="C3" s="77" t="s">
        <v>1</v>
      </c>
      <c r="D3" s="77" t="s">
        <v>605</v>
      </c>
      <c r="E3" s="77" t="s">
        <v>606</v>
      </c>
      <c r="F3" s="77" t="s">
        <v>607</v>
      </c>
      <c r="G3" s="77" t="s">
        <v>608</v>
      </c>
      <c r="H3" s="77" t="s">
        <v>609</v>
      </c>
      <c r="I3" s="77" t="s">
        <v>610</v>
      </c>
      <c r="J3" s="77" t="s">
        <v>611</v>
      </c>
      <c r="K3" s="77" t="s">
        <v>612</v>
      </c>
      <c r="L3" s="77" t="s">
        <v>613</v>
      </c>
      <c r="M3" s="77" t="s">
        <v>614</v>
      </c>
      <c r="N3" s="77" t="s">
        <v>615</v>
      </c>
      <c r="O3" s="77" t="s">
        <v>616</v>
      </c>
      <c r="P3" s="77" t="s">
        <v>579</v>
      </c>
    </row>
    <row r="4" spans="1:16" ht="16.5" customHeight="1" x14ac:dyDescent="0.3">
      <c r="A4" s="78">
        <v>1</v>
      </c>
      <c r="B4" s="87" t="s">
        <v>120</v>
      </c>
      <c r="C4" s="78" t="s">
        <v>4</v>
      </c>
      <c r="D4" s="79" t="s">
        <v>839</v>
      </c>
      <c r="E4" s="79" t="s">
        <v>618</v>
      </c>
      <c r="F4" s="79" t="s">
        <v>618</v>
      </c>
      <c r="G4" s="79" t="s">
        <v>618</v>
      </c>
      <c r="H4" s="80">
        <v>1827.1</v>
      </c>
      <c r="I4" s="79" t="s">
        <v>618</v>
      </c>
      <c r="J4" s="79" t="s">
        <v>618</v>
      </c>
      <c r="K4" s="80">
        <v>1827.1</v>
      </c>
      <c r="L4" s="79" t="s">
        <v>618</v>
      </c>
      <c r="M4" s="79" t="s">
        <v>618</v>
      </c>
      <c r="N4" s="79" t="s">
        <v>618</v>
      </c>
      <c r="O4" s="79" t="s">
        <v>619</v>
      </c>
      <c r="P4" s="79" t="s">
        <v>618</v>
      </c>
    </row>
    <row r="5" spans="1:16" ht="16.5" customHeight="1" x14ac:dyDescent="0.3">
      <c r="A5" s="78">
        <v>2</v>
      </c>
      <c r="B5" s="87" t="s">
        <v>121</v>
      </c>
      <c r="C5" s="78" t="s">
        <v>4</v>
      </c>
      <c r="D5" s="79" t="s">
        <v>840</v>
      </c>
      <c r="E5" s="79" t="s">
        <v>620</v>
      </c>
      <c r="F5" s="79" t="s">
        <v>620</v>
      </c>
      <c r="G5" s="79" t="s">
        <v>620</v>
      </c>
      <c r="H5" s="80">
        <v>1897.2</v>
      </c>
      <c r="I5" s="79" t="s">
        <v>620</v>
      </c>
      <c r="J5" s="79" t="s">
        <v>620</v>
      </c>
      <c r="K5" s="80">
        <v>1897.2</v>
      </c>
      <c r="L5" s="79" t="s">
        <v>620</v>
      </c>
      <c r="M5" s="79" t="s">
        <v>620</v>
      </c>
      <c r="N5" s="79" t="s">
        <v>620</v>
      </c>
      <c r="O5" s="79" t="s">
        <v>619</v>
      </c>
      <c r="P5" s="79" t="s">
        <v>620</v>
      </c>
    </row>
    <row r="6" spans="1:16" ht="16.5" customHeight="1" x14ac:dyDescent="0.3">
      <c r="A6" s="78">
        <v>3</v>
      </c>
      <c r="B6" s="87" t="s">
        <v>122</v>
      </c>
      <c r="C6" s="78" t="s">
        <v>4</v>
      </c>
      <c r="D6" s="79" t="s">
        <v>841</v>
      </c>
      <c r="E6" s="79" t="s">
        <v>621</v>
      </c>
      <c r="F6" s="79" t="s">
        <v>621</v>
      </c>
      <c r="G6" s="79" t="s">
        <v>621</v>
      </c>
      <c r="H6" s="80">
        <v>1934.58</v>
      </c>
      <c r="I6" s="79" t="s">
        <v>621</v>
      </c>
      <c r="J6" s="79" t="s">
        <v>621</v>
      </c>
      <c r="K6" s="80">
        <v>1934.58</v>
      </c>
      <c r="L6" s="79" t="s">
        <v>621</v>
      </c>
      <c r="M6" s="79" t="s">
        <v>621</v>
      </c>
      <c r="N6" s="79" t="s">
        <v>621</v>
      </c>
      <c r="O6" s="79" t="s">
        <v>619</v>
      </c>
      <c r="P6" s="79" t="s">
        <v>621</v>
      </c>
    </row>
    <row r="7" spans="1:16" ht="16.5" customHeight="1" x14ac:dyDescent="0.3">
      <c r="A7" s="78">
        <v>4</v>
      </c>
      <c r="B7" s="87" t="s">
        <v>123</v>
      </c>
      <c r="C7" s="78" t="s">
        <v>4</v>
      </c>
      <c r="D7" s="79" t="s">
        <v>842</v>
      </c>
      <c r="E7" s="79" t="s">
        <v>622</v>
      </c>
      <c r="F7" s="79" t="s">
        <v>622</v>
      </c>
      <c r="G7" s="79" t="s">
        <v>622</v>
      </c>
      <c r="H7" s="80">
        <v>1971.96</v>
      </c>
      <c r="I7" s="79" t="s">
        <v>622</v>
      </c>
      <c r="J7" s="79" t="s">
        <v>622</v>
      </c>
      <c r="K7" s="80">
        <v>1971.96</v>
      </c>
      <c r="L7" s="79" t="s">
        <v>622</v>
      </c>
      <c r="M7" s="79" t="s">
        <v>622</v>
      </c>
      <c r="N7" s="79" t="s">
        <v>622</v>
      </c>
      <c r="O7" s="79" t="s">
        <v>619</v>
      </c>
      <c r="P7" s="79" t="s">
        <v>622</v>
      </c>
    </row>
    <row r="8" spans="1:16" ht="16.5" customHeight="1" x14ac:dyDescent="0.3">
      <c r="A8" s="78">
        <v>5</v>
      </c>
      <c r="B8" s="87" t="s">
        <v>124</v>
      </c>
      <c r="C8" s="78" t="s">
        <v>4</v>
      </c>
      <c r="D8" s="79" t="s">
        <v>843</v>
      </c>
      <c r="E8" s="79" t="s">
        <v>623</v>
      </c>
      <c r="F8" s="79" t="s">
        <v>623</v>
      </c>
      <c r="G8" s="79" t="s">
        <v>623</v>
      </c>
      <c r="H8" s="80">
        <v>2046.73</v>
      </c>
      <c r="I8" s="79" t="s">
        <v>623</v>
      </c>
      <c r="J8" s="79" t="s">
        <v>623</v>
      </c>
      <c r="K8" s="80">
        <v>2046.73</v>
      </c>
      <c r="L8" s="79" t="s">
        <v>623</v>
      </c>
      <c r="M8" s="79" t="s">
        <v>623</v>
      </c>
      <c r="N8" s="79" t="s">
        <v>623</v>
      </c>
      <c r="O8" s="79" t="s">
        <v>619</v>
      </c>
      <c r="P8" s="79" t="s">
        <v>623</v>
      </c>
    </row>
    <row r="9" spans="1:16" ht="16.5" customHeight="1" x14ac:dyDescent="0.3">
      <c r="A9" s="78">
        <v>6</v>
      </c>
      <c r="B9" s="87" t="s">
        <v>125</v>
      </c>
      <c r="C9" s="78" t="s">
        <v>4</v>
      </c>
      <c r="D9" s="79" t="s">
        <v>844</v>
      </c>
      <c r="E9" s="79" t="s">
        <v>624</v>
      </c>
      <c r="F9" s="79" t="s">
        <v>624</v>
      </c>
      <c r="G9" s="79" t="s">
        <v>624</v>
      </c>
      <c r="H9" s="80">
        <v>2093.46</v>
      </c>
      <c r="I9" s="79" t="s">
        <v>624</v>
      </c>
      <c r="J9" s="79" t="s">
        <v>624</v>
      </c>
      <c r="K9" s="80">
        <v>2093.46</v>
      </c>
      <c r="L9" s="79" t="s">
        <v>624</v>
      </c>
      <c r="M9" s="79" t="s">
        <v>624</v>
      </c>
      <c r="N9" s="79" t="s">
        <v>624</v>
      </c>
      <c r="O9" s="79" t="s">
        <v>619</v>
      </c>
      <c r="P9" s="79" t="s">
        <v>624</v>
      </c>
    </row>
    <row r="10" spans="1:16" ht="16.5" customHeight="1" x14ac:dyDescent="0.3">
      <c r="A10" s="78">
        <v>7</v>
      </c>
      <c r="B10" s="87" t="s">
        <v>126</v>
      </c>
      <c r="C10" s="78" t="s">
        <v>4</v>
      </c>
      <c r="D10" s="79" t="s">
        <v>845</v>
      </c>
      <c r="E10" s="79" t="s">
        <v>625</v>
      </c>
      <c r="F10" s="79" t="s">
        <v>625</v>
      </c>
      <c r="G10" s="79" t="s">
        <v>625</v>
      </c>
      <c r="H10" s="80">
        <v>2149.5300000000002</v>
      </c>
      <c r="I10" s="79" t="s">
        <v>625</v>
      </c>
      <c r="J10" s="79" t="s">
        <v>625</v>
      </c>
      <c r="K10" s="80">
        <v>2149.5300000000002</v>
      </c>
      <c r="L10" s="79" t="s">
        <v>625</v>
      </c>
      <c r="M10" s="79" t="s">
        <v>625</v>
      </c>
      <c r="N10" s="79" t="s">
        <v>625</v>
      </c>
      <c r="O10" s="79" t="s">
        <v>619</v>
      </c>
      <c r="P10" s="79" t="s">
        <v>625</v>
      </c>
    </row>
    <row r="11" spans="1:16" ht="16.5" customHeight="1" x14ac:dyDescent="0.3">
      <c r="A11" s="78">
        <v>8</v>
      </c>
      <c r="B11" s="87" t="s">
        <v>127</v>
      </c>
      <c r="C11" s="78" t="s">
        <v>4</v>
      </c>
      <c r="D11" s="79" t="s">
        <v>846</v>
      </c>
      <c r="E11" s="79" t="s">
        <v>626</v>
      </c>
      <c r="F11" s="79" t="s">
        <v>626</v>
      </c>
      <c r="G11" s="79" t="s">
        <v>626</v>
      </c>
      <c r="H11" s="80">
        <v>2214.9499999999998</v>
      </c>
      <c r="I11" s="79" t="s">
        <v>626</v>
      </c>
      <c r="J11" s="79" t="s">
        <v>626</v>
      </c>
      <c r="K11" s="80">
        <v>2214.9499999999998</v>
      </c>
      <c r="L11" s="79" t="s">
        <v>626</v>
      </c>
      <c r="M11" s="79" t="s">
        <v>626</v>
      </c>
      <c r="N11" s="79" t="s">
        <v>626</v>
      </c>
      <c r="O11" s="79" t="s">
        <v>619</v>
      </c>
      <c r="P11" s="79" t="s">
        <v>626</v>
      </c>
    </row>
    <row r="12" spans="1:16" ht="16.5" customHeight="1" x14ac:dyDescent="0.3">
      <c r="A12" s="78">
        <v>9</v>
      </c>
      <c r="B12" s="87" t="s">
        <v>128</v>
      </c>
      <c r="C12" s="78" t="s">
        <v>129</v>
      </c>
      <c r="D12" s="79" t="s">
        <v>627</v>
      </c>
      <c r="E12" s="79" t="s">
        <v>130</v>
      </c>
      <c r="F12" s="79" t="s">
        <v>130</v>
      </c>
      <c r="G12" s="79" t="s">
        <v>130</v>
      </c>
      <c r="H12" s="79">
        <v>5.81</v>
      </c>
      <c r="I12" s="79" t="s">
        <v>130</v>
      </c>
      <c r="J12" s="79" t="s">
        <v>130</v>
      </c>
      <c r="K12" s="79">
        <v>5.81</v>
      </c>
      <c r="L12" s="79" t="s">
        <v>130</v>
      </c>
      <c r="M12" s="79" t="s">
        <v>130</v>
      </c>
      <c r="N12" s="79" t="s">
        <v>130</v>
      </c>
      <c r="O12" s="79" t="s">
        <v>619</v>
      </c>
      <c r="P12" s="79" t="s">
        <v>130</v>
      </c>
    </row>
    <row r="13" spans="1:16" ht="16.5" customHeight="1" x14ac:dyDescent="0.3">
      <c r="A13" s="78">
        <v>10</v>
      </c>
      <c r="B13" s="87" t="s">
        <v>131</v>
      </c>
      <c r="C13" s="78" t="s">
        <v>129</v>
      </c>
      <c r="D13" s="79" t="s">
        <v>628</v>
      </c>
      <c r="E13" s="79" t="s">
        <v>132</v>
      </c>
      <c r="F13" s="79" t="s">
        <v>132</v>
      </c>
      <c r="G13" s="79" t="s">
        <v>132</v>
      </c>
      <c r="H13" s="79">
        <v>7.48</v>
      </c>
      <c r="I13" s="79" t="s">
        <v>132</v>
      </c>
      <c r="J13" s="79" t="s">
        <v>132</v>
      </c>
      <c r="K13" s="79">
        <v>7.48</v>
      </c>
      <c r="L13" s="79" t="s">
        <v>132</v>
      </c>
      <c r="M13" s="79" t="s">
        <v>132</v>
      </c>
      <c r="N13" s="79" t="s">
        <v>132</v>
      </c>
      <c r="O13" s="79" t="s">
        <v>619</v>
      </c>
      <c r="P13" s="79" t="s">
        <v>132</v>
      </c>
    </row>
    <row r="14" spans="1:16" ht="16.5" customHeight="1" x14ac:dyDescent="0.3">
      <c r="A14" s="78">
        <v>11</v>
      </c>
      <c r="B14" s="87" t="s">
        <v>133</v>
      </c>
      <c r="C14" s="78" t="s">
        <v>129</v>
      </c>
      <c r="D14" s="79" t="s">
        <v>629</v>
      </c>
      <c r="E14" s="79" t="s">
        <v>134</v>
      </c>
      <c r="F14" s="79" t="s">
        <v>134</v>
      </c>
      <c r="G14" s="79" t="s">
        <v>134</v>
      </c>
      <c r="H14" s="79">
        <v>14.02</v>
      </c>
      <c r="I14" s="79" t="s">
        <v>134</v>
      </c>
      <c r="J14" s="79" t="s">
        <v>134</v>
      </c>
      <c r="K14" s="79">
        <v>14.02</v>
      </c>
      <c r="L14" s="79" t="s">
        <v>134</v>
      </c>
      <c r="M14" s="79" t="s">
        <v>134</v>
      </c>
      <c r="N14" s="79" t="s">
        <v>134</v>
      </c>
      <c r="O14" s="79" t="s">
        <v>619</v>
      </c>
      <c r="P14" s="79" t="s">
        <v>134</v>
      </c>
    </row>
    <row r="15" spans="1:16" ht="16.5" customHeight="1" x14ac:dyDescent="0.3">
      <c r="A15" s="78">
        <v>12</v>
      </c>
      <c r="B15" s="87" t="s">
        <v>135</v>
      </c>
      <c r="C15" s="78" t="s">
        <v>129</v>
      </c>
      <c r="D15" s="79" t="s">
        <v>847</v>
      </c>
      <c r="E15" s="79" t="s">
        <v>630</v>
      </c>
      <c r="F15" s="79" t="s">
        <v>630</v>
      </c>
      <c r="G15" s="79" t="s">
        <v>630</v>
      </c>
      <c r="H15" s="79">
        <v>2.71</v>
      </c>
      <c r="I15" s="79" t="s">
        <v>630</v>
      </c>
      <c r="J15" s="79" t="s">
        <v>630</v>
      </c>
      <c r="K15" s="79">
        <v>2.71</v>
      </c>
      <c r="L15" s="79" t="s">
        <v>630</v>
      </c>
      <c r="M15" s="79" t="s">
        <v>630</v>
      </c>
      <c r="N15" s="79" t="s">
        <v>630</v>
      </c>
      <c r="O15" s="79" t="s">
        <v>619</v>
      </c>
      <c r="P15" s="79" t="s">
        <v>630</v>
      </c>
    </row>
    <row r="16" spans="1:16" ht="16.5" customHeight="1" x14ac:dyDescent="0.3">
      <c r="A16" s="78">
        <v>13</v>
      </c>
      <c r="B16" s="87" t="s">
        <v>136</v>
      </c>
      <c r="C16" s="78" t="s">
        <v>129</v>
      </c>
      <c r="D16" s="79" t="s">
        <v>848</v>
      </c>
      <c r="E16" s="79" t="s">
        <v>631</v>
      </c>
      <c r="F16" s="79" t="s">
        <v>631</v>
      </c>
      <c r="G16" s="79" t="s">
        <v>631</v>
      </c>
      <c r="H16" s="79">
        <v>2.14</v>
      </c>
      <c r="I16" s="79" t="s">
        <v>631</v>
      </c>
      <c r="J16" s="79" t="s">
        <v>631</v>
      </c>
      <c r="K16" s="79">
        <v>2.14</v>
      </c>
      <c r="L16" s="79" t="s">
        <v>631</v>
      </c>
      <c r="M16" s="79" t="s">
        <v>631</v>
      </c>
      <c r="N16" s="79" t="s">
        <v>631</v>
      </c>
      <c r="O16" s="79" t="s">
        <v>619</v>
      </c>
      <c r="P16" s="79" t="s">
        <v>631</v>
      </c>
    </row>
    <row r="17" spans="1:16" ht="16.5" customHeight="1" x14ac:dyDescent="0.3">
      <c r="A17" s="78">
        <v>14</v>
      </c>
      <c r="B17" s="87" t="s">
        <v>137</v>
      </c>
      <c r="C17" s="78" t="s">
        <v>138</v>
      </c>
      <c r="D17" s="79" t="s">
        <v>632</v>
      </c>
      <c r="E17" s="79" t="s">
        <v>139</v>
      </c>
      <c r="F17" s="79" t="s">
        <v>139</v>
      </c>
      <c r="G17" s="79" t="s">
        <v>139</v>
      </c>
      <c r="H17" s="80">
        <v>4800</v>
      </c>
      <c r="I17" s="79" t="s">
        <v>139</v>
      </c>
      <c r="J17" s="79" t="s">
        <v>139</v>
      </c>
      <c r="K17" s="80">
        <v>4800</v>
      </c>
      <c r="L17" s="79" t="s">
        <v>139</v>
      </c>
      <c r="M17" s="79" t="s">
        <v>139</v>
      </c>
      <c r="N17" s="79" t="s">
        <v>139</v>
      </c>
      <c r="O17" s="79" t="s">
        <v>619</v>
      </c>
      <c r="P17" s="79" t="s">
        <v>139</v>
      </c>
    </row>
    <row r="18" spans="1:16" ht="16.5" customHeight="1" x14ac:dyDescent="0.3">
      <c r="A18" s="78">
        <v>15</v>
      </c>
      <c r="B18" s="87" t="s">
        <v>140</v>
      </c>
      <c r="C18" s="78" t="s">
        <v>138</v>
      </c>
      <c r="D18" s="79" t="s">
        <v>633</v>
      </c>
      <c r="E18" s="79" t="s">
        <v>141</v>
      </c>
      <c r="F18" s="79" t="s">
        <v>141</v>
      </c>
      <c r="G18" s="79" t="s">
        <v>141</v>
      </c>
      <c r="H18" s="80">
        <v>18098</v>
      </c>
      <c r="I18" s="79" t="s">
        <v>141</v>
      </c>
      <c r="J18" s="79" t="s">
        <v>141</v>
      </c>
      <c r="K18" s="80">
        <v>18098</v>
      </c>
      <c r="L18" s="79" t="s">
        <v>141</v>
      </c>
      <c r="M18" s="79" t="s">
        <v>141</v>
      </c>
      <c r="N18" s="79" t="s">
        <v>141</v>
      </c>
      <c r="O18" s="79" t="s">
        <v>619</v>
      </c>
      <c r="P18" s="79" t="s">
        <v>141</v>
      </c>
    </row>
    <row r="19" spans="1:16" ht="16.5" customHeight="1" x14ac:dyDescent="0.3">
      <c r="A19" s="78">
        <v>16</v>
      </c>
      <c r="B19" s="87" t="s">
        <v>142</v>
      </c>
      <c r="C19" s="78" t="s">
        <v>138</v>
      </c>
      <c r="D19" s="79" t="s">
        <v>634</v>
      </c>
      <c r="E19" s="79" t="s">
        <v>143</v>
      </c>
      <c r="F19" s="79" t="s">
        <v>143</v>
      </c>
      <c r="G19" s="79" t="s">
        <v>143</v>
      </c>
      <c r="H19" s="80">
        <v>22430</v>
      </c>
      <c r="I19" s="79" t="s">
        <v>143</v>
      </c>
      <c r="J19" s="79" t="s">
        <v>143</v>
      </c>
      <c r="K19" s="80">
        <v>22430</v>
      </c>
      <c r="L19" s="79" t="s">
        <v>143</v>
      </c>
      <c r="M19" s="79" t="s">
        <v>143</v>
      </c>
      <c r="N19" s="79" t="s">
        <v>143</v>
      </c>
      <c r="O19" s="79" t="s">
        <v>619</v>
      </c>
      <c r="P19" s="79" t="s">
        <v>143</v>
      </c>
    </row>
    <row r="20" spans="1:16" ht="16.5" customHeight="1" x14ac:dyDescent="0.3">
      <c r="A20" s="78">
        <v>17</v>
      </c>
      <c r="B20" s="87" t="s">
        <v>144</v>
      </c>
      <c r="C20" s="78" t="s">
        <v>5</v>
      </c>
      <c r="D20" s="79" t="s">
        <v>635</v>
      </c>
      <c r="E20" s="79" t="s">
        <v>145</v>
      </c>
      <c r="F20" s="79" t="s">
        <v>145</v>
      </c>
      <c r="G20" s="79" t="s">
        <v>145</v>
      </c>
      <c r="H20" s="79">
        <v>336</v>
      </c>
      <c r="I20" s="79" t="s">
        <v>145</v>
      </c>
      <c r="J20" s="79" t="s">
        <v>145</v>
      </c>
      <c r="K20" s="79">
        <v>336</v>
      </c>
      <c r="L20" s="79" t="s">
        <v>145</v>
      </c>
      <c r="M20" s="79" t="s">
        <v>145</v>
      </c>
      <c r="N20" s="79" t="s">
        <v>145</v>
      </c>
      <c r="O20" s="79" t="s">
        <v>619</v>
      </c>
      <c r="P20" s="79" t="s">
        <v>145</v>
      </c>
    </row>
    <row r="21" spans="1:16" ht="16.5" customHeight="1" x14ac:dyDescent="0.3">
      <c r="A21" s="78">
        <v>18</v>
      </c>
      <c r="B21" s="87" t="s">
        <v>146</v>
      </c>
      <c r="C21" s="78" t="s">
        <v>5</v>
      </c>
      <c r="D21" s="79" t="s">
        <v>636</v>
      </c>
      <c r="E21" s="79" t="s">
        <v>147</v>
      </c>
      <c r="F21" s="79" t="s">
        <v>147</v>
      </c>
      <c r="G21" s="79" t="s">
        <v>147</v>
      </c>
      <c r="H21" s="79">
        <v>352</v>
      </c>
      <c r="I21" s="79" t="s">
        <v>147</v>
      </c>
      <c r="J21" s="79" t="s">
        <v>147</v>
      </c>
      <c r="K21" s="79">
        <v>352</v>
      </c>
      <c r="L21" s="79" t="s">
        <v>147</v>
      </c>
      <c r="M21" s="79" t="s">
        <v>147</v>
      </c>
      <c r="N21" s="79" t="s">
        <v>147</v>
      </c>
      <c r="O21" s="79" t="s">
        <v>619</v>
      </c>
      <c r="P21" s="79" t="s">
        <v>147</v>
      </c>
    </row>
    <row r="22" spans="1:16" ht="16.5" customHeight="1" x14ac:dyDescent="0.3">
      <c r="A22" s="78">
        <v>19</v>
      </c>
      <c r="B22" s="87" t="s">
        <v>148</v>
      </c>
      <c r="C22" s="78" t="s">
        <v>5</v>
      </c>
      <c r="D22" s="79" t="s">
        <v>637</v>
      </c>
      <c r="E22" s="79" t="s">
        <v>149</v>
      </c>
      <c r="F22" s="79" t="s">
        <v>149</v>
      </c>
      <c r="G22" s="79" t="s">
        <v>149</v>
      </c>
      <c r="H22" s="79">
        <v>380</v>
      </c>
      <c r="I22" s="79" t="s">
        <v>149</v>
      </c>
      <c r="J22" s="79" t="s">
        <v>149</v>
      </c>
      <c r="K22" s="79">
        <v>380</v>
      </c>
      <c r="L22" s="79" t="s">
        <v>149</v>
      </c>
      <c r="M22" s="79" t="s">
        <v>149</v>
      </c>
      <c r="N22" s="79" t="s">
        <v>149</v>
      </c>
      <c r="O22" s="79" t="s">
        <v>619</v>
      </c>
      <c r="P22" s="79" t="s">
        <v>149</v>
      </c>
    </row>
    <row r="23" spans="1:16" ht="16.5" customHeight="1" x14ac:dyDescent="0.3">
      <c r="A23" s="78">
        <v>20</v>
      </c>
      <c r="B23" s="87" t="s">
        <v>150</v>
      </c>
      <c r="C23" s="78" t="s">
        <v>5</v>
      </c>
      <c r="D23" s="79" t="s">
        <v>638</v>
      </c>
      <c r="E23" s="79" t="s">
        <v>151</v>
      </c>
      <c r="F23" s="79" t="s">
        <v>151</v>
      </c>
      <c r="G23" s="79" t="s">
        <v>151</v>
      </c>
      <c r="H23" s="79">
        <v>396</v>
      </c>
      <c r="I23" s="79" t="s">
        <v>151</v>
      </c>
      <c r="J23" s="79" t="s">
        <v>151</v>
      </c>
      <c r="K23" s="79">
        <v>396</v>
      </c>
      <c r="L23" s="79" t="s">
        <v>151</v>
      </c>
      <c r="M23" s="79" t="s">
        <v>151</v>
      </c>
      <c r="N23" s="79" t="s">
        <v>151</v>
      </c>
      <c r="O23" s="79" t="s">
        <v>619</v>
      </c>
      <c r="P23" s="79" t="s">
        <v>151</v>
      </c>
    </row>
    <row r="24" spans="1:16" ht="16.5" customHeight="1" x14ac:dyDescent="0.3">
      <c r="A24" s="78">
        <v>21</v>
      </c>
      <c r="B24" s="87" t="s">
        <v>152</v>
      </c>
      <c r="C24" s="78" t="s">
        <v>5</v>
      </c>
      <c r="D24" s="79" t="s">
        <v>639</v>
      </c>
      <c r="E24" s="79" t="s">
        <v>153</v>
      </c>
      <c r="F24" s="79" t="s">
        <v>153</v>
      </c>
      <c r="G24" s="79" t="s">
        <v>153</v>
      </c>
      <c r="H24" s="79">
        <v>451</v>
      </c>
      <c r="I24" s="79" t="s">
        <v>153</v>
      </c>
      <c r="J24" s="79" t="s">
        <v>153</v>
      </c>
      <c r="K24" s="79">
        <v>451</v>
      </c>
      <c r="L24" s="79" t="s">
        <v>153</v>
      </c>
      <c r="M24" s="79" t="s">
        <v>153</v>
      </c>
      <c r="N24" s="79" t="s">
        <v>153</v>
      </c>
      <c r="O24" s="79" t="s">
        <v>619</v>
      </c>
      <c r="P24" s="79" t="s">
        <v>153</v>
      </c>
    </row>
    <row r="25" spans="1:16" ht="16.5" customHeight="1" x14ac:dyDescent="0.3">
      <c r="A25" s="78">
        <v>22</v>
      </c>
      <c r="B25" s="87" t="s">
        <v>154</v>
      </c>
      <c r="C25" s="78" t="s">
        <v>5</v>
      </c>
      <c r="D25" s="79" t="s">
        <v>635</v>
      </c>
      <c r="E25" s="79" t="s">
        <v>145</v>
      </c>
      <c r="F25" s="79" t="s">
        <v>145</v>
      </c>
      <c r="G25" s="79" t="s">
        <v>145</v>
      </c>
      <c r="H25" s="79">
        <v>336</v>
      </c>
      <c r="I25" s="79" t="s">
        <v>145</v>
      </c>
      <c r="J25" s="79" t="s">
        <v>145</v>
      </c>
      <c r="K25" s="79">
        <v>336</v>
      </c>
      <c r="L25" s="79" t="s">
        <v>145</v>
      </c>
      <c r="M25" s="79" t="s">
        <v>145</v>
      </c>
      <c r="N25" s="79" t="s">
        <v>145</v>
      </c>
      <c r="O25" s="79" t="s">
        <v>619</v>
      </c>
      <c r="P25" s="79" t="s">
        <v>145</v>
      </c>
    </row>
    <row r="26" spans="1:16" ht="16.5" customHeight="1" x14ac:dyDescent="0.3">
      <c r="A26" s="78">
        <v>23</v>
      </c>
      <c r="B26" s="87" t="s">
        <v>155</v>
      </c>
      <c r="C26" s="78" t="s">
        <v>5</v>
      </c>
      <c r="D26" s="79" t="s">
        <v>636</v>
      </c>
      <c r="E26" s="79" t="s">
        <v>147</v>
      </c>
      <c r="F26" s="79" t="s">
        <v>147</v>
      </c>
      <c r="G26" s="79" t="s">
        <v>147</v>
      </c>
      <c r="H26" s="79">
        <v>352</v>
      </c>
      <c r="I26" s="79" t="s">
        <v>147</v>
      </c>
      <c r="J26" s="79" t="s">
        <v>147</v>
      </c>
      <c r="K26" s="79">
        <v>352</v>
      </c>
      <c r="L26" s="79" t="s">
        <v>147</v>
      </c>
      <c r="M26" s="79" t="s">
        <v>147</v>
      </c>
      <c r="N26" s="79" t="s">
        <v>147</v>
      </c>
      <c r="O26" s="79" t="s">
        <v>619</v>
      </c>
      <c r="P26" s="79" t="s">
        <v>147</v>
      </c>
    </row>
    <row r="27" spans="1:16" ht="16.5" customHeight="1" x14ac:dyDescent="0.3">
      <c r="A27" s="78">
        <v>24</v>
      </c>
      <c r="B27" s="87" t="s">
        <v>156</v>
      </c>
      <c r="C27" s="78" t="s">
        <v>5</v>
      </c>
      <c r="D27" s="79" t="s">
        <v>637</v>
      </c>
      <c r="E27" s="79" t="s">
        <v>149</v>
      </c>
      <c r="F27" s="79" t="s">
        <v>149</v>
      </c>
      <c r="G27" s="79" t="s">
        <v>149</v>
      </c>
      <c r="H27" s="79">
        <v>380</v>
      </c>
      <c r="I27" s="79" t="s">
        <v>149</v>
      </c>
      <c r="J27" s="79" t="s">
        <v>149</v>
      </c>
      <c r="K27" s="79">
        <v>380</v>
      </c>
      <c r="L27" s="79" t="s">
        <v>149</v>
      </c>
      <c r="M27" s="79" t="s">
        <v>149</v>
      </c>
      <c r="N27" s="79" t="s">
        <v>149</v>
      </c>
      <c r="O27" s="79" t="s">
        <v>619</v>
      </c>
      <c r="P27" s="79" t="s">
        <v>149</v>
      </c>
    </row>
    <row r="28" spans="1:16" ht="16.5" customHeight="1" x14ac:dyDescent="0.3">
      <c r="A28" s="78">
        <v>25</v>
      </c>
      <c r="B28" s="87" t="s">
        <v>157</v>
      </c>
      <c r="C28" s="78" t="s">
        <v>5</v>
      </c>
      <c r="D28" s="79" t="s">
        <v>638</v>
      </c>
      <c r="E28" s="79" t="s">
        <v>151</v>
      </c>
      <c r="F28" s="79" t="s">
        <v>151</v>
      </c>
      <c r="G28" s="79" t="s">
        <v>151</v>
      </c>
      <c r="H28" s="79">
        <v>396</v>
      </c>
      <c r="I28" s="79" t="s">
        <v>151</v>
      </c>
      <c r="J28" s="79" t="s">
        <v>151</v>
      </c>
      <c r="K28" s="79">
        <v>396</v>
      </c>
      <c r="L28" s="79" t="s">
        <v>151</v>
      </c>
      <c r="M28" s="79" t="s">
        <v>151</v>
      </c>
      <c r="N28" s="79" t="s">
        <v>151</v>
      </c>
      <c r="O28" s="79" t="s">
        <v>619</v>
      </c>
      <c r="P28" s="79" t="s">
        <v>151</v>
      </c>
    </row>
    <row r="29" spans="1:16" ht="16.5" customHeight="1" x14ac:dyDescent="0.3">
      <c r="A29" s="78">
        <v>26</v>
      </c>
      <c r="B29" s="87" t="s">
        <v>158</v>
      </c>
      <c r="C29" s="78" t="s">
        <v>5</v>
      </c>
      <c r="D29" s="79" t="s">
        <v>639</v>
      </c>
      <c r="E29" s="79" t="s">
        <v>153</v>
      </c>
      <c r="F29" s="79" t="s">
        <v>153</v>
      </c>
      <c r="G29" s="79" t="s">
        <v>153</v>
      </c>
      <c r="H29" s="79">
        <v>451</v>
      </c>
      <c r="I29" s="79" t="s">
        <v>153</v>
      </c>
      <c r="J29" s="79" t="s">
        <v>153</v>
      </c>
      <c r="K29" s="79">
        <v>451</v>
      </c>
      <c r="L29" s="79" t="s">
        <v>153</v>
      </c>
      <c r="M29" s="79" t="s">
        <v>153</v>
      </c>
      <c r="N29" s="79" t="s">
        <v>153</v>
      </c>
      <c r="O29" s="79" t="s">
        <v>619</v>
      </c>
      <c r="P29" s="79" t="s">
        <v>153</v>
      </c>
    </row>
    <row r="30" spans="1:16" ht="16.5" customHeight="1" x14ac:dyDescent="0.3">
      <c r="A30" s="78">
        <v>27</v>
      </c>
      <c r="B30" s="87" t="s">
        <v>159</v>
      </c>
      <c r="C30" s="78" t="s">
        <v>5</v>
      </c>
      <c r="D30" s="79" t="s">
        <v>640</v>
      </c>
      <c r="E30" s="79" t="s">
        <v>160</v>
      </c>
      <c r="F30" s="79" t="s">
        <v>160</v>
      </c>
      <c r="G30" s="79" t="s">
        <v>160</v>
      </c>
      <c r="H30" s="79">
        <v>230</v>
      </c>
      <c r="I30" s="79" t="s">
        <v>160</v>
      </c>
      <c r="J30" s="79" t="s">
        <v>160</v>
      </c>
      <c r="K30" s="79">
        <v>230</v>
      </c>
      <c r="L30" s="79" t="s">
        <v>160</v>
      </c>
      <c r="M30" s="79" t="s">
        <v>160</v>
      </c>
      <c r="N30" s="79" t="s">
        <v>160</v>
      </c>
      <c r="O30" s="79" t="s">
        <v>619</v>
      </c>
      <c r="P30" s="79" t="s">
        <v>160</v>
      </c>
    </row>
    <row r="31" spans="1:16" ht="16.5" customHeight="1" x14ac:dyDescent="0.3">
      <c r="A31" s="78">
        <v>28</v>
      </c>
      <c r="B31" s="87" t="s">
        <v>161</v>
      </c>
      <c r="C31" s="78" t="s">
        <v>5</v>
      </c>
      <c r="D31" s="79" t="s">
        <v>641</v>
      </c>
      <c r="E31" s="79" t="s">
        <v>162</v>
      </c>
      <c r="F31" s="79" t="s">
        <v>162</v>
      </c>
      <c r="G31" s="79" t="s">
        <v>162</v>
      </c>
      <c r="H31" s="79">
        <v>245</v>
      </c>
      <c r="I31" s="79" t="s">
        <v>162</v>
      </c>
      <c r="J31" s="79" t="s">
        <v>162</v>
      </c>
      <c r="K31" s="79">
        <v>245</v>
      </c>
      <c r="L31" s="79" t="s">
        <v>162</v>
      </c>
      <c r="M31" s="79" t="s">
        <v>162</v>
      </c>
      <c r="N31" s="79" t="s">
        <v>162</v>
      </c>
      <c r="O31" s="79" t="s">
        <v>619</v>
      </c>
      <c r="P31" s="79" t="s">
        <v>162</v>
      </c>
    </row>
    <row r="32" spans="1:16" ht="16.5" customHeight="1" x14ac:dyDescent="0.3">
      <c r="A32" s="78">
        <v>29</v>
      </c>
      <c r="B32" s="87" t="s">
        <v>163</v>
      </c>
      <c r="C32" s="78" t="s">
        <v>5</v>
      </c>
      <c r="D32" s="79" t="s">
        <v>642</v>
      </c>
      <c r="E32" s="79" t="s">
        <v>164</v>
      </c>
      <c r="F32" s="79" t="s">
        <v>164</v>
      </c>
      <c r="G32" s="79" t="s">
        <v>164</v>
      </c>
      <c r="H32" s="79">
        <v>260</v>
      </c>
      <c r="I32" s="79" t="s">
        <v>164</v>
      </c>
      <c r="J32" s="79" t="s">
        <v>164</v>
      </c>
      <c r="K32" s="79">
        <v>260</v>
      </c>
      <c r="L32" s="79" t="s">
        <v>164</v>
      </c>
      <c r="M32" s="79" t="s">
        <v>164</v>
      </c>
      <c r="N32" s="79" t="s">
        <v>164</v>
      </c>
      <c r="O32" s="79" t="s">
        <v>619</v>
      </c>
      <c r="P32" s="79" t="s">
        <v>164</v>
      </c>
    </row>
    <row r="33" spans="1:16" ht="16.5" customHeight="1" x14ac:dyDescent="0.3">
      <c r="A33" s="78">
        <v>30</v>
      </c>
      <c r="B33" s="87" t="s">
        <v>165</v>
      </c>
      <c r="C33" s="78" t="s">
        <v>5</v>
      </c>
      <c r="D33" s="79" t="s">
        <v>643</v>
      </c>
      <c r="E33" s="79" t="s">
        <v>166</v>
      </c>
      <c r="F33" s="79" t="s">
        <v>166</v>
      </c>
      <c r="G33" s="79" t="s">
        <v>166</v>
      </c>
      <c r="H33" s="79">
        <v>275</v>
      </c>
      <c r="I33" s="79" t="s">
        <v>166</v>
      </c>
      <c r="J33" s="79" t="s">
        <v>166</v>
      </c>
      <c r="K33" s="79">
        <v>275</v>
      </c>
      <c r="L33" s="79" t="s">
        <v>166</v>
      </c>
      <c r="M33" s="79" t="s">
        <v>166</v>
      </c>
      <c r="N33" s="79" t="s">
        <v>166</v>
      </c>
      <c r="O33" s="79" t="s">
        <v>619</v>
      </c>
      <c r="P33" s="79" t="s">
        <v>166</v>
      </c>
    </row>
    <row r="34" spans="1:16" ht="16.5" customHeight="1" x14ac:dyDescent="0.3">
      <c r="A34" s="78">
        <v>31</v>
      </c>
      <c r="B34" s="87" t="s">
        <v>167</v>
      </c>
      <c r="C34" s="78" t="s">
        <v>138</v>
      </c>
      <c r="D34" s="79" t="s">
        <v>644</v>
      </c>
      <c r="E34" s="79" t="s">
        <v>168</v>
      </c>
      <c r="F34" s="79" t="s">
        <v>168</v>
      </c>
      <c r="G34" s="79" t="s">
        <v>168</v>
      </c>
      <c r="H34" s="79">
        <v>946</v>
      </c>
      <c r="I34" s="79" t="s">
        <v>168</v>
      </c>
      <c r="J34" s="79" t="s">
        <v>168</v>
      </c>
      <c r="K34" s="79">
        <v>946</v>
      </c>
      <c r="L34" s="79" t="s">
        <v>168</v>
      </c>
      <c r="M34" s="79" t="s">
        <v>168</v>
      </c>
      <c r="N34" s="79" t="s">
        <v>168</v>
      </c>
      <c r="O34" s="79" t="s">
        <v>619</v>
      </c>
      <c r="P34" s="79" t="s">
        <v>168</v>
      </c>
    </row>
    <row r="35" spans="1:16" ht="16.5" customHeight="1" x14ac:dyDescent="0.3">
      <c r="A35" s="78">
        <v>32</v>
      </c>
      <c r="B35" s="87" t="s">
        <v>169</v>
      </c>
      <c r="C35" s="78" t="s">
        <v>138</v>
      </c>
      <c r="D35" s="79" t="s">
        <v>645</v>
      </c>
      <c r="E35" s="79" t="s">
        <v>170</v>
      </c>
      <c r="F35" s="79" t="s">
        <v>170</v>
      </c>
      <c r="G35" s="79" t="s">
        <v>170</v>
      </c>
      <c r="H35" s="80">
        <v>1007</v>
      </c>
      <c r="I35" s="79" t="s">
        <v>170</v>
      </c>
      <c r="J35" s="79" t="s">
        <v>170</v>
      </c>
      <c r="K35" s="80">
        <v>1007</v>
      </c>
      <c r="L35" s="79" t="s">
        <v>170</v>
      </c>
      <c r="M35" s="79" t="s">
        <v>170</v>
      </c>
      <c r="N35" s="79" t="s">
        <v>170</v>
      </c>
      <c r="O35" s="79" t="s">
        <v>619</v>
      </c>
      <c r="P35" s="79" t="s">
        <v>170</v>
      </c>
    </row>
    <row r="36" spans="1:16" ht="16.5" customHeight="1" x14ac:dyDescent="0.3">
      <c r="A36" s="78">
        <v>33</v>
      </c>
      <c r="B36" s="87" t="s">
        <v>171</v>
      </c>
      <c r="C36" s="78" t="s">
        <v>138</v>
      </c>
      <c r="D36" s="79" t="s">
        <v>646</v>
      </c>
      <c r="E36" s="79" t="s">
        <v>172</v>
      </c>
      <c r="F36" s="79" t="s">
        <v>172</v>
      </c>
      <c r="G36" s="79" t="s">
        <v>172</v>
      </c>
      <c r="H36" s="80">
        <v>2389</v>
      </c>
      <c r="I36" s="79" t="s">
        <v>172</v>
      </c>
      <c r="J36" s="79" t="s">
        <v>172</v>
      </c>
      <c r="K36" s="80">
        <v>2389</v>
      </c>
      <c r="L36" s="79" t="s">
        <v>172</v>
      </c>
      <c r="M36" s="79" t="s">
        <v>172</v>
      </c>
      <c r="N36" s="79" t="s">
        <v>172</v>
      </c>
      <c r="O36" s="79" t="s">
        <v>619</v>
      </c>
      <c r="P36" s="79" t="s">
        <v>172</v>
      </c>
    </row>
    <row r="37" spans="1:16" ht="16.5" customHeight="1" x14ac:dyDescent="0.3">
      <c r="A37" s="78">
        <v>34</v>
      </c>
      <c r="B37" s="87" t="s">
        <v>173</v>
      </c>
      <c r="C37" s="78" t="s">
        <v>138</v>
      </c>
      <c r="D37" s="79" t="s">
        <v>647</v>
      </c>
      <c r="E37" s="79" t="s">
        <v>174</v>
      </c>
      <c r="F37" s="79" t="s">
        <v>174</v>
      </c>
      <c r="G37" s="79" t="s">
        <v>174</v>
      </c>
      <c r="H37" s="80">
        <v>3778</v>
      </c>
      <c r="I37" s="79" t="s">
        <v>174</v>
      </c>
      <c r="J37" s="79" t="s">
        <v>174</v>
      </c>
      <c r="K37" s="80">
        <v>3778</v>
      </c>
      <c r="L37" s="79" t="s">
        <v>174</v>
      </c>
      <c r="M37" s="79" t="s">
        <v>174</v>
      </c>
      <c r="N37" s="79" t="s">
        <v>174</v>
      </c>
      <c r="O37" s="79" t="s">
        <v>619</v>
      </c>
      <c r="P37" s="79" t="s">
        <v>174</v>
      </c>
    </row>
    <row r="38" spans="1:16" ht="16.5" customHeight="1" x14ac:dyDescent="0.3">
      <c r="A38" s="78">
        <v>35</v>
      </c>
      <c r="B38" s="87" t="s">
        <v>175</v>
      </c>
      <c r="C38" s="78" t="s">
        <v>138</v>
      </c>
      <c r="D38" s="79" t="s">
        <v>648</v>
      </c>
      <c r="E38" s="79" t="s">
        <v>176</v>
      </c>
      <c r="F38" s="79" t="s">
        <v>176</v>
      </c>
      <c r="G38" s="79" t="s">
        <v>176</v>
      </c>
      <c r="H38" s="80">
        <v>5928</v>
      </c>
      <c r="I38" s="79" t="s">
        <v>176</v>
      </c>
      <c r="J38" s="79" t="s">
        <v>176</v>
      </c>
      <c r="K38" s="80">
        <v>5928</v>
      </c>
      <c r="L38" s="79" t="s">
        <v>176</v>
      </c>
      <c r="M38" s="79" t="s">
        <v>176</v>
      </c>
      <c r="N38" s="79" t="s">
        <v>176</v>
      </c>
      <c r="O38" s="79" t="s">
        <v>619</v>
      </c>
      <c r="P38" s="79" t="s">
        <v>176</v>
      </c>
    </row>
    <row r="39" spans="1:16" ht="16.5" customHeight="1" x14ac:dyDescent="0.3">
      <c r="A39" s="78">
        <v>36</v>
      </c>
      <c r="B39" s="87" t="s">
        <v>177</v>
      </c>
      <c r="C39" s="78" t="s">
        <v>138</v>
      </c>
      <c r="D39" s="79" t="s">
        <v>649</v>
      </c>
      <c r="E39" s="79" t="s">
        <v>178</v>
      </c>
      <c r="F39" s="79" t="s">
        <v>178</v>
      </c>
      <c r="G39" s="79" t="s">
        <v>178</v>
      </c>
      <c r="H39" s="80">
        <v>6498</v>
      </c>
      <c r="I39" s="79" t="s">
        <v>178</v>
      </c>
      <c r="J39" s="79" t="s">
        <v>178</v>
      </c>
      <c r="K39" s="80">
        <v>6498</v>
      </c>
      <c r="L39" s="79" t="s">
        <v>178</v>
      </c>
      <c r="M39" s="79" t="s">
        <v>178</v>
      </c>
      <c r="N39" s="79" t="s">
        <v>178</v>
      </c>
      <c r="O39" s="79" t="s">
        <v>619</v>
      </c>
      <c r="P39" s="79" t="s">
        <v>178</v>
      </c>
    </row>
    <row r="40" spans="1:16" ht="16.5" customHeight="1" x14ac:dyDescent="0.3">
      <c r="A40" s="78">
        <v>37</v>
      </c>
      <c r="B40" s="87" t="s">
        <v>179</v>
      </c>
      <c r="C40" s="78" t="s">
        <v>180</v>
      </c>
      <c r="D40" s="79" t="s">
        <v>974</v>
      </c>
      <c r="E40" s="79" t="s">
        <v>975</v>
      </c>
      <c r="F40" s="79" t="s">
        <v>975</v>
      </c>
      <c r="G40" s="79" t="s">
        <v>975</v>
      </c>
      <c r="H40" s="80">
        <v>21869.16</v>
      </c>
      <c r="I40" s="79" t="s">
        <v>976</v>
      </c>
      <c r="J40" s="79" t="s">
        <v>976</v>
      </c>
      <c r="K40" s="80">
        <v>21728.97</v>
      </c>
      <c r="L40" s="79" t="s">
        <v>977</v>
      </c>
      <c r="M40" s="79" t="s">
        <v>977</v>
      </c>
      <c r="N40" s="79" t="s">
        <v>978</v>
      </c>
      <c r="O40" s="79" t="s">
        <v>619</v>
      </c>
      <c r="P40" s="79" t="s">
        <v>979</v>
      </c>
    </row>
    <row r="41" spans="1:16" ht="16.5" customHeight="1" x14ac:dyDescent="0.3">
      <c r="A41" s="78">
        <v>38</v>
      </c>
      <c r="B41" s="87" t="s">
        <v>181</v>
      </c>
      <c r="C41" s="78" t="s">
        <v>180</v>
      </c>
      <c r="D41" s="79" t="s">
        <v>980</v>
      </c>
      <c r="E41" s="79" t="s">
        <v>981</v>
      </c>
      <c r="F41" s="79" t="s">
        <v>981</v>
      </c>
      <c r="G41" s="79" t="s">
        <v>981</v>
      </c>
      <c r="H41" s="80">
        <v>21401.87</v>
      </c>
      <c r="I41" s="79" t="s">
        <v>982</v>
      </c>
      <c r="J41" s="79" t="s">
        <v>982</v>
      </c>
      <c r="K41" s="80">
        <v>21401.87</v>
      </c>
      <c r="L41" s="79" t="s">
        <v>977</v>
      </c>
      <c r="M41" s="79" t="s">
        <v>977</v>
      </c>
      <c r="N41" s="79" t="s">
        <v>983</v>
      </c>
      <c r="O41" s="79" t="s">
        <v>619</v>
      </c>
      <c r="P41" s="79" t="s">
        <v>984</v>
      </c>
    </row>
    <row r="42" spans="1:16" ht="16.5" customHeight="1" x14ac:dyDescent="0.3">
      <c r="A42" s="78">
        <v>39</v>
      </c>
      <c r="B42" s="87" t="s">
        <v>985</v>
      </c>
      <c r="C42" s="78" t="s">
        <v>180</v>
      </c>
      <c r="D42" s="79" t="s">
        <v>986</v>
      </c>
      <c r="E42" s="79" t="s">
        <v>619</v>
      </c>
      <c r="F42" s="79" t="s">
        <v>619</v>
      </c>
      <c r="G42" s="79" t="s">
        <v>619</v>
      </c>
      <c r="H42" s="79" t="s">
        <v>650</v>
      </c>
      <c r="I42" s="79" t="s">
        <v>987</v>
      </c>
      <c r="J42" s="79" t="s">
        <v>987</v>
      </c>
      <c r="K42" s="80">
        <v>20841.12</v>
      </c>
      <c r="L42" s="79" t="s">
        <v>988</v>
      </c>
      <c r="M42" s="79" t="s">
        <v>988</v>
      </c>
      <c r="N42" s="79" t="s">
        <v>989</v>
      </c>
      <c r="O42" s="79" t="s">
        <v>619</v>
      </c>
      <c r="P42" s="79" t="s">
        <v>990</v>
      </c>
    </row>
    <row r="43" spans="1:16" ht="16.5" customHeight="1" x14ac:dyDescent="0.3">
      <c r="A43" s="78">
        <v>40</v>
      </c>
      <c r="B43" s="87" t="s">
        <v>991</v>
      </c>
      <c r="C43" s="78" t="s">
        <v>180</v>
      </c>
      <c r="D43" s="79" t="s">
        <v>986</v>
      </c>
      <c r="E43" s="79" t="s">
        <v>619</v>
      </c>
      <c r="F43" s="79" t="s">
        <v>619</v>
      </c>
      <c r="G43" s="79" t="s">
        <v>619</v>
      </c>
      <c r="H43" s="79" t="s">
        <v>650</v>
      </c>
      <c r="I43" s="79" t="s">
        <v>992</v>
      </c>
      <c r="J43" s="79" t="s">
        <v>992</v>
      </c>
      <c r="K43" s="80">
        <v>20560.75</v>
      </c>
      <c r="L43" s="79" t="s">
        <v>988</v>
      </c>
      <c r="M43" s="79" t="s">
        <v>988</v>
      </c>
      <c r="N43" s="79" t="s">
        <v>993</v>
      </c>
      <c r="O43" s="79" t="s">
        <v>619</v>
      </c>
      <c r="P43" s="79" t="s">
        <v>994</v>
      </c>
    </row>
    <row r="44" spans="1:16" ht="16.5" customHeight="1" x14ac:dyDescent="0.5">
      <c r="A44" s="81"/>
      <c r="B44" s="8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82"/>
    </row>
    <row r="45" spans="1:16" ht="16.5" customHeight="1" x14ac:dyDescent="0.3">
      <c r="A45" s="78">
        <v>42</v>
      </c>
      <c r="B45" s="87" t="s">
        <v>182</v>
      </c>
      <c r="C45" s="78" t="s">
        <v>180</v>
      </c>
      <c r="D45" s="79" t="s">
        <v>995</v>
      </c>
      <c r="E45" s="79" t="s">
        <v>996</v>
      </c>
      <c r="F45" s="79" t="s">
        <v>996</v>
      </c>
      <c r="G45" s="79" t="s">
        <v>996</v>
      </c>
      <c r="H45" s="80">
        <v>20934.580000000002</v>
      </c>
      <c r="I45" s="79" t="s">
        <v>997</v>
      </c>
      <c r="J45" s="79" t="s">
        <v>997</v>
      </c>
      <c r="K45" s="80">
        <v>20841.12</v>
      </c>
      <c r="L45" s="79" t="s">
        <v>989</v>
      </c>
      <c r="M45" s="79" t="s">
        <v>998</v>
      </c>
      <c r="N45" s="79" t="s">
        <v>999</v>
      </c>
      <c r="O45" s="79" t="s">
        <v>619</v>
      </c>
      <c r="P45" s="79" t="s">
        <v>1000</v>
      </c>
    </row>
    <row r="46" spans="1:16" ht="16.5" customHeight="1" x14ac:dyDescent="0.3">
      <c r="A46" s="78">
        <v>43</v>
      </c>
      <c r="B46" s="87" t="s">
        <v>183</v>
      </c>
      <c r="C46" s="78" t="s">
        <v>180</v>
      </c>
      <c r="D46" s="79" t="s">
        <v>1001</v>
      </c>
      <c r="E46" s="79" t="s">
        <v>1002</v>
      </c>
      <c r="F46" s="79" t="s">
        <v>1002</v>
      </c>
      <c r="G46" s="79" t="s">
        <v>1002</v>
      </c>
      <c r="H46" s="80">
        <v>20841.12</v>
      </c>
      <c r="I46" s="79" t="s">
        <v>997</v>
      </c>
      <c r="J46" s="79" t="s">
        <v>997</v>
      </c>
      <c r="K46" s="80">
        <v>20841.12</v>
      </c>
      <c r="L46" s="79" t="s">
        <v>993</v>
      </c>
      <c r="M46" s="79" t="s">
        <v>989</v>
      </c>
      <c r="N46" s="79" t="s">
        <v>993</v>
      </c>
      <c r="O46" s="79" t="s">
        <v>619</v>
      </c>
      <c r="P46" s="79" t="s">
        <v>1003</v>
      </c>
    </row>
    <row r="47" spans="1:16" ht="16.5" customHeight="1" x14ac:dyDescent="0.3">
      <c r="A47" s="78">
        <v>44</v>
      </c>
      <c r="B47" s="87" t="s">
        <v>184</v>
      </c>
      <c r="C47" s="78" t="s">
        <v>180</v>
      </c>
      <c r="D47" s="79" t="s">
        <v>1004</v>
      </c>
      <c r="E47" s="79" t="s">
        <v>1005</v>
      </c>
      <c r="F47" s="79" t="s">
        <v>1005</v>
      </c>
      <c r="G47" s="79" t="s">
        <v>1005</v>
      </c>
      <c r="H47" s="80">
        <v>20747.66</v>
      </c>
      <c r="I47" s="79" t="s">
        <v>997</v>
      </c>
      <c r="J47" s="79" t="s">
        <v>997</v>
      </c>
      <c r="K47" s="80">
        <v>20841.12</v>
      </c>
      <c r="L47" s="79" t="s">
        <v>993</v>
      </c>
      <c r="M47" s="79" t="s">
        <v>989</v>
      </c>
      <c r="N47" s="79" t="s">
        <v>993</v>
      </c>
      <c r="O47" s="79" t="s">
        <v>619</v>
      </c>
      <c r="P47" s="79" t="s">
        <v>1006</v>
      </c>
    </row>
    <row r="48" spans="1:16" ht="16.5" customHeight="1" x14ac:dyDescent="0.3">
      <c r="A48" s="78">
        <v>45</v>
      </c>
      <c r="B48" s="87" t="s">
        <v>185</v>
      </c>
      <c r="C48" s="78" t="s">
        <v>180</v>
      </c>
      <c r="D48" s="79" t="s">
        <v>1007</v>
      </c>
      <c r="E48" s="79" t="s">
        <v>1008</v>
      </c>
      <c r="F48" s="79" t="s">
        <v>1008</v>
      </c>
      <c r="G48" s="79" t="s">
        <v>1008</v>
      </c>
      <c r="H48" s="80">
        <v>20747.66</v>
      </c>
      <c r="I48" s="79" t="s">
        <v>1009</v>
      </c>
      <c r="J48" s="79" t="s">
        <v>1009</v>
      </c>
      <c r="K48" s="80">
        <v>20841.12</v>
      </c>
      <c r="L48" s="79" t="s">
        <v>993</v>
      </c>
      <c r="M48" s="79" t="s">
        <v>989</v>
      </c>
      <c r="N48" s="79" t="s">
        <v>993</v>
      </c>
      <c r="O48" s="79" t="s">
        <v>619</v>
      </c>
      <c r="P48" s="79" t="s">
        <v>1010</v>
      </c>
    </row>
    <row r="49" spans="1:16" ht="16.5" customHeight="1" x14ac:dyDescent="0.3">
      <c r="A49" s="78">
        <v>46</v>
      </c>
      <c r="B49" s="87" t="s">
        <v>186</v>
      </c>
      <c r="C49" s="78" t="s">
        <v>187</v>
      </c>
      <c r="D49" s="79" t="s">
        <v>849</v>
      </c>
      <c r="E49" s="79" t="s">
        <v>651</v>
      </c>
      <c r="F49" s="79" t="s">
        <v>651</v>
      </c>
      <c r="G49" s="79" t="s">
        <v>651</v>
      </c>
      <c r="H49" s="79">
        <v>34.42</v>
      </c>
      <c r="I49" s="79" t="s">
        <v>651</v>
      </c>
      <c r="J49" s="79" t="s">
        <v>651</v>
      </c>
      <c r="K49" s="79">
        <v>34.42</v>
      </c>
      <c r="L49" s="79" t="s">
        <v>651</v>
      </c>
      <c r="M49" s="79" t="s">
        <v>651</v>
      </c>
      <c r="N49" s="79" t="s">
        <v>651</v>
      </c>
      <c r="O49" s="79" t="s">
        <v>619</v>
      </c>
      <c r="P49" s="79" t="s">
        <v>651</v>
      </c>
    </row>
    <row r="50" spans="1:16" ht="16.5" customHeight="1" x14ac:dyDescent="0.3">
      <c r="A50" s="78">
        <v>47</v>
      </c>
      <c r="B50" s="87" t="s">
        <v>188</v>
      </c>
      <c r="C50" s="78" t="s">
        <v>138</v>
      </c>
      <c r="D50" s="79" t="s">
        <v>652</v>
      </c>
      <c r="E50" s="79" t="s">
        <v>189</v>
      </c>
      <c r="F50" s="79" t="s">
        <v>189</v>
      </c>
      <c r="G50" s="79" t="s">
        <v>189</v>
      </c>
      <c r="H50" s="79">
        <v>420.56</v>
      </c>
      <c r="I50" s="79" t="s">
        <v>189</v>
      </c>
      <c r="J50" s="79" t="s">
        <v>189</v>
      </c>
      <c r="K50" s="79">
        <v>420.56</v>
      </c>
      <c r="L50" s="79" t="s">
        <v>189</v>
      </c>
      <c r="M50" s="79" t="s">
        <v>189</v>
      </c>
      <c r="N50" s="79" t="s">
        <v>189</v>
      </c>
      <c r="O50" s="79" t="s">
        <v>619</v>
      </c>
      <c r="P50" s="79" t="s">
        <v>189</v>
      </c>
    </row>
    <row r="51" spans="1:16" ht="16.5" customHeight="1" x14ac:dyDescent="0.3">
      <c r="A51" s="78">
        <v>48</v>
      </c>
      <c r="B51" s="87" t="s">
        <v>190</v>
      </c>
      <c r="C51" s="78" t="s">
        <v>138</v>
      </c>
      <c r="D51" s="79" t="s">
        <v>653</v>
      </c>
      <c r="E51" s="79" t="s">
        <v>191</v>
      </c>
      <c r="F51" s="79" t="s">
        <v>191</v>
      </c>
      <c r="G51" s="79" t="s">
        <v>191</v>
      </c>
      <c r="H51" s="79">
        <v>579.44000000000005</v>
      </c>
      <c r="I51" s="79" t="s">
        <v>191</v>
      </c>
      <c r="J51" s="79" t="s">
        <v>191</v>
      </c>
      <c r="K51" s="79">
        <v>579.44000000000005</v>
      </c>
      <c r="L51" s="79" t="s">
        <v>191</v>
      </c>
      <c r="M51" s="79" t="s">
        <v>191</v>
      </c>
      <c r="N51" s="79" t="s">
        <v>191</v>
      </c>
      <c r="O51" s="79" t="s">
        <v>619</v>
      </c>
      <c r="P51" s="79" t="s">
        <v>191</v>
      </c>
    </row>
    <row r="52" spans="1:16" ht="16.5" customHeight="1" x14ac:dyDescent="0.3">
      <c r="A52" s="78">
        <v>49</v>
      </c>
      <c r="B52" s="87" t="s">
        <v>192</v>
      </c>
      <c r="C52" s="78" t="s">
        <v>138</v>
      </c>
      <c r="D52" s="79" t="s">
        <v>850</v>
      </c>
      <c r="E52" s="79" t="s">
        <v>602</v>
      </c>
      <c r="F52" s="79" t="s">
        <v>602</v>
      </c>
      <c r="G52" s="79" t="s">
        <v>602</v>
      </c>
      <c r="H52" s="79">
        <v>509.35</v>
      </c>
      <c r="I52" s="79" t="s">
        <v>602</v>
      </c>
      <c r="J52" s="79" t="s">
        <v>602</v>
      </c>
      <c r="K52" s="79">
        <v>500</v>
      </c>
      <c r="L52" s="79" t="s">
        <v>372</v>
      </c>
      <c r="M52" s="79" t="s">
        <v>372</v>
      </c>
      <c r="N52" s="79" t="s">
        <v>372</v>
      </c>
      <c r="O52" s="79" t="s">
        <v>619</v>
      </c>
      <c r="P52" s="79" t="s">
        <v>1011</v>
      </c>
    </row>
    <row r="53" spans="1:16" ht="16.5" customHeight="1" x14ac:dyDescent="0.3">
      <c r="A53" s="78">
        <v>50</v>
      </c>
      <c r="B53" s="87" t="s">
        <v>193</v>
      </c>
      <c r="C53" s="78" t="s">
        <v>138</v>
      </c>
      <c r="D53" s="79" t="s">
        <v>851</v>
      </c>
      <c r="E53" s="79" t="s">
        <v>603</v>
      </c>
      <c r="F53" s="79" t="s">
        <v>603</v>
      </c>
      <c r="G53" s="79" t="s">
        <v>603</v>
      </c>
      <c r="H53" s="79">
        <v>616.83000000000004</v>
      </c>
      <c r="I53" s="79" t="s">
        <v>603</v>
      </c>
      <c r="J53" s="79" t="s">
        <v>603</v>
      </c>
      <c r="K53" s="79">
        <v>607.48</v>
      </c>
      <c r="L53" s="79" t="s">
        <v>416</v>
      </c>
      <c r="M53" s="79" t="s">
        <v>416</v>
      </c>
      <c r="N53" s="79" t="s">
        <v>416</v>
      </c>
      <c r="O53" s="79" t="s">
        <v>619</v>
      </c>
      <c r="P53" s="79" t="s">
        <v>1012</v>
      </c>
    </row>
    <row r="54" spans="1:16" ht="16.5" customHeight="1" x14ac:dyDescent="0.3">
      <c r="A54" s="78">
        <v>51</v>
      </c>
      <c r="B54" s="87" t="s">
        <v>194</v>
      </c>
      <c r="C54" s="78" t="s">
        <v>138</v>
      </c>
      <c r="D54" s="79" t="s">
        <v>852</v>
      </c>
      <c r="E54" s="79" t="s">
        <v>604</v>
      </c>
      <c r="F54" s="79" t="s">
        <v>604</v>
      </c>
      <c r="G54" s="79" t="s">
        <v>604</v>
      </c>
      <c r="H54" s="79">
        <v>700.93</v>
      </c>
      <c r="I54" s="79" t="s">
        <v>604</v>
      </c>
      <c r="J54" s="79" t="s">
        <v>604</v>
      </c>
      <c r="K54" s="79">
        <v>682.24</v>
      </c>
      <c r="L54" s="79" t="s">
        <v>1013</v>
      </c>
      <c r="M54" s="79" t="s">
        <v>1013</v>
      </c>
      <c r="N54" s="79" t="s">
        <v>1013</v>
      </c>
      <c r="O54" s="79" t="s">
        <v>619</v>
      </c>
      <c r="P54" s="79" t="s">
        <v>1014</v>
      </c>
    </row>
    <row r="55" spans="1:16" ht="16.5" customHeight="1" x14ac:dyDescent="0.3">
      <c r="A55" s="78">
        <v>52</v>
      </c>
      <c r="B55" s="87" t="s">
        <v>195</v>
      </c>
      <c r="C55" s="78" t="s">
        <v>138</v>
      </c>
      <c r="D55" s="79" t="s">
        <v>654</v>
      </c>
      <c r="E55" s="79" t="s">
        <v>196</v>
      </c>
      <c r="F55" s="79" t="s">
        <v>196</v>
      </c>
      <c r="G55" s="79" t="s">
        <v>196</v>
      </c>
      <c r="H55" s="79">
        <v>733.64</v>
      </c>
      <c r="I55" s="79" t="s">
        <v>196</v>
      </c>
      <c r="J55" s="79" t="s">
        <v>196</v>
      </c>
      <c r="K55" s="79">
        <v>733.64</v>
      </c>
      <c r="L55" s="79" t="s">
        <v>196</v>
      </c>
      <c r="M55" s="79" t="s">
        <v>196</v>
      </c>
      <c r="N55" s="79" t="s">
        <v>196</v>
      </c>
      <c r="O55" s="79" t="s">
        <v>619</v>
      </c>
      <c r="P55" s="79" t="s">
        <v>196</v>
      </c>
    </row>
    <row r="56" spans="1:16" ht="16.5" customHeight="1" x14ac:dyDescent="0.3">
      <c r="A56" s="78">
        <v>53</v>
      </c>
      <c r="B56" s="87" t="s">
        <v>197</v>
      </c>
      <c r="C56" s="78" t="s">
        <v>5</v>
      </c>
      <c r="D56" s="79" t="s">
        <v>1015</v>
      </c>
      <c r="E56" s="79" t="s">
        <v>1016</v>
      </c>
      <c r="F56" s="79" t="s">
        <v>1016</v>
      </c>
      <c r="G56" s="79" t="s">
        <v>1016</v>
      </c>
      <c r="H56" s="79">
        <v>25.7</v>
      </c>
      <c r="I56" s="79" t="s">
        <v>1016</v>
      </c>
      <c r="J56" s="79" t="s">
        <v>1016</v>
      </c>
      <c r="K56" s="79">
        <v>25.7</v>
      </c>
      <c r="L56" s="79" t="s">
        <v>1017</v>
      </c>
      <c r="M56" s="79" t="s">
        <v>1017</v>
      </c>
      <c r="N56" s="79" t="s">
        <v>1017</v>
      </c>
      <c r="O56" s="79" t="s">
        <v>619</v>
      </c>
      <c r="P56" s="79" t="s">
        <v>1018</v>
      </c>
    </row>
    <row r="57" spans="1:16" ht="16.5" customHeight="1" x14ac:dyDescent="0.3">
      <c r="A57" s="78">
        <v>54</v>
      </c>
      <c r="B57" s="87" t="s">
        <v>198</v>
      </c>
      <c r="C57" s="78" t="s">
        <v>5</v>
      </c>
      <c r="D57" s="79" t="s">
        <v>1019</v>
      </c>
      <c r="E57" s="79" t="s">
        <v>1020</v>
      </c>
      <c r="F57" s="79" t="s">
        <v>1020</v>
      </c>
      <c r="G57" s="79" t="s">
        <v>1020</v>
      </c>
      <c r="H57" s="79">
        <v>29.44</v>
      </c>
      <c r="I57" s="79" t="s">
        <v>1020</v>
      </c>
      <c r="J57" s="79" t="s">
        <v>1020</v>
      </c>
      <c r="K57" s="79">
        <v>29.44</v>
      </c>
      <c r="L57" s="79" t="s">
        <v>1021</v>
      </c>
      <c r="M57" s="79" t="s">
        <v>1021</v>
      </c>
      <c r="N57" s="79" t="s">
        <v>1021</v>
      </c>
      <c r="O57" s="79" t="s">
        <v>619</v>
      </c>
      <c r="P57" s="79" t="s">
        <v>1020</v>
      </c>
    </row>
    <row r="58" spans="1:16" ht="16.5" customHeight="1" x14ac:dyDescent="0.3">
      <c r="A58" s="78">
        <v>55</v>
      </c>
      <c r="B58" s="87" t="s">
        <v>199</v>
      </c>
      <c r="C58" s="78" t="s">
        <v>138</v>
      </c>
      <c r="D58" s="79" t="s">
        <v>656</v>
      </c>
      <c r="E58" s="79" t="s">
        <v>546</v>
      </c>
      <c r="F58" s="79" t="s">
        <v>546</v>
      </c>
      <c r="G58" s="79" t="s">
        <v>546</v>
      </c>
      <c r="H58" s="79">
        <v>158.88</v>
      </c>
      <c r="I58" s="79" t="s">
        <v>546</v>
      </c>
      <c r="J58" s="79" t="s">
        <v>546</v>
      </c>
      <c r="K58" s="79">
        <v>158.88</v>
      </c>
      <c r="L58" s="79" t="s">
        <v>546</v>
      </c>
      <c r="M58" s="79" t="s">
        <v>546</v>
      </c>
      <c r="N58" s="79" t="s">
        <v>546</v>
      </c>
      <c r="O58" s="79" t="s">
        <v>619</v>
      </c>
      <c r="P58" s="79" t="s">
        <v>546</v>
      </c>
    </row>
    <row r="59" spans="1:16" ht="16.5" customHeight="1" x14ac:dyDescent="0.3">
      <c r="A59" s="78">
        <v>56</v>
      </c>
      <c r="B59" s="87" t="s">
        <v>200</v>
      </c>
      <c r="C59" s="78" t="s">
        <v>138</v>
      </c>
      <c r="D59" s="79" t="s">
        <v>1022</v>
      </c>
      <c r="E59" s="79" t="s">
        <v>1023</v>
      </c>
      <c r="F59" s="79" t="s">
        <v>1023</v>
      </c>
      <c r="G59" s="79" t="s">
        <v>1023</v>
      </c>
      <c r="H59" s="79">
        <v>145.80000000000001</v>
      </c>
      <c r="I59" s="79" t="s">
        <v>1023</v>
      </c>
      <c r="J59" s="79" t="s">
        <v>1023</v>
      </c>
      <c r="K59" s="79">
        <v>145.80000000000001</v>
      </c>
      <c r="L59" s="79" t="s">
        <v>1023</v>
      </c>
      <c r="M59" s="79" t="s">
        <v>1023</v>
      </c>
      <c r="N59" s="79" t="s">
        <v>1024</v>
      </c>
      <c r="O59" s="79" t="s">
        <v>619</v>
      </c>
      <c r="P59" s="79" t="s">
        <v>1025</v>
      </c>
    </row>
    <row r="60" spans="1:16" ht="16.5" customHeight="1" x14ac:dyDescent="0.3">
      <c r="A60" s="78">
        <v>57</v>
      </c>
      <c r="B60" s="87" t="s">
        <v>201</v>
      </c>
      <c r="C60" s="78" t="s">
        <v>138</v>
      </c>
      <c r="D60" s="79" t="s">
        <v>1026</v>
      </c>
      <c r="E60" s="79" t="s">
        <v>1027</v>
      </c>
      <c r="F60" s="79" t="s">
        <v>1027</v>
      </c>
      <c r="G60" s="79" t="s">
        <v>1027</v>
      </c>
      <c r="H60" s="79">
        <v>378.98</v>
      </c>
      <c r="I60" s="79" t="s">
        <v>1028</v>
      </c>
      <c r="J60" s="79" t="s">
        <v>1028</v>
      </c>
      <c r="K60" s="79">
        <v>378.98</v>
      </c>
      <c r="L60" s="79" t="s">
        <v>1028</v>
      </c>
      <c r="M60" s="79" t="s">
        <v>1028</v>
      </c>
      <c r="N60" s="79" t="s">
        <v>1029</v>
      </c>
      <c r="O60" s="79" t="s">
        <v>619</v>
      </c>
      <c r="P60" s="79" t="s">
        <v>1030</v>
      </c>
    </row>
    <row r="61" spans="1:16" ht="16.5" customHeight="1" x14ac:dyDescent="0.3">
      <c r="A61" s="78">
        <v>58</v>
      </c>
      <c r="B61" s="87" t="s">
        <v>202</v>
      </c>
      <c r="C61" s="78" t="s">
        <v>138</v>
      </c>
      <c r="D61" s="79" t="s">
        <v>1031</v>
      </c>
      <c r="E61" s="79" t="s">
        <v>1032</v>
      </c>
      <c r="F61" s="79" t="s">
        <v>1032</v>
      </c>
      <c r="G61" s="79" t="s">
        <v>1032</v>
      </c>
      <c r="H61" s="79">
        <v>518.69000000000005</v>
      </c>
      <c r="I61" s="79" t="s">
        <v>1033</v>
      </c>
      <c r="J61" s="79" t="s">
        <v>1033</v>
      </c>
      <c r="K61" s="79">
        <v>518.69000000000005</v>
      </c>
      <c r="L61" s="79" t="s">
        <v>1033</v>
      </c>
      <c r="M61" s="79" t="s">
        <v>1033</v>
      </c>
      <c r="N61" s="79" t="s">
        <v>1034</v>
      </c>
      <c r="O61" s="79" t="s">
        <v>619</v>
      </c>
      <c r="P61" s="79" t="s">
        <v>1035</v>
      </c>
    </row>
    <row r="62" spans="1:16" ht="16.5" customHeight="1" x14ac:dyDescent="0.3">
      <c r="A62" s="78">
        <v>59</v>
      </c>
      <c r="B62" s="87" t="s">
        <v>204</v>
      </c>
      <c r="C62" s="78" t="s">
        <v>138</v>
      </c>
      <c r="D62" s="79" t="s">
        <v>658</v>
      </c>
      <c r="E62" s="79" t="s">
        <v>541</v>
      </c>
      <c r="F62" s="79" t="s">
        <v>541</v>
      </c>
      <c r="G62" s="79" t="s">
        <v>541</v>
      </c>
      <c r="H62" s="79">
        <v>635.51</v>
      </c>
      <c r="I62" s="79" t="s">
        <v>541</v>
      </c>
      <c r="J62" s="79" t="s">
        <v>541</v>
      </c>
      <c r="K62" s="79">
        <v>635.51</v>
      </c>
      <c r="L62" s="79" t="s">
        <v>541</v>
      </c>
      <c r="M62" s="79" t="s">
        <v>541</v>
      </c>
      <c r="N62" s="79" t="s">
        <v>541</v>
      </c>
      <c r="O62" s="79" t="s">
        <v>619</v>
      </c>
      <c r="P62" s="79" t="s">
        <v>541</v>
      </c>
    </row>
    <row r="63" spans="1:16" ht="16.5" customHeight="1" x14ac:dyDescent="0.3">
      <c r="A63" s="78">
        <v>60</v>
      </c>
      <c r="B63" s="87" t="s">
        <v>205</v>
      </c>
      <c r="C63" s="78" t="s">
        <v>138</v>
      </c>
      <c r="D63" s="79" t="s">
        <v>853</v>
      </c>
      <c r="E63" s="79" t="s">
        <v>679</v>
      </c>
      <c r="F63" s="79" t="s">
        <v>679</v>
      </c>
      <c r="G63" s="79" t="s">
        <v>679</v>
      </c>
      <c r="H63" s="79">
        <v>271.02999999999997</v>
      </c>
      <c r="I63" s="79" t="s">
        <v>679</v>
      </c>
      <c r="J63" s="79" t="s">
        <v>679</v>
      </c>
      <c r="K63" s="79">
        <v>271.02999999999997</v>
      </c>
      <c r="L63" s="79" t="s">
        <v>679</v>
      </c>
      <c r="M63" s="79" t="s">
        <v>679</v>
      </c>
      <c r="N63" s="79" t="s">
        <v>679</v>
      </c>
      <c r="O63" s="79" t="s">
        <v>619</v>
      </c>
      <c r="P63" s="79" t="s">
        <v>1036</v>
      </c>
    </row>
    <row r="64" spans="1:16" ht="16.5" customHeight="1" x14ac:dyDescent="0.3">
      <c r="A64" s="78">
        <v>61</v>
      </c>
      <c r="B64" s="87" t="s">
        <v>207</v>
      </c>
      <c r="C64" s="78" t="s">
        <v>138</v>
      </c>
      <c r="D64" s="79" t="s">
        <v>774</v>
      </c>
      <c r="E64" s="79" t="s">
        <v>1037</v>
      </c>
      <c r="F64" s="79" t="s">
        <v>1037</v>
      </c>
      <c r="G64" s="79" t="s">
        <v>1037</v>
      </c>
      <c r="H64" s="79">
        <v>345.79</v>
      </c>
      <c r="I64" s="79" t="s">
        <v>1037</v>
      </c>
      <c r="J64" s="79" t="s">
        <v>1037</v>
      </c>
      <c r="K64" s="79">
        <v>345.79</v>
      </c>
      <c r="L64" s="79" t="s">
        <v>1037</v>
      </c>
      <c r="M64" s="79" t="s">
        <v>1037</v>
      </c>
      <c r="N64" s="79" t="s">
        <v>1037</v>
      </c>
      <c r="O64" s="79" t="s">
        <v>619</v>
      </c>
      <c r="P64" s="79" t="s">
        <v>1038</v>
      </c>
    </row>
    <row r="65" spans="1:16" ht="16.5" customHeight="1" x14ac:dyDescent="0.3">
      <c r="A65" s="78">
        <v>62</v>
      </c>
      <c r="B65" s="87" t="s">
        <v>208</v>
      </c>
      <c r="C65" s="78" t="s">
        <v>138</v>
      </c>
      <c r="D65" s="79" t="s">
        <v>854</v>
      </c>
      <c r="E65" s="79" t="s">
        <v>1039</v>
      </c>
      <c r="F65" s="79" t="s">
        <v>1039</v>
      </c>
      <c r="G65" s="79" t="s">
        <v>1039</v>
      </c>
      <c r="H65" s="79">
        <v>485.98</v>
      </c>
      <c r="I65" s="79" t="s">
        <v>1039</v>
      </c>
      <c r="J65" s="79" t="s">
        <v>1039</v>
      </c>
      <c r="K65" s="79">
        <v>485.98</v>
      </c>
      <c r="L65" s="79" t="s">
        <v>1039</v>
      </c>
      <c r="M65" s="79" t="s">
        <v>1039</v>
      </c>
      <c r="N65" s="79" t="s">
        <v>1039</v>
      </c>
      <c r="O65" s="79" t="s">
        <v>619</v>
      </c>
      <c r="P65" s="79" t="s">
        <v>1040</v>
      </c>
    </row>
    <row r="66" spans="1:16" ht="16.5" customHeight="1" x14ac:dyDescent="0.3">
      <c r="A66" s="78">
        <v>63</v>
      </c>
      <c r="B66" s="87" t="s">
        <v>209</v>
      </c>
      <c r="C66" s="78" t="s">
        <v>138</v>
      </c>
      <c r="D66" s="79" t="s">
        <v>661</v>
      </c>
      <c r="E66" s="79" t="s">
        <v>210</v>
      </c>
      <c r="F66" s="79" t="s">
        <v>210</v>
      </c>
      <c r="G66" s="79" t="s">
        <v>210</v>
      </c>
      <c r="H66" s="79">
        <v>598.13</v>
      </c>
      <c r="I66" s="79" t="s">
        <v>619</v>
      </c>
      <c r="J66" s="79" t="s">
        <v>619</v>
      </c>
      <c r="K66" s="79" t="s">
        <v>650</v>
      </c>
      <c r="L66" s="79" t="s">
        <v>619</v>
      </c>
      <c r="M66" s="79" t="s">
        <v>619</v>
      </c>
      <c r="N66" s="79" t="s">
        <v>619</v>
      </c>
      <c r="O66" s="79" t="s">
        <v>619</v>
      </c>
      <c r="P66" s="79" t="s">
        <v>210</v>
      </c>
    </row>
    <row r="67" spans="1:16" ht="16.5" customHeight="1" x14ac:dyDescent="0.3">
      <c r="A67" s="78">
        <v>64</v>
      </c>
      <c r="B67" s="87" t="s">
        <v>211</v>
      </c>
      <c r="C67" s="78" t="s">
        <v>138</v>
      </c>
      <c r="D67" s="79" t="s">
        <v>662</v>
      </c>
      <c r="E67" s="79" t="s">
        <v>212</v>
      </c>
      <c r="F67" s="79" t="s">
        <v>212</v>
      </c>
      <c r="G67" s="79" t="s">
        <v>212</v>
      </c>
      <c r="H67" s="79">
        <v>672.9</v>
      </c>
      <c r="I67" s="79" t="s">
        <v>619</v>
      </c>
      <c r="J67" s="79" t="s">
        <v>619</v>
      </c>
      <c r="K67" s="79" t="s">
        <v>650</v>
      </c>
      <c r="L67" s="79" t="s">
        <v>619</v>
      </c>
      <c r="M67" s="79" t="s">
        <v>619</v>
      </c>
      <c r="N67" s="79" t="s">
        <v>619</v>
      </c>
      <c r="O67" s="79" t="s">
        <v>619</v>
      </c>
      <c r="P67" s="79" t="s">
        <v>212</v>
      </c>
    </row>
    <row r="68" spans="1:16" ht="16.5" customHeight="1" x14ac:dyDescent="0.3">
      <c r="A68" s="78">
        <v>65</v>
      </c>
      <c r="B68" s="87" t="s">
        <v>213</v>
      </c>
      <c r="C68" s="78" t="s">
        <v>138</v>
      </c>
      <c r="D68" s="79" t="s">
        <v>663</v>
      </c>
      <c r="E68" s="79" t="s">
        <v>214</v>
      </c>
      <c r="F68" s="79" t="s">
        <v>214</v>
      </c>
      <c r="G68" s="79" t="s">
        <v>214</v>
      </c>
      <c r="H68" s="79">
        <v>841.12</v>
      </c>
      <c r="I68" s="79" t="s">
        <v>619</v>
      </c>
      <c r="J68" s="79" t="s">
        <v>619</v>
      </c>
      <c r="K68" s="79" t="s">
        <v>650</v>
      </c>
      <c r="L68" s="79" t="s">
        <v>619</v>
      </c>
      <c r="M68" s="79" t="s">
        <v>619</v>
      </c>
      <c r="N68" s="79" t="s">
        <v>619</v>
      </c>
      <c r="O68" s="79" t="s">
        <v>619</v>
      </c>
      <c r="P68" s="79" t="s">
        <v>214</v>
      </c>
    </row>
    <row r="69" spans="1:16" ht="16.5" customHeight="1" x14ac:dyDescent="0.3">
      <c r="A69" s="78">
        <v>66</v>
      </c>
      <c r="B69" s="87" t="s">
        <v>215</v>
      </c>
      <c r="C69" s="78" t="s">
        <v>138</v>
      </c>
      <c r="D69" s="79" t="s">
        <v>664</v>
      </c>
      <c r="E69" s="79" t="s">
        <v>216</v>
      </c>
      <c r="F69" s="79" t="s">
        <v>216</v>
      </c>
      <c r="G69" s="79" t="s">
        <v>216</v>
      </c>
      <c r="H69" s="80">
        <v>1168.22</v>
      </c>
      <c r="I69" s="79" t="s">
        <v>619</v>
      </c>
      <c r="J69" s="79" t="s">
        <v>619</v>
      </c>
      <c r="K69" s="79" t="s">
        <v>650</v>
      </c>
      <c r="L69" s="79" t="s">
        <v>619</v>
      </c>
      <c r="M69" s="79" t="s">
        <v>619</v>
      </c>
      <c r="N69" s="79" t="s">
        <v>619</v>
      </c>
      <c r="O69" s="79" t="s">
        <v>619</v>
      </c>
      <c r="P69" s="79" t="s">
        <v>216</v>
      </c>
    </row>
    <row r="70" spans="1:16" ht="16.5" customHeight="1" x14ac:dyDescent="0.3">
      <c r="A70" s="78">
        <v>67</v>
      </c>
      <c r="B70" s="87" t="s">
        <v>217</v>
      </c>
      <c r="C70" s="78" t="s">
        <v>138</v>
      </c>
      <c r="D70" s="79" t="s">
        <v>665</v>
      </c>
      <c r="E70" s="79" t="s">
        <v>218</v>
      </c>
      <c r="F70" s="79" t="s">
        <v>218</v>
      </c>
      <c r="G70" s="79" t="s">
        <v>218</v>
      </c>
      <c r="H70" s="80">
        <v>1448.6</v>
      </c>
      <c r="I70" s="79" t="s">
        <v>619</v>
      </c>
      <c r="J70" s="79" t="s">
        <v>619</v>
      </c>
      <c r="K70" s="79" t="s">
        <v>650</v>
      </c>
      <c r="L70" s="79" t="s">
        <v>619</v>
      </c>
      <c r="M70" s="79" t="s">
        <v>619</v>
      </c>
      <c r="N70" s="79" t="s">
        <v>619</v>
      </c>
      <c r="O70" s="79" t="s">
        <v>619</v>
      </c>
      <c r="P70" s="79" t="s">
        <v>218</v>
      </c>
    </row>
    <row r="71" spans="1:16" ht="16.5" customHeight="1" x14ac:dyDescent="0.3">
      <c r="A71" s="78">
        <v>68</v>
      </c>
      <c r="B71" s="87" t="s">
        <v>219</v>
      </c>
      <c r="C71" s="78" t="s">
        <v>138</v>
      </c>
      <c r="D71" s="79" t="s">
        <v>666</v>
      </c>
      <c r="E71" s="79" t="s">
        <v>220</v>
      </c>
      <c r="F71" s="79" t="s">
        <v>220</v>
      </c>
      <c r="G71" s="79" t="s">
        <v>220</v>
      </c>
      <c r="H71" s="80">
        <v>2056.0700000000002</v>
      </c>
      <c r="I71" s="79" t="s">
        <v>619</v>
      </c>
      <c r="J71" s="79" t="s">
        <v>619</v>
      </c>
      <c r="K71" s="79" t="s">
        <v>650</v>
      </c>
      <c r="L71" s="79" t="s">
        <v>619</v>
      </c>
      <c r="M71" s="79" t="s">
        <v>619</v>
      </c>
      <c r="N71" s="79" t="s">
        <v>619</v>
      </c>
      <c r="O71" s="79" t="s">
        <v>619</v>
      </c>
      <c r="P71" s="79" t="s">
        <v>220</v>
      </c>
    </row>
    <row r="72" spans="1:16" ht="16.5" customHeight="1" x14ac:dyDescent="0.3">
      <c r="A72" s="78">
        <v>69</v>
      </c>
      <c r="B72" s="87" t="s">
        <v>221</v>
      </c>
      <c r="C72" s="78" t="s">
        <v>222</v>
      </c>
      <c r="D72" s="79" t="s">
        <v>667</v>
      </c>
      <c r="E72" s="79" t="s">
        <v>270</v>
      </c>
      <c r="F72" s="79" t="s">
        <v>270</v>
      </c>
      <c r="G72" s="79" t="s">
        <v>270</v>
      </c>
      <c r="H72" s="79">
        <v>20.56</v>
      </c>
      <c r="I72" s="79" t="s">
        <v>270</v>
      </c>
      <c r="J72" s="79" t="s">
        <v>270</v>
      </c>
      <c r="K72" s="79">
        <v>20.56</v>
      </c>
      <c r="L72" s="79" t="s">
        <v>270</v>
      </c>
      <c r="M72" s="79" t="s">
        <v>270</v>
      </c>
      <c r="N72" s="79" t="s">
        <v>270</v>
      </c>
      <c r="O72" s="79" t="s">
        <v>619</v>
      </c>
      <c r="P72" s="79" t="s">
        <v>270</v>
      </c>
    </row>
    <row r="73" spans="1:16" ht="16.5" customHeight="1" x14ac:dyDescent="0.3">
      <c r="A73" s="78">
        <v>70</v>
      </c>
      <c r="B73" s="87" t="s">
        <v>223</v>
      </c>
      <c r="C73" s="78" t="s">
        <v>222</v>
      </c>
      <c r="D73" s="79" t="s">
        <v>655</v>
      </c>
      <c r="E73" s="79" t="s">
        <v>542</v>
      </c>
      <c r="F73" s="79" t="s">
        <v>542</v>
      </c>
      <c r="G73" s="79" t="s">
        <v>542</v>
      </c>
      <c r="H73" s="79">
        <v>26.17</v>
      </c>
      <c r="I73" s="79" t="s">
        <v>542</v>
      </c>
      <c r="J73" s="79" t="s">
        <v>542</v>
      </c>
      <c r="K73" s="79">
        <v>26.17</v>
      </c>
      <c r="L73" s="79" t="s">
        <v>542</v>
      </c>
      <c r="M73" s="79" t="s">
        <v>542</v>
      </c>
      <c r="N73" s="79" t="s">
        <v>542</v>
      </c>
      <c r="O73" s="79" t="s">
        <v>619</v>
      </c>
      <c r="P73" s="79" t="s">
        <v>542</v>
      </c>
    </row>
    <row r="74" spans="1:16" ht="16.5" customHeight="1" x14ac:dyDescent="0.3">
      <c r="A74" s="78">
        <v>71</v>
      </c>
      <c r="B74" s="87" t="s">
        <v>225</v>
      </c>
      <c r="C74" s="78" t="s">
        <v>222</v>
      </c>
      <c r="D74" s="79" t="s">
        <v>668</v>
      </c>
      <c r="E74" s="79" t="s">
        <v>233</v>
      </c>
      <c r="F74" s="79" t="s">
        <v>233</v>
      </c>
      <c r="G74" s="79" t="s">
        <v>233</v>
      </c>
      <c r="H74" s="79">
        <v>36.450000000000003</v>
      </c>
      <c r="I74" s="79" t="s">
        <v>233</v>
      </c>
      <c r="J74" s="79" t="s">
        <v>233</v>
      </c>
      <c r="K74" s="79">
        <v>36.450000000000003</v>
      </c>
      <c r="L74" s="79" t="s">
        <v>233</v>
      </c>
      <c r="M74" s="79" t="s">
        <v>233</v>
      </c>
      <c r="N74" s="79" t="s">
        <v>233</v>
      </c>
      <c r="O74" s="79" t="s">
        <v>619</v>
      </c>
      <c r="P74" s="79" t="s">
        <v>233</v>
      </c>
    </row>
    <row r="75" spans="1:16" ht="16.5" customHeight="1" x14ac:dyDescent="0.3">
      <c r="A75" s="78">
        <v>72</v>
      </c>
      <c r="B75" s="87" t="s">
        <v>226</v>
      </c>
      <c r="C75" s="78" t="s">
        <v>222</v>
      </c>
      <c r="D75" s="79" t="s">
        <v>669</v>
      </c>
      <c r="E75" s="79" t="s">
        <v>224</v>
      </c>
      <c r="F75" s="79" t="s">
        <v>224</v>
      </c>
      <c r="G75" s="79" t="s">
        <v>224</v>
      </c>
      <c r="H75" s="79">
        <v>23.36</v>
      </c>
      <c r="I75" s="79" t="s">
        <v>224</v>
      </c>
      <c r="J75" s="79" t="s">
        <v>224</v>
      </c>
      <c r="K75" s="79">
        <v>23.36</v>
      </c>
      <c r="L75" s="79" t="s">
        <v>224</v>
      </c>
      <c r="M75" s="79" t="s">
        <v>224</v>
      </c>
      <c r="N75" s="79" t="s">
        <v>224</v>
      </c>
      <c r="O75" s="79" t="s">
        <v>619</v>
      </c>
      <c r="P75" s="79" t="s">
        <v>224</v>
      </c>
    </row>
    <row r="76" spans="1:16" ht="16.5" customHeight="1" x14ac:dyDescent="0.3">
      <c r="A76" s="78">
        <v>73</v>
      </c>
      <c r="B76" s="87" t="s">
        <v>227</v>
      </c>
      <c r="C76" s="78" t="s">
        <v>222</v>
      </c>
      <c r="D76" s="79" t="s">
        <v>670</v>
      </c>
      <c r="E76" s="79" t="s">
        <v>543</v>
      </c>
      <c r="F76" s="79" t="s">
        <v>543</v>
      </c>
      <c r="G76" s="79" t="s">
        <v>543</v>
      </c>
      <c r="H76" s="79">
        <v>27.1</v>
      </c>
      <c r="I76" s="79" t="s">
        <v>543</v>
      </c>
      <c r="J76" s="79" t="s">
        <v>543</v>
      </c>
      <c r="K76" s="79">
        <v>27.1</v>
      </c>
      <c r="L76" s="79" t="s">
        <v>543</v>
      </c>
      <c r="M76" s="79" t="s">
        <v>543</v>
      </c>
      <c r="N76" s="79" t="s">
        <v>543</v>
      </c>
      <c r="O76" s="79" t="s">
        <v>619</v>
      </c>
      <c r="P76" s="79" t="s">
        <v>543</v>
      </c>
    </row>
    <row r="77" spans="1:16" ht="16.5" customHeight="1" x14ac:dyDescent="0.3">
      <c r="A77" s="78">
        <v>74</v>
      </c>
      <c r="B77" s="87" t="s">
        <v>228</v>
      </c>
      <c r="C77" s="78" t="s">
        <v>222</v>
      </c>
      <c r="D77" s="79" t="s">
        <v>671</v>
      </c>
      <c r="E77" s="79" t="s">
        <v>296</v>
      </c>
      <c r="F77" s="79" t="s">
        <v>296</v>
      </c>
      <c r="G77" s="79" t="s">
        <v>296</v>
      </c>
      <c r="H77" s="79">
        <v>34.58</v>
      </c>
      <c r="I77" s="79" t="s">
        <v>296</v>
      </c>
      <c r="J77" s="79" t="s">
        <v>296</v>
      </c>
      <c r="K77" s="79">
        <v>34.58</v>
      </c>
      <c r="L77" s="79" t="s">
        <v>296</v>
      </c>
      <c r="M77" s="79" t="s">
        <v>296</v>
      </c>
      <c r="N77" s="79" t="s">
        <v>296</v>
      </c>
      <c r="O77" s="79" t="s">
        <v>619</v>
      </c>
      <c r="P77" s="79" t="s">
        <v>296</v>
      </c>
    </row>
    <row r="78" spans="1:16" ht="16.5" customHeight="1" x14ac:dyDescent="0.3">
      <c r="A78" s="78">
        <v>75</v>
      </c>
      <c r="B78" s="87" t="s">
        <v>229</v>
      </c>
      <c r="C78" s="78" t="s">
        <v>222</v>
      </c>
      <c r="D78" s="79" t="s">
        <v>672</v>
      </c>
      <c r="E78" s="79" t="s">
        <v>544</v>
      </c>
      <c r="F78" s="79" t="s">
        <v>544</v>
      </c>
      <c r="G78" s="79" t="s">
        <v>544</v>
      </c>
      <c r="H78" s="79">
        <v>25.23</v>
      </c>
      <c r="I78" s="79" t="s">
        <v>544</v>
      </c>
      <c r="J78" s="79" t="s">
        <v>544</v>
      </c>
      <c r="K78" s="79">
        <v>25.23</v>
      </c>
      <c r="L78" s="79" t="s">
        <v>544</v>
      </c>
      <c r="M78" s="79" t="s">
        <v>544</v>
      </c>
      <c r="N78" s="79" t="s">
        <v>544</v>
      </c>
      <c r="O78" s="79" t="s">
        <v>619</v>
      </c>
      <c r="P78" s="79" t="s">
        <v>544</v>
      </c>
    </row>
    <row r="79" spans="1:16" ht="16.5" customHeight="1" x14ac:dyDescent="0.3">
      <c r="A79" s="78">
        <v>76</v>
      </c>
      <c r="B79" s="87" t="s">
        <v>230</v>
      </c>
      <c r="C79" s="78" t="s">
        <v>222</v>
      </c>
      <c r="D79" s="79" t="s">
        <v>673</v>
      </c>
      <c r="E79" s="79" t="s">
        <v>308</v>
      </c>
      <c r="F79" s="79" t="s">
        <v>308</v>
      </c>
      <c r="G79" s="79" t="s">
        <v>308</v>
      </c>
      <c r="H79" s="79">
        <v>35.51</v>
      </c>
      <c r="I79" s="79" t="s">
        <v>308</v>
      </c>
      <c r="J79" s="79" t="s">
        <v>308</v>
      </c>
      <c r="K79" s="79">
        <v>35.51</v>
      </c>
      <c r="L79" s="79" t="s">
        <v>308</v>
      </c>
      <c r="M79" s="79" t="s">
        <v>308</v>
      </c>
      <c r="N79" s="79" t="s">
        <v>308</v>
      </c>
      <c r="O79" s="79" t="s">
        <v>619</v>
      </c>
      <c r="P79" s="79" t="s">
        <v>308</v>
      </c>
    </row>
    <row r="80" spans="1:16" ht="16.5" customHeight="1" x14ac:dyDescent="0.3">
      <c r="A80" s="78">
        <v>77</v>
      </c>
      <c r="B80" s="87" t="s">
        <v>231</v>
      </c>
      <c r="C80" s="78" t="s">
        <v>222</v>
      </c>
      <c r="D80" s="79" t="s">
        <v>674</v>
      </c>
      <c r="E80" s="79" t="s">
        <v>545</v>
      </c>
      <c r="F80" s="79" t="s">
        <v>545</v>
      </c>
      <c r="G80" s="79" t="s">
        <v>545</v>
      </c>
      <c r="H80" s="79">
        <v>55.14</v>
      </c>
      <c r="I80" s="79" t="s">
        <v>545</v>
      </c>
      <c r="J80" s="79" t="s">
        <v>545</v>
      </c>
      <c r="K80" s="79">
        <v>55.14</v>
      </c>
      <c r="L80" s="79" t="s">
        <v>545</v>
      </c>
      <c r="M80" s="79" t="s">
        <v>545</v>
      </c>
      <c r="N80" s="79" t="s">
        <v>545</v>
      </c>
      <c r="O80" s="79" t="s">
        <v>619</v>
      </c>
      <c r="P80" s="79" t="s">
        <v>545</v>
      </c>
    </row>
    <row r="81" spans="1:16" ht="16.5" customHeight="1" x14ac:dyDescent="0.3">
      <c r="A81" s="78">
        <v>78</v>
      </c>
      <c r="B81" s="87" t="s">
        <v>232</v>
      </c>
      <c r="C81" s="78" t="s">
        <v>138</v>
      </c>
      <c r="D81" s="79" t="s">
        <v>855</v>
      </c>
      <c r="E81" s="79" t="s">
        <v>675</v>
      </c>
      <c r="F81" s="79" t="s">
        <v>675</v>
      </c>
      <c r="G81" s="79" t="s">
        <v>675</v>
      </c>
      <c r="H81" s="79">
        <v>40.19</v>
      </c>
      <c r="I81" s="79" t="s">
        <v>298</v>
      </c>
      <c r="J81" s="79" t="s">
        <v>298</v>
      </c>
      <c r="K81" s="79">
        <v>42.06</v>
      </c>
      <c r="L81" s="79" t="s">
        <v>298</v>
      </c>
      <c r="M81" s="79" t="s">
        <v>298</v>
      </c>
      <c r="N81" s="79" t="s">
        <v>298</v>
      </c>
      <c r="O81" s="79" t="s">
        <v>619</v>
      </c>
      <c r="P81" s="79" t="s">
        <v>1041</v>
      </c>
    </row>
    <row r="82" spans="1:16" ht="16.5" customHeight="1" x14ac:dyDescent="0.3">
      <c r="A82" s="78">
        <v>79</v>
      </c>
      <c r="B82" s="87" t="s">
        <v>234</v>
      </c>
      <c r="C82" s="78" t="s">
        <v>138</v>
      </c>
      <c r="D82" s="79" t="s">
        <v>716</v>
      </c>
      <c r="E82" s="79" t="s">
        <v>547</v>
      </c>
      <c r="F82" s="79" t="s">
        <v>547</v>
      </c>
      <c r="G82" s="79" t="s">
        <v>547</v>
      </c>
      <c r="H82" s="79">
        <v>50.47</v>
      </c>
      <c r="I82" s="79" t="s">
        <v>1042</v>
      </c>
      <c r="J82" s="79" t="s">
        <v>1042</v>
      </c>
      <c r="K82" s="79">
        <v>51.4</v>
      </c>
      <c r="L82" s="79" t="s">
        <v>1042</v>
      </c>
      <c r="M82" s="79" t="s">
        <v>1042</v>
      </c>
      <c r="N82" s="79" t="s">
        <v>1042</v>
      </c>
      <c r="O82" s="79" t="s">
        <v>619</v>
      </c>
      <c r="P82" s="79" t="s">
        <v>1043</v>
      </c>
    </row>
    <row r="83" spans="1:16" ht="16.5" customHeight="1" x14ac:dyDescent="0.3">
      <c r="A83" s="78">
        <v>80</v>
      </c>
      <c r="B83" s="87" t="s">
        <v>235</v>
      </c>
      <c r="C83" s="78" t="s">
        <v>138</v>
      </c>
      <c r="D83" s="79" t="s">
        <v>856</v>
      </c>
      <c r="E83" s="79" t="s">
        <v>676</v>
      </c>
      <c r="F83" s="79" t="s">
        <v>676</v>
      </c>
      <c r="G83" s="79" t="s">
        <v>676</v>
      </c>
      <c r="H83" s="79">
        <v>67.290000000000006</v>
      </c>
      <c r="I83" s="79" t="s">
        <v>1044</v>
      </c>
      <c r="J83" s="79" t="s">
        <v>1044</v>
      </c>
      <c r="K83" s="79">
        <v>69.16</v>
      </c>
      <c r="L83" s="79" t="s">
        <v>1044</v>
      </c>
      <c r="M83" s="79" t="s">
        <v>1044</v>
      </c>
      <c r="N83" s="79" t="s">
        <v>1044</v>
      </c>
      <c r="O83" s="79" t="s">
        <v>619</v>
      </c>
      <c r="P83" s="79" t="s">
        <v>1045</v>
      </c>
    </row>
    <row r="84" spans="1:16" ht="16.5" customHeight="1" x14ac:dyDescent="0.3">
      <c r="A84" s="78">
        <v>81</v>
      </c>
      <c r="B84" s="87" t="s">
        <v>236</v>
      </c>
      <c r="C84" s="78" t="s">
        <v>138</v>
      </c>
      <c r="D84" s="79" t="s">
        <v>857</v>
      </c>
      <c r="E84" s="79" t="s">
        <v>677</v>
      </c>
      <c r="F84" s="79" t="s">
        <v>677</v>
      </c>
      <c r="G84" s="79" t="s">
        <v>677</v>
      </c>
      <c r="H84" s="79">
        <v>109.35</v>
      </c>
      <c r="I84" s="79" t="s">
        <v>1046</v>
      </c>
      <c r="J84" s="79" t="s">
        <v>1046</v>
      </c>
      <c r="K84" s="79">
        <v>110.28</v>
      </c>
      <c r="L84" s="79" t="s">
        <v>1046</v>
      </c>
      <c r="M84" s="79" t="s">
        <v>1046</v>
      </c>
      <c r="N84" s="79" t="s">
        <v>1046</v>
      </c>
      <c r="O84" s="79" t="s">
        <v>619</v>
      </c>
      <c r="P84" s="79" t="s">
        <v>1047</v>
      </c>
    </row>
    <row r="85" spans="1:16" ht="16.5" customHeight="1" x14ac:dyDescent="0.3">
      <c r="A85" s="78">
        <v>82</v>
      </c>
      <c r="B85" s="87" t="s">
        <v>237</v>
      </c>
      <c r="C85" s="78" t="s">
        <v>138</v>
      </c>
      <c r="D85" s="79" t="s">
        <v>858</v>
      </c>
      <c r="E85" s="79" t="s">
        <v>678</v>
      </c>
      <c r="F85" s="79" t="s">
        <v>678</v>
      </c>
      <c r="G85" s="79" t="s">
        <v>678</v>
      </c>
      <c r="H85" s="79">
        <v>171.96</v>
      </c>
      <c r="I85" s="79" t="s">
        <v>1048</v>
      </c>
      <c r="J85" s="79" t="s">
        <v>1048</v>
      </c>
      <c r="K85" s="79">
        <v>173.83</v>
      </c>
      <c r="L85" s="79" t="s">
        <v>1048</v>
      </c>
      <c r="M85" s="79" t="s">
        <v>1048</v>
      </c>
      <c r="N85" s="79" t="s">
        <v>1048</v>
      </c>
      <c r="O85" s="79" t="s">
        <v>619</v>
      </c>
      <c r="P85" s="79" t="s">
        <v>1049</v>
      </c>
    </row>
    <row r="86" spans="1:16" ht="16.5" customHeight="1" x14ac:dyDescent="0.3">
      <c r="A86" s="78">
        <v>83</v>
      </c>
      <c r="B86" s="87" t="s">
        <v>238</v>
      </c>
      <c r="C86" s="78" t="s">
        <v>138</v>
      </c>
      <c r="D86" s="79" t="s">
        <v>859</v>
      </c>
      <c r="E86" s="79" t="s">
        <v>679</v>
      </c>
      <c r="F86" s="79" t="s">
        <v>679</v>
      </c>
      <c r="G86" s="79" t="s">
        <v>679</v>
      </c>
      <c r="H86" s="79">
        <v>271.02999999999997</v>
      </c>
      <c r="I86" s="79" t="s">
        <v>1050</v>
      </c>
      <c r="J86" s="79" t="s">
        <v>1050</v>
      </c>
      <c r="K86" s="79">
        <v>275.7</v>
      </c>
      <c r="L86" s="79" t="s">
        <v>1050</v>
      </c>
      <c r="M86" s="79" t="s">
        <v>1050</v>
      </c>
      <c r="N86" s="79" t="s">
        <v>1050</v>
      </c>
      <c r="O86" s="79" t="s">
        <v>619</v>
      </c>
      <c r="P86" s="79" t="s">
        <v>1051</v>
      </c>
    </row>
    <row r="87" spans="1:16" ht="16.5" customHeight="1" x14ac:dyDescent="0.3">
      <c r="A87" s="78">
        <v>84</v>
      </c>
      <c r="B87" s="87" t="s">
        <v>239</v>
      </c>
      <c r="C87" s="78" t="s">
        <v>138</v>
      </c>
      <c r="D87" s="79" t="s">
        <v>860</v>
      </c>
      <c r="E87" s="79" t="s">
        <v>1052</v>
      </c>
      <c r="F87" s="79" t="s">
        <v>1052</v>
      </c>
      <c r="G87" s="79" t="s">
        <v>1052</v>
      </c>
      <c r="H87" s="79">
        <v>376.64</v>
      </c>
      <c r="I87" s="79" t="s">
        <v>1053</v>
      </c>
      <c r="J87" s="79" t="s">
        <v>1053</v>
      </c>
      <c r="K87" s="79">
        <v>378.5</v>
      </c>
      <c r="L87" s="79" t="s">
        <v>1053</v>
      </c>
      <c r="M87" s="79" t="s">
        <v>1053</v>
      </c>
      <c r="N87" s="79" t="s">
        <v>1053</v>
      </c>
      <c r="O87" s="79" t="s">
        <v>619</v>
      </c>
      <c r="P87" s="79" t="s">
        <v>1054</v>
      </c>
    </row>
    <row r="88" spans="1:16" ht="16.5" customHeight="1" x14ac:dyDescent="0.3">
      <c r="A88" s="78">
        <v>85</v>
      </c>
      <c r="B88" s="87" t="s">
        <v>240</v>
      </c>
      <c r="C88" s="78" t="s">
        <v>138</v>
      </c>
      <c r="D88" s="79" t="s">
        <v>861</v>
      </c>
      <c r="E88" s="79" t="s">
        <v>1055</v>
      </c>
      <c r="F88" s="79" t="s">
        <v>1055</v>
      </c>
      <c r="G88" s="79" t="s">
        <v>1055</v>
      </c>
      <c r="H88" s="79">
        <v>610.28</v>
      </c>
      <c r="I88" s="79" t="s">
        <v>1056</v>
      </c>
      <c r="J88" s="79" t="s">
        <v>1056</v>
      </c>
      <c r="K88" s="79">
        <v>612.15</v>
      </c>
      <c r="L88" s="79" t="s">
        <v>1056</v>
      </c>
      <c r="M88" s="79" t="s">
        <v>1056</v>
      </c>
      <c r="N88" s="79" t="s">
        <v>1056</v>
      </c>
      <c r="O88" s="79" t="s">
        <v>619</v>
      </c>
      <c r="P88" s="79" t="s">
        <v>1057</v>
      </c>
    </row>
    <row r="89" spans="1:16" ht="16.5" customHeight="1" x14ac:dyDescent="0.3">
      <c r="A89" s="78">
        <v>86</v>
      </c>
      <c r="B89" s="87" t="s">
        <v>241</v>
      </c>
      <c r="C89" s="78" t="s">
        <v>138</v>
      </c>
      <c r="D89" s="79" t="s">
        <v>862</v>
      </c>
      <c r="E89" s="79" t="s">
        <v>547</v>
      </c>
      <c r="F89" s="79" t="s">
        <v>547</v>
      </c>
      <c r="G89" s="79" t="s">
        <v>547</v>
      </c>
      <c r="H89" s="79">
        <v>50.47</v>
      </c>
      <c r="I89" s="79" t="s">
        <v>1042</v>
      </c>
      <c r="J89" s="79" t="s">
        <v>1042</v>
      </c>
      <c r="K89" s="79">
        <v>51.4</v>
      </c>
      <c r="L89" s="79" t="s">
        <v>1042</v>
      </c>
      <c r="M89" s="79" t="s">
        <v>1042</v>
      </c>
      <c r="N89" s="79" t="s">
        <v>1042</v>
      </c>
      <c r="O89" s="79" t="s">
        <v>619</v>
      </c>
      <c r="P89" s="79" t="s">
        <v>1058</v>
      </c>
    </row>
    <row r="90" spans="1:16" ht="16.5" customHeight="1" x14ac:dyDescent="0.3">
      <c r="A90" s="78">
        <v>87</v>
      </c>
      <c r="B90" s="87" t="s">
        <v>242</v>
      </c>
      <c r="C90" s="78" t="s">
        <v>138</v>
      </c>
      <c r="D90" s="79" t="s">
        <v>863</v>
      </c>
      <c r="E90" s="79" t="s">
        <v>681</v>
      </c>
      <c r="F90" s="79" t="s">
        <v>681</v>
      </c>
      <c r="G90" s="79" t="s">
        <v>681</v>
      </c>
      <c r="H90" s="79">
        <v>62.15</v>
      </c>
      <c r="I90" s="79" t="s">
        <v>548</v>
      </c>
      <c r="J90" s="79" t="s">
        <v>548</v>
      </c>
      <c r="K90" s="79">
        <v>62.62</v>
      </c>
      <c r="L90" s="79" t="s">
        <v>548</v>
      </c>
      <c r="M90" s="79" t="s">
        <v>548</v>
      </c>
      <c r="N90" s="79" t="s">
        <v>548</v>
      </c>
      <c r="O90" s="79" t="s">
        <v>619</v>
      </c>
      <c r="P90" s="79" t="s">
        <v>1059</v>
      </c>
    </row>
    <row r="91" spans="1:16" ht="16.5" customHeight="1" x14ac:dyDescent="0.3">
      <c r="A91" s="78">
        <v>88</v>
      </c>
      <c r="B91" s="87" t="s">
        <v>243</v>
      </c>
      <c r="C91" s="78" t="s">
        <v>138</v>
      </c>
      <c r="D91" s="79" t="s">
        <v>864</v>
      </c>
      <c r="E91" s="79" t="s">
        <v>682</v>
      </c>
      <c r="F91" s="79" t="s">
        <v>682</v>
      </c>
      <c r="G91" s="79" t="s">
        <v>682</v>
      </c>
      <c r="H91" s="79">
        <v>99.53</v>
      </c>
      <c r="I91" s="79" t="s">
        <v>447</v>
      </c>
      <c r="J91" s="79" t="s">
        <v>447</v>
      </c>
      <c r="K91" s="79">
        <v>102.8</v>
      </c>
      <c r="L91" s="79" t="s">
        <v>447</v>
      </c>
      <c r="M91" s="79" t="s">
        <v>447</v>
      </c>
      <c r="N91" s="79" t="s">
        <v>447</v>
      </c>
      <c r="O91" s="79" t="s">
        <v>619</v>
      </c>
      <c r="P91" s="79" t="s">
        <v>1060</v>
      </c>
    </row>
    <row r="92" spans="1:16" ht="16.5" customHeight="1" x14ac:dyDescent="0.3">
      <c r="A92" s="78">
        <v>89</v>
      </c>
      <c r="B92" s="87" t="s">
        <v>244</v>
      </c>
      <c r="C92" s="78" t="s">
        <v>138</v>
      </c>
      <c r="D92" s="79" t="s">
        <v>865</v>
      </c>
      <c r="E92" s="79" t="s">
        <v>683</v>
      </c>
      <c r="F92" s="79" t="s">
        <v>683</v>
      </c>
      <c r="G92" s="79" t="s">
        <v>683</v>
      </c>
      <c r="H92" s="79">
        <v>162.62</v>
      </c>
      <c r="I92" s="79" t="s">
        <v>683</v>
      </c>
      <c r="J92" s="79" t="s">
        <v>683</v>
      </c>
      <c r="K92" s="79">
        <v>162.62</v>
      </c>
      <c r="L92" s="79" t="s">
        <v>683</v>
      </c>
      <c r="M92" s="79" t="s">
        <v>683</v>
      </c>
      <c r="N92" s="79" t="s">
        <v>683</v>
      </c>
      <c r="O92" s="79" t="s">
        <v>619</v>
      </c>
      <c r="P92" s="79" t="s">
        <v>683</v>
      </c>
    </row>
    <row r="93" spans="1:16" ht="16.5" customHeight="1" x14ac:dyDescent="0.3">
      <c r="A93" s="78">
        <v>90</v>
      </c>
      <c r="B93" s="87" t="s">
        <v>245</v>
      </c>
      <c r="C93" s="78" t="s">
        <v>138</v>
      </c>
      <c r="D93" s="79" t="s">
        <v>719</v>
      </c>
      <c r="E93" s="79" t="s">
        <v>312</v>
      </c>
      <c r="F93" s="79" t="s">
        <v>312</v>
      </c>
      <c r="G93" s="79" t="s">
        <v>312</v>
      </c>
      <c r="H93" s="79">
        <v>247.66</v>
      </c>
      <c r="I93" s="79" t="s">
        <v>312</v>
      </c>
      <c r="J93" s="79" t="s">
        <v>312</v>
      </c>
      <c r="K93" s="79">
        <v>247.66</v>
      </c>
      <c r="L93" s="79" t="s">
        <v>312</v>
      </c>
      <c r="M93" s="79" t="s">
        <v>312</v>
      </c>
      <c r="N93" s="79" t="s">
        <v>312</v>
      </c>
      <c r="O93" s="79" t="s">
        <v>619</v>
      </c>
      <c r="P93" s="79" t="s">
        <v>312</v>
      </c>
    </row>
    <row r="94" spans="1:16" ht="16.5" customHeight="1" x14ac:dyDescent="0.3">
      <c r="A94" s="78">
        <v>91</v>
      </c>
      <c r="B94" s="87" t="s">
        <v>246</v>
      </c>
      <c r="C94" s="78" t="s">
        <v>138</v>
      </c>
      <c r="D94" s="79" t="s">
        <v>866</v>
      </c>
      <c r="E94" s="79" t="s">
        <v>745</v>
      </c>
      <c r="F94" s="79" t="s">
        <v>745</v>
      </c>
      <c r="G94" s="79" t="s">
        <v>745</v>
      </c>
      <c r="H94" s="79">
        <v>424.77</v>
      </c>
      <c r="I94" s="79" t="s">
        <v>745</v>
      </c>
      <c r="J94" s="79" t="s">
        <v>745</v>
      </c>
      <c r="K94" s="79">
        <v>439.25</v>
      </c>
      <c r="L94" s="79" t="s">
        <v>745</v>
      </c>
      <c r="M94" s="79" t="s">
        <v>745</v>
      </c>
      <c r="N94" s="79" t="s">
        <v>745</v>
      </c>
      <c r="O94" s="79" t="s">
        <v>619</v>
      </c>
      <c r="P94" s="79" t="s">
        <v>1061</v>
      </c>
    </row>
    <row r="95" spans="1:16" ht="16.5" customHeight="1" x14ac:dyDescent="0.3">
      <c r="A95" s="78">
        <v>92</v>
      </c>
      <c r="B95" s="87" t="s">
        <v>247</v>
      </c>
      <c r="C95" s="78" t="s">
        <v>138</v>
      </c>
      <c r="D95" s="79" t="s">
        <v>867</v>
      </c>
      <c r="E95" s="79" t="s">
        <v>684</v>
      </c>
      <c r="F95" s="79" t="s">
        <v>684</v>
      </c>
      <c r="G95" s="79" t="s">
        <v>684</v>
      </c>
      <c r="H95" s="79">
        <v>575.70000000000005</v>
      </c>
      <c r="I95" s="79" t="s">
        <v>191</v>
      </c>
      <c r="J95" s="79" t="s">
        <v>191</v>
      </c>
      <c r="K95" s="79">
        <v>579.44000000000005</v>
      </c>
      <c r="L95" s="79" t="s">
        <v>191</v>
      </c>
      <c r="M95" s="79" t="s">
        <v>191</v>
      </c>
      <c r="N95" s="79" t="s">
        <v>191</v>
      </c>
      <c r="O95" s="79" t="s">
        <v>619</v>
      </c>
      <c r="P95" s="79" t="s">
        <v>1062</v>
      </c>
    </row>
    <row r="96" spans="1:16" ht="16.5" customHeight="1" x14ac:dyDescent="0.3">
      <c r="A96" s="78">
        <v>93</v>
      </c>
      <c r="B96" s="87" t="s">
        <v>248</v>
      </c>
      <c r="C96" s="78" t="s">
        <v>138</v>
      </c>
      <c r="D96" s="79" t="s">
        <v>868</v>
      </c>
      <c r="E96" s="79" t="s">
        <v>685</v>
      </c>
      <c r="F96" s="79" t="s">
        <v>685</v>
      </c>
      <c r="G96" s="79" t="s">
        <v>685</v>
      </c>
      <c r="H96" s="79">
        <v>956.08</v>
      </c>
      <c r="I96" s="79" t="s">
        <v>1063</v>
      </c>
      <c r="J96" s="79" t="s">
        <v>1063</v>
      </c>
      <c r="K96" s="79">
        <v>990.65</v>
      </c>
      <c r="L96" s="79" t="s">
        <v>1063</v>
      </c>
      <c r="M96" s="79" t="s">
        <v>1063</v>
      </c>
      <c r="N96" s="79" t="s">
        <v>1063</v>
      </c>
      <c r="O96" s="79" t="s">
        <v>619</v>
      </c>
      <c r="P96" s="79" t="s">
        <v>1064</v>
      </c>
    </row>
    <row r="97" spans="1:16" ht="16.5" customHeight="1" x14ac:dyDescent="0.3">
      <c r="A97" s="78">
        <v>94</v>
      </c>
      <c r="B97" s="87" t="s">
        <v>249</v>
      </c>
      <c r="C97" s="78" t="s">
        <v>222</v>
      </c>
      <c r="D97" s="79" t="s">
        <v>869</v>
      </c>
      <c r="E97" s="79" t="s">
        <v>686</v>
      </c>
      <c r="F97" s="79" t="s">
        <v>686</v>
      </c>
      <c r="G97" s="79" t="s">
        <v>686</v>
      </c>
      <c r="H97" s="79">
        <v>3.16</v>
      </c>
      <c r="I97" s="79" t="s">
        <v>686</v>
      </c>
      <c r="J97" s="79" t="s">
        <v>686</v>
      </c>
      <c r="K97" s="79">
        <v>3.16</v>
      </c>
      <c r="L97" s="79" t="s">
        <v>686</v>
      </c>
      <c r="M97" s="79" t="s">
        <v>686</v>
      </c>
      <c r="N97" s="79" t="s">
        <v>686</v>
      </c>
      <c r="O97" s="79" t="s">
        <v>619</v>
      </c>
      <c r="P97" s="79" t="s">
        <v>686</v>
      </c>
    </row>
    <row r="98" spans="1:16" ht="16.5" customHeight="1" x14ac:dyDescent="0.3">
      <c r="A98" s="78">
        <v>95</v>
      </c>
      <c r="B98" s="87" t="s">
        <v>250</v>
      </c>
      <c r="C98" s="78" t="s">
        <v>222</v>
      </c>
      <c r="D98" s="79" t="s">
        <v>870</v>
      </c>
      <c r="E98" s="79" t="s">
        <v>687</v>
      </c>
      <c r="F98" s="79" t="s">
        <v>687</v>
      </c>
      <c r="G98" s="79" t="s">
        <v>687</v>
      </c>
      <c r="H98" s="79">
        <v>3.98</v>
      </c>
      <c r="I98" s="79" t="s">
        <v>687</v>
      </c>
      <c r="J98" s="79" t="s">
        <v>687</v>
      </c>
      <c r="K98" s="79">
        <v>3.98</v>
      </c>
      <c r="L98" s="79" t="s">
        <v>687</v>
      </c>
      <c r="M98" s="79" t="s">
        <v>687</v>
      </c>
      <c r="N98" s="79" t="s">
        <v>687</v>
      </c>
      <c r="O98" s="79" t="s">
        <v>619</v>
      </c>
      <c r="P98" s="79" t="s">
        <v>687</v>
      </c>
    </row>
    <row r="99" spans="1:16" ht="16.5" customHeight="1" x14ac:dyDescent="0.3">
      <c r="A99" s="78">
        <v>96</v>
      </c>
      <c r="B99" s="87" t="s">
        <v>251</v>
      </c>
      <c r="C99" s="78" t="s">
        <v>222</v>
      </c>
      <c r="D99" s="79" t="s">
        <v>871</v>
      </c>
      <c r="E99" s="79" t="s">
        <v>689</v>
      </c>
      <c r="F99" s="79" t="s">
        <v>689</v>
      </c>
      <c r="G99" s="79" t="s">
        <v>689</v>
      </c>
      <c r="H99" s="79">
        <v>6.31</v>
      </c>
      <c r="I99" s="79" t="s">
        <v>689</v>
      </c>
      <c r="J99" s="79" t="s">
        <v>689</v>
      </c>
      <c r="K99" s="79">
        <v>6.31</v>
      </c>
      <c r="L99" s="79" t="s">
        <v>689</v>
      </c>
      <c r="M99" s="79" t="s">
        <v>689</v>
      </c>
      <c r="N99" s="79" t="s">
        <v>689</v>
      </c>
      <c r="O99" s="79" t="s">
        <v>619</v>
      </c>
      <c r="P99" s="79" t="s">
        <v>689</v>
      </c>
    </row>
    <row r="100" spans="1:16" ht="16.5" customHeight="1" x14ac:dyDescent="0.3">
      <c r="A100" s="78">
        <v>97</v>
      </c>
      <c r="B100" s="87" t="s">
        <v>252</v>
      </c>
      <c r="C100" s="78" t="s">
        <v>222</v>
      </c>
      <c r="D100" s="79" t="s">
        <v>872</v>
      </c>
      <c r="E100" s="79" t="s">
        <v>690</v>
      </c>
      <c r="F100" s="79" t="s">
        <v>690</v>
      </c>
      <c r="G100" s="79" t="s">
        <v>690</v>
      </c>
      <c r="H100" s="79">
        <v>12.15</v>
      </c>
      <c r="I100" s="79" t="s">
        <v>690</v>
      </c>
      <c r="J100" s="79" t="s">
        <v>690</v>
      </c>
      <c r="K100" s="79">
        <v>12.15</v>
      </c>
      <c r="L100" s="79" t="s">
        <v>690</v>
      </c>
      <c r="M100" s="79" t="s">
        <v>690</v>
      </c>
      <c r="N100" s="79" t="s">
        <v>690</v>
      </c>
      <c r="O100" s="79" t="s">
        <v>619</v>
      </c>
      <c r="P100" s="79" t="s">
        <v>690</v>
      </c>
    </row>
    <row r="101" spans="1:16" ht="16.5" customHeight="1" x14ac:dyDescent="0.3">
      <c r="A101" s="78">
        <v>98</v>
      </c>
      <c r="B101" s="87" t="s">
        <v>253</v>
      </c>
      <c r="C101" s="78" t="s">
        <v>222</v>
      </c>
      <c r="D101" s="79" t="s">
        <v>873</v>
      </c>
      <c r="E101" s="79" t="s">
        <v>691</v>
      </c>
      <c r="F101" s="79" t="s">
        <v>691</v>
      </c>
      <c r="G101" s="79" t="s">
        <v>691</v>
      </c>
      <c r="H101" s="79">
        <v>18.93</v>
      </c>
      <c r="I101" s="79" t="s">
        <v>691</v>
      </c>
      <c r="J101" s="79" t="s">
        <v>691</v>
      </c>
      <c r="K101" s="79">
        <v>18.93</v>
      </c>
      <c r="L101" s="79" t="s">
        <v>691</v>
      </c>
      <c r="M101" s="79" t="s">
        <v>691</v>
      </c>
      <c r="N101" s="79" t="s">
        <v>691</v>
      </c>
      <c r="O101" s="79" t="s">
        <v>619</v>
      </c>
      <c r="P101" s="79" t="s">
        <v>691</v>
      </c>
    </row>
    <row r="102" spans="1:16" ht="16.5" customHeight="1" x14ac:dyDescent="0.3">
      <c r="A102" s="78">
        <v>99</v>
      </c>
      <c r="B102" s="87" t="s">
        <v>254</v>
      </c>
      <c r="C102" s="78" t="s">
        <v>222</v>
      </c>
      <c r="D102" s="79" t="s">
        <v>874</v>
      </c>
      <c r="E102" s="79" t="s">
        <v>692</v>
      </c>
      <c r="F102" s="79" t="s">
        <v>692</v>
      </c>
      <c r="G102" s="79" t="s">
        <v>692</v>
      </c>
      <c r="H102" s="79">
        <v>30.85</v>
      </c>
      <c r="I102" s="79" t="s">
        <v>692</v>
      </c>
      <c r="J102" s="79" t="s">
        <v>692</v>
      </c>
      <c r="K102" s="79">
        <v>30.85</v>
      </c>
      <c r="L102" s="79" t="s">
        <v>692</v>
      </c>
      <c r="M102" s="79" t="s">
        <v>692</v>
      </c>
      <c r="N102" s="79" t="s">
        <v>692</v>
      </c>
      <c r="O102" s="79" t="s">
        <v>619</v>
      </c>
      <c r="P102" s="79" t="s">
        <v>692</v>
      </c>
    </row>
    <row r="103" spans="1:16" ht="16.5" customHeight="1" x14ac:dyDescent="0.3">
      <c r="A103" s="78">
        <v>100</v>
      </c>
      <c r="B103" s="87" t="s">
        <v>255</v>
      </c>
      <c r="C103" s="78" t="s">
        <v>222</v>
      </c>
      <c r="D103" s="79" t="s">
        <v>875</v>
      </c>
      <c r="E103" s="79" t="s">
        <v>693</v>
      </c>
      <c r="F103" s="79" t="s">
        <v>693</v>
      </c>
      <c r="G103" s="79" t="s">
        <v>693</v>
      </c>
      <c r="H103" s="79">
        <v>50.7</v>
      </c>
      <c r="I103" s="79" t="s">
        <v>693</v>
      </c>
      <c r="J103" s="79" t="s">
        <v>693</v>
      </c>
      <c r="K103" s="79">
        <v>50.7</v>
      </c>
      <c r="L103" s="79" t="s">
        <v>693</v>
      </c>
      <c r="M103" s="79" t="s">
        <v>693</v>
      </c>
      <c r="N103" s="79" t="s">
        <v>693</v>
      </c>
      <c r="O103" s="79" t="s">
        <v>619</v>
      </c>
      <c r="P103" s="79" t="s">
        <v>693</v>
      </c>
    </row>
    <row r="104" spans="1:16" ht="16.5" customHeight="1" x14ac:dyDescent="0.3">
      <c r="A104" s="78">
        <v>101</v>
      </c>
      <c r="B104" s="87" t="s">
        <v>256</v>
      </c>
      <c r="C104" s="78" t="s">
        <v>222</v>
      </c>
      <c r="D104" s="79" t="s">
        <v>876</v>
      </c>
      <c r="E104" s="79" t="s">
        <v>694</v>
      </c>
      <c r="F104" s="79" t="s">
        <v>694</v>
      </c>
      <c r="G104" s="79" t="s">
        <v>694</v>
      </c>
      <c r="H104" s="79">
        <v>92.53</v>
      </c>
      <c r="I104" s="79" t="s">
        <v>694</v>
      </c>
      <c r="J104" s="79" t="s">
        <v>694</v>
      </c>
      <c r="K104" s="79">
        <v>92.53</v>
      </c>
      <c r="L104" s="79" t="s">
        <v>694</v>
      </c>
      <c r="M104" s="79" t="s">
        <v>694</v>
      </c>
      <c r="N104" s="79" t="s">
        <v>694</v>
      </c>
      <c r="O104" s="79" t="s">
        <v>619</v>
      </c>
      <c r="P104" s="79" t="s">
        <v>694</v>
      </c>
    </row>
    <row r="105" spans="1:16" ht="16.5" customHeight="1" x14ac:dyDescent="0.3">
      <c r="A105" s="78">
        <v>102</v>
      </c>
      <c r="B105" s="87" t="s">
        <v>257</v>
      </c>
      <c r="C105" s="78" t="s">
        <v>222</v>
      </c>
      <c r="D105" s="79" t="s">
        <v>877</v>
      </c>
      <c r="E105" s="79" t="s">
        <v>695</v>
      </c>
      <c r="F105" s="79" t="s">
        <v>695</v>
      </c>
      <c r="G105" s="79" t="s">
        <v>695</v>
      </c>
      <c r="H105" s="79">
        <v>3.62</v>
      </c>
      <c r="I105" s="79" t="s">
        <v>695</v>
      </c>
      <c r="J105" s="79" t="s">
        <v>695</v>
      </c>
      <c r="K105" s="79">
        <v>3.62</v>
      </c>
      <c r="L105" s="79" t="s">
        <v>695</v>
      </c>
      <c r="M105" s="79" t="s">
        <v>695</v>
      </c>
      <c r="N105" s="79" t="s">
        <v>695</v>
      </c>
      <c r="O105" s="79" t="s">
        <v>619</v>
      </c>
      <c r="P105" s="79" t="s">
        <v>695</v>
      </c>
    </row>
    <row r="106" spans="1:16" ht="16.5" customHeight="1" x14ac:dyDescent="0.3">
      <c r="A106" s="78">
        <v>103</v>
      </c>
      <c r="B106" s="87" t="s">
        <v>258</v>
      </c>
      <c r="C106" s="78" t="s">
        <v>222</v>
      </c>
      <c r="D106" s="79" t="s">
        <v>878</v>
      </c>
      <c r="E106" s="79" t="s">
        <v>879</v>
      </c>
      <c r="F106" s="79" t="s">
        <v>879</v>
      </c>
      <c r="G106" s="79" t="s">
        <v>879</v>
      </c>
      <c r="H106" s="79">
        <v>4.67</v>
      </c>
      <c r="I106" s="79" t="s">
        <v>879</v>
      </c>
      <c r="J106" s="79" t="s">
        <v>879</v>
      </c>
      <c r="K106" s="79">
        <v>4.67</v>
      </c>
      <c r="L106" s="79" t="s">
        <v>879</v>
      </c>
      <c r="M106" s="79" t="s">
        <v>879</v>
      </c>
      <c r="N106" s="79" t="s">
        <v>879</v>
      </c>
      <c r="O106" s="79" t="s">
        <v>619</v>
      </c>
      <c r="P106" s="79" t="s">
        <v>879</v>
      </c>
    </row>
    <row r="107" spans="1:16" ht="16.5" customHeight="1" x14ac:dyDescent="0.3">
      <c r="A107" s="78">
        <v>104</v>
      </c>
      <c r="B107" s="87" t="s">
        <v>259</v>
      </c>
      <c r="C107" s="78" t="s">
        <v>222</v>
      </c>
      <c r="D107" s="79" t="s">
        <v>880</v>
      </c>
      <c r="E107" s="79" t="s">
        <v>696</v>
      </c>
      <c r="F107" s="79" t="s">
        <v>696</v>
      </c>
      <c r="G107" s="79" t="s">
        <v>696</v>
      </c>
      <c r="H107" s="79">
        <v>8.41</v>
      </c>
      <c r="I107" s="79" t="s">
        <v>1065</v>
      </c>
      <c r="J107" s="79" t="s">
        <v>1065</v>
      </c>
      <c r="K107" s="79">
        <v>8.8800000000000008</v>
      </c>
      <c r="L107" s="79" t="s">
        <v>1065</v>
      </c>
      <c r="M107" s="79" t="s">
        <v>1065</v>
      </c>
      <c r="N107" s="79" t="s">
        <v>1065</v>
      </c>
      <c r="O107" s="79" t="s">
        <v>619</v>
      </c>
      <c r="P107" s="79" t="s">
        <v>1066</v>
      </c>
    </row>
    <row r="108" spans="1:16" ht="16.5" customHeight="1" x14ac:dyDescent="0.3">
      <c r="A108" s="78">
        <v>105</v>
      </c>
      <c r="B108" s="87" t="s">
        <v>260</v>
      </c>
      <c r="C108" s="78" t="s">
        <v>222</v>
      </c>
      <c r="D108" s="79" t="s">
        <v>873</v>
      </c>
      <c r="E108" s="79" t="s">
        <v>691</v>
      </c>
      <c r="F108" s="79" t="s">
        <v>691</v>
      </c>
      <c r="G108" s="79" t="s">
        <v>691</v>
      </c>
      <c r="H108" s="79">
        <v>18.93</v>
      </c>
      <c r="I108" s="79" t="s">
        <v>691</v>
      </c>
      <c r="J108" s="79" t="s">
        <v>691</v>
      </c>
      <c r="K108" s="79">
        <v>18.93</v>
      </c>
      <c r="L108" s="79" t="s">
        <v>691</v>
      </c>
      <c r="M108" s="79" t="s">
        <v>691</v>
      </c>
      <c r="N108" s="79" t="s">
        <v>691</v>
      </c>
      <c r="O108" s="79" t="s">
        <v>619</v>
      </c>
      <c r="P108" s="79" t="s">
        <v>691</v>
      </c>
    </row>
    <row r="109" spans="1:16" ht="16.5" customHeight="1" x14ac:dyDescent="0.3">
      <c r="A109" s="78">
        <v>106</v>
      </c>
      <c r="B109" s="87" t="s">
        <v>261</v>
      </c>
      <c r="C109" s="78" t="s">
        <v>222</v>
      </c>
      <c r="D109" s="79" t="s">
        <v>881</v>
      </c>
      <c r="E109" s="79" t="s">
        <v>697</v>
      </c>
      <c r="F109" s="79" t="s">
        <v>697</v>
      </c>
      <c r="G109" s="79" t="s">
        <v>697</v>
      </c>
      <c r="H109" s="79">
        <v>28.74</v>
      </c>
      <c r="I109" s="79" t="s">
        <v>697</v>
      </c>
      <c r="J109" s="79" t="s">
        <v>697</v>
      </c>
      <c r="K109" s="79">
        <v>28.74</v>
      </c>
      <c r="L109" s="79" t="s">
        <v>697</v>
      </c>
      <c r="M109" s="79" t="s">
        <v>697</v>
      </c>
      <c r="N109" s="79" t="s">
        <v>697</v>
      </c>
      <c r="O109" s="79" t="s">
        <v>619</v>
      </c>
      <c r="P109" s="79" t="s">
        <v>697</v>
      </c>
    </row>
    <row r="110" spans="1:16" ht="16.5" customHeight="1" x14ac:dyDescent="0.3">
      <c r="A110" s="78">
        <v>107</v>
      </c>
      <c r="B110" s="87" t="s">
        <v>262</v>
      </c>
      <c r="C110" s="78" t="s">
        <v>222</v>
      </c>
      <c r="D110" s="79" t="s">
        <v>882</v>
      </c>
      <c r="E110" s="79" t="s">
        <v>698</v>
      </c>
      <c r="F110" s="79" t="s">
        <v>698</v>
      </c>
      <c r="G110" s="79" t="s">
        <v>698</v>
      </c>
      <c r="H110" s="79">
        <v>60.52</v>
      </c>
      <c r="I110" s="79" t="s">
        <v>698</v>
      </c>
      <c r="J110" s="79" t="s">
        <v>698</v>
      </c>
      <c r="K110" s="79">
        <v>60.52</v>
      </c>
      <c r="L110" s="79" t="s">
        <v>698</v>
      </c>
      <c r="M110" s="79" t="s">
        <v>698</v>
      </c>
      <c r="N110" s="79" t="s">
        <v>698</v>
      </c>
      <c r="O110" s="79" t="s">
        <v>619</v>
      </c>
      <c r="P110" s="79" t="s">
        <v>698</v>
      </c>
    </row>
    <row r="111" spans="1:16" ht="16.5" customHeight="1" x14ac:dyDescent="0.3">
      <c r="A111" s="78">
        <v>108</v>
      </c>
      <c r="B111" s="87" t="s">
        <v>263</v>
      </c>
      <c r="C111" s="78" t="s">
        <v>222</v>
      </c>
      <c r="D111" s="79" t="s">
        <v>883</v>
      </c>
      <c r="E111" s="79" t="s">
        <v>699</v>
      </c>
      <c r="F111" s="79" t="s">
        <v>699</v>
      </c>
      <c r="G111" s="79" t="s">
        <v>699</v>
      </c>
      <c r="H111" s="79">
        <v>84.82</v>
      </c>
      <c r="I111" s="79" t="s">
        <v>699</v>
      </c>
      <c r="J111" s="79" t="s">
        <v>699</v>
      </c>
      <c r="K111" s="79">
        <v>84.82</v>
      </c>
      <c r="L111" s="79" t="s">
        <v>699</v>
      </c>
      <c r="M111" s="79" t="s">
        <v>699</v>
      </c>
      <c r="N111" s="79" t="s">
        <v>699</v>
      </c>
      <c r="O111" s="79" t="s">
        <v>619</v>
      </c>
      <c r="P111" s="79" t="s">
        <v>699</v>
      </c>
    </row>
    <row r="112" spans="1:16" ht="16.5" customHeight="1" x14ac:dyDescent="0.3">
      <c r="A112" s="78">
        <v>109</v>
      </c>
      <c r="B112" s="87" t="s">
        <v>264</v>
      </c>
      <c r="C112" s="78" t="s">
        <v>222</v>
      </c>
      <c r="D112" s="79" t="s">
        <v>657</v>
      </c>
      <c r="E112" s="79" t="s">
        <v>1067</v>
      </c>
      <c r="F112" s="79" t="s">
        <v>1067</v>
      </c>
      <c r="G112" s="79" t="s">
        <v>1067</v>
      </c>
      <c r="H112" s="79">
        <v>171.03</v>
      </c>
      <c r="I112" s="79" t="s">
        <v>1067</v>
      </c>
      <c r="J112" s="79" t="s">
        <v>1067</v>
      </c>
      <c r="K112" s="79">
        <v>171.03</v>
      </c>
      <c r="L112" s="79" t="s">
        <v>1067</v>
      </c>
      <c r="M112" s="79" t="s">
        <v>1067</v>
      </c>
      <c r="N112" s="79" t="s">
        <v>1067</v>
      </c>
      <c r="O112" s="79" t="s">
        <v>619</v>
      </c>
      <c r="P112" s="79" t="s">
        <v>1068</v>
      </c>
    </row>
    <row r="113" spans="1:16" ht="16.5" customHeight="1" x14ac:dyDescent="0.3">
      <c r="A113" s="78">
        <v>110</v>
      </c>
      <c r="B113" s="87" t="s">
        <v>265</v>
      </c>
      <c r="C113" s="78" t="s">
        <v>222</v>
      </c>
      <c r="D113" s="79" t="s">
        <v>884</v>
      </c>
      <c r="E113" s="79" t="s">
        <v>700</v>
      </c>
      <c r="F113" s="79" t="s">
        <v>700</v>
      </c>
      <c r="G113" s="79" t="s">
        <v>700</v>
      </c>
      <c r="H113" s="79">
        <v>4.79</v>
      </c>
      <c r="I113" s="79" t="s">
        <v>700</v>
      </c>
      <c r="J113" s="79" t="s">
        <v>700</v>
      </c>
      <c r="K113" s="79">
        <v>4.79</v>
      </c>
      <c r="L113" s="79" t="s">
        <v>700</v>
      </c>
      <c r="M113" s="79" t="s">
        <v>700</v>
      </c>
      <c r="N113" s="79" t="s">
        <v>700</v>
      </c>
      <c r="O113" s="79" t="s">
        <v>619</v>
      </c>
      <c r="P113" s="79" t="s">
        <v>700</v>
      </c>
    </row>
    <row r="114" spans="1:16" ht="16.5" customHeight="1" x14ac:dyDescent="0.3">
      <c r="A114" s="78">
        <v>111</v>
      </c>
      <c r="B114" s="87" t="s">
        <v>266</v>
      </c>
      <c r="C114" s="78" t="s">
        <v>222</v>
      </c>
      <c r="D114" s="79" t="s">
        <v>885</v>
      </c>
      <c r="E114" s="79" t="s">
        <v>688</v>
      </c>
      <c r="F114" s="79" t="s">
        <v>688</v>
      </c>
      <c r="G114" s="79" t="s">
        <v>688</v>
      </c>
      <c r="H114" s="79">
        <v>6.54</v>
      </c>
      <c r="I114" s="79" t="s">
        <v>688</v>
      </c>
      <c r="J114" s="79" t="s">
        <v>688</v>
      </c>
      <c r="K114" s="79">
        <v>6.54</v>
      </c>
      <c r="L114" s="79" t="s">
        <v>688</v>
      </c>
      <c r="M114" s="79" t="s">
        <v>688</v>
      </c>
      <c r="N114" s="79" t="s">
        <v>688</v>
      </c>
      <c r="O114" s="79" t="s">
        <v>619</v>
      </c>
      <c r="P114" s="79" t="s">
        <v>688</v>
      </c>
    </row>
    <row r="115" spans="1:16" ht="16.5" customHeight="1" x14ac:dyDescent="0.3">
      <c r="A115" s="78">
        <v>112</v>
      </c>
      <c r="B115" s="87" t="s">
        <v>267</v>
      </c>
      <c r="C115" s="78" t="s">
        <v>222</v>
      </c>
      <c r="D115" s="79" t="s">
        <v>886</v>
      </c>
      <c r="E115" s="79" t="s">
        <v>701</v>
      </c>
      <c r="F115" s="79" t="s">
        <v>701</v>
      </c>
      <c r="G115" s="79" t="s">
        <v>701</v>
      </c>
      <c r="H115" s="79">
        <v>12.85</v>
      </c>
      <c r="I115" s="79" t="s">
        <v>701</v>
      </c>
      <c r="J115" s="79" t="s">
        <v>701</v>
      </c>
      <c r="K115" s="79">
        <v>12.85</v>
      </c>
      <c r="L115" s="79" t="s">
        <v>701</v>
      </c>
      <c r="M115" s="79" t="s">
        <v>701</v>
      </c>
      <c r="N115" s="79" t="s">
        <v>701</v>
      </c>
      <c r="O115" s="79" t="s">
        <v>619</v>
      </c>
      <c r="P115" s="79" t="s">
        <v>701</v>
      </c>
    </row>
    <row r="116" spans="1:16" ht="16.5" customHeight="1" x14ac:dyDescent="0.3">
      <c r="A116" s="78">
        <v>113</v>
      </c>
      <c r="B116" s="87" t="s">
        <v>268</v>
      </c>
      <c r="C116" s="78" t="s">
        <v>222</v>
      </c>
      <c r="D116" s="79" t="s">
        <v>887</v>
      </c>
      <c r="E116" s="79" t="s">
        <v>702</v>
      </c>
      <c r="F116" s="79" t="s">
        <v>702</v>
      </c>
      <c r="G116" s="79" t="s">
        <v>702</v>
      </c>
      <c r="H116" s="79">
        <v>18.23</v>
      </c>
      <c r="I116" s="79" t="s">
        <v>702</v>
      </c>
      <c r="J116" s="79" t="s">
        <v>702</v>
      </c>
      <c r="K116" s="79">
        <v>18.23</v>
      </c>
      <c r="L116" s="79" t="s">
        <v>702</v>
      </c>
      <c r="M116" s="79" t="s">
        <v>702</v>
      </c>
      <c r="N116" s="79" t="s">
        <v>702</v>
      </c>
      <c r="O116" s="79" t="s">
        <v>619</v>
      </c>
      <c r="P116" s="79" t="s">
        <v>702</v>
      </c>
    </row>
    <row r="117" spans="1:16" ht="16.5" customHeight="1" x14ac:dyDescent="0.3">
      <c r="A117" s="78">
        <v>114</v>
      </c>
      <c r="B117" s="87" t="s">
        <v>269</v>
      </c>
      <c r="C117" s="78" t="s">
        <v>222</v>
      </c>
      <c r="D117" s="79" t="s">
        <v>888</v>
      </c>
      <c r="E117" s="79" t="s">
        <v>703</v>
      </c>
      <c r="F117" s="79" t="s">
        <v>703</v>
      </c>
      <c r="G117" s="79" t="s">
        <v>703</v>
      </c>
      <c r="H117" s="79">
        <v>29.21</v>
      </c>
      <c r="I117" s="79" t="s">
        <v>703</v>
      </c>
      <c r="J117" s="79" t="s">
        <v>703</v>
      </c>
      <c r="K117" s="79">
        <v>29.21</v>
      </c>
      <c r="L117" s="79" t="s">
        <v>703</v>
      </c>
      <c r="M117" s="79" t="s">
        <v>703</v>
      </c>
      <c r="N117" s="79" t="s">
        <v>703</v>
      </c>
      <c r="O117" s="79" t="s">
        <v>619</v>
      </c>
      <c r="P117" s="79" t="s">
        <v>703</v>
      </c>
    </row>
    <row r="118" spans="1:16" ht="16.5" customHeight="1" x14ac:dyDescent="0.3">
      <c r="A118" s="78">
        <v>115</v>
      </c>
      <c r="B118" s="87" t="s">
        <v>271</v>
      </c>
      <c r="C118" s="78" t="s">
        <v>222</v>
      </c>
      <c r="D118" s="79" t="s">
        <v>668</v>
      </c>
      <c r="E118" s="79" t="s">
        <v>233</v>
      </c>
      <c r="F118" s="79" t="s">
        <v>233</v>
      </c>
      <c r="G118" s="79" t="s">
        <v>233</v>
      </c>
      <c r="H118" s="79">
        <v>36.450000000000003</v>
      </c>
      <c r="I118" s="79" t="s">
        <v>233</v>
      </c>
      <c r="J118" s="79" t="s">
        <v>233</v>
      </c>
      <c r="K118" s="79">
        <v>36.450000000000003</v>
      </c>
      <c r="L118" s="79" t="s">
        <v>233</v>
      </c>
      <c r="M118" s="79" t="s">
        <v>233</v>
      </c>
      <c r="N118" s="79" t="s">
        <v>233</v>
      </c>
      <c r="O118" s="79" t="s">
        <v>619</v>
      </c>
      <c r="P118" s="79" t="s">
        <v>233</v>
      </c>
    </row>
    <row r="119" spans="1:16" ht="16.5" customHeight="1" x14ac:dyDescent="0.3">
      <c r="A119" s="78">
        <v>116</v>
      </c>
      <c r="B119" s="87" t="s">
        <v>272</v>
      </c>
      <c r="C119" s="78" t="s">
        <v>222</v>
      </c>
      <c r="D119" s="79" t="s">
        <v>889</v>
      </c>
      <c r="E119" s="79" t="s">
        <v>704</v>
      </c>
      <c r="F119" s="79" t="s">
        <v>704</v>
      </c>
      <c r="G119" s="79" t="s">
        <v>704</v>
      </c>
      <c r="H119" s="79">
        <v>90.66</v>
      </c>
      <c r="I119" s="79" t="s">
        <v>704</v>
      </c>
      <c r="J119" s="79" t="s">
        <v>704</v>
      </c>
      <c r="K119" s="79">
        <v>90.66</v>
      </c>
      <c r="L119" s="79" t="s">
        <v>704</v>
      </c>
      <c r="M119" s="79" t="s">
        <v>704</v>
      </c>
      <c r="N119" s="79" t="s">
        <v>704</v>
      </c>
      <c r="O119" s="79" t="s">
        <v>619</v>
      </c>
      <c r="P119" s="79" t="s">
        <v>704</v>
      </c>
    </row>
    <row r="120" spans="1:16" ht="16.5" customHeight="1" x14ac:dyDescent="0.3">
      <c r="A120" s="78">
        <v>117</v>
      </c>
      <c r="B120" s="87" t="s">
        <v>274</v>
      </c>
      <c r="C120" s="78" t="s">
        <v>222</v>
      </c>
      <c r="D120" s="79" t="s">
        <v>890</v>
      </c>
      <c r="E120" s="79" t="s">
        <v>705</v>
      </c>
      <c r="F120" s="79" t="s">
        <v>705</v>
      </c>
      <c r="G120" s="79" t="s">
        <v>705</v>
      </c>
      <c r="H120" s="79">
        <v>148.6</v>
      </c>
      <c r="I120" s="79" t="s">
        <v>705</v>
      </c>
      <c r="J120" s="79" t="s">
        <v>705</v>
      </c>
      <c r="K120" s="79">
        <v>148.6</v>
      </c>
      <c r="L120" s="79" t="s">
        <v>705</v>
      </c>
      <c r="M120" s="79" t="s">
        <v>705</v>
      </c>
      <c r="N120" s="79" t="s">
        <v>705</v>
      </c>
      <c r="O120" s="79" t="s">
        <v>619</v>
      </c>
      <c r="P120" s="79" t="s">
        <v>705</v>
      </c>
    </row>
    <row r="121" spans="1:16" ht="16.5" customHeight="1" x14ac:dyDescent="0.3">
      <c r="A121" s="78">
        <v>118</v>
      </c>
      <c r="B121" s="87" t="s">
        <v>275</v>
      </c>
      <c r="C121" s="78" t="s">
        <v>222</v>
      </c>
      <c r="D121" s="79" t="s">
        <v>891</v>
      </c>
      <c r="E121" s="79" t="s">
        <v>1069</v>
      </c>
      <c r="F121" s="79" t="s">
        <v>1069</v>
      </c>
      <c r="G121" s="79" t="s">
        <v>1069</v>
      </c>
      <c r="H121" s="79">
        <v>333.18</v>
      </c>
      <c r="I121" s="79" t="s">
        <v>1069</v>
      </c>
      <c r="J121" s="79" t="s">
        <v>1069</v>
      </c>
      <c r="K121" s="79">
        <v>333.18</v>
      </c>
      <c r="L121" s="79" t="s">
        <v>1069</v>
      </c>
      <c r="M121" s="79" t="s">
        <v>1069</v>
      </c>
      <c r="N121" s="79" t="s">
        <v>1069</v>
      </c>
      <c r="O121" s="79" t="s">
        <v>619</v>
      </c>
      <c r="P121" s="79" t="s">
        <v>1070</v>
      </c>
    </row>
    <row r="122" spans="1:16" ht="16.5" customHeight="1" x14ac:dyDescent="0.3">
      <c r="A122" s="78">
        <v>119</v>
      </c>
      <c r="B122" s="87" t="s">
        <v>276</v>
      </c>
      <c r="C122" s="78" t="s">
        <v>138</v>
      </c>
      <c r="D122" s="79" t="s">
        <v>706</v>
      </c>
      <c r="E122" s="79" t="s">
        <v>277</v>
      </c>
      <c r="F122" s="79" t="s">
        <v>277</v>
      </c>
      <c r="G122" s="79" t="s">
        <v>277</v>
      </c>
      <c r="H122" s="79">
        <v>173.11</v>
      </c>
      <c r="I122" s="79" t="s">
        <v>277</v>
      </c>
      <c r="J122" s="79" t="s">
        <v>277</v>
      </c>
      <c r="K122" s="79">
        <v>173.11</v>
      </c>
      <c r="L122" s="79" t="s">
        <v>277</v>
      </c>
      <c r="M122" s="79" t="s">
        <v>277</v>
      </c>
      <c r="N122" s="79" t="s">
        <v>277</v>
      </c>
      <c r="O122" s="79" t="s">
        <v>619</v>
      </c>
      <c r="P122" s="79" t="s">
        <v>277</v>
      </c>
    </row>
    <row r="123" spans="1:16" ht="16.5" customHeight="1" x14ac:dyDescent="0.3">
      <c r="A123" s="78">
        <v>120</v>
      </c>
      <c r="B123" s="87" t="s">
        <v>278</v>
      </c>
      <c r="C123" s="78" t="s">
        <v>138</v>
      </c>
      <c r="D123" s="79" t="s">
        <v>790</v>
      </c>
      <c r="E123" s="79" t="s">
        <v>477</v>
      </c>
      <c r="F123" s="79" t="s">
        <v>477</v>
      </c>
      <c r="G123" s="79" t="s">
        <v>477</v>
      </c>
      <c r="H123" s="79">
        <v>242.99</v>
      </c>
      <c r="I123" s="79" t="s">
        <v>477</v>
      </c>
      <c r="J123" s="79" t="s">
        <v>477</v>
      </c>
      <c r="K123" s="79">
        <v>242.99</v>
      </c>
      <c r="L123" s="79" t="s">
        <v>477</v>
      </c>
      <c r="M123" s="79" t="s">
        <v>477</v>
      </c>
      <c r="N123" s="79" t="s">
        <v>477</v>
      </c>
      <c r="O123" s="79" t="s">
        <v>619</v>
      </c>
      <c r="P123" s="79" t="s">
        <v>477</v>
      </c>
    </row>
    <row r="124" spans="1:16" ht="16.5" customHeight="1" x14ac:dyDescent="0.3">
      <c r="A124" s="78">
        <v>121</v>
      </c>
      <c r="B124" s="87" t="s">
        <v>279</v>
      </c>
      <c r="C124" s="78" t="s">
        <v>138</v>
      </c>
      <c r="D124" s="79" t="s">
        <v>707</v>
      </c>
      <c r="E124" s="79" t="s">
        <v>280</v>
      </c>
      <c r="F124" s="79" t="s">
        <v>280</v>
      </c>
      <c r="G124" s="79" t="s">
        <v>280</v>
      </c>
      <c r="H124" s="79">
        <v>411.28</v>
      </c>
      <c r="I124" s="79" t="s">
        <v>280</v>
      </c>
      <c r="J124" s="79" t="s">
        <v>280</v>
      </c>
      <c r="K124" s="79">
        <v>411.28</v>
      </c>
      <c r="L124" s="79" t="s">
        <v>280</v>
      </c>
      <c r="M124" s="79" t="s">
        <v>280</v>
      </c>
      <c r="N124" s="79" t="s">
        <v>280</v>
      </c>
      <c r="O124" s="79" t="s">
        <v>619</v>
      </c>
      <c r="P124" s="79" t="s">
        <v>280</v>
      </c>
    </row>
    <row r="125" spans="1:16" ht="16.5" customHeight="1" x14ac:dyDescent="0.3">
      <c r="A125" s="78">
        <v>122</v>
      </c>
      <c r="B125" s="87" t="s">
        <v>281</v>
      </c>
      <c r="C125" s="78" t="s">
        <v>138</v>
      </c>
      <c r="D125" s="79" t="s">
        <v>853</v>
      </c>
      <c r="E125" s="79" t="s">
        <v>660</v>
      </c>
      <c r="F125" s="79" t="s">
        <v>660</v>
      </c>
      <c r="G125" s="79" t="s">
        <v>660</v>
      </c>
      <c r="H125" s="79">
        <v>289.72000000000003</v>
      </c>
      <c r="I125" s="79" t="s">
        <v>660</v>
      </c>
      <c r="J125" s="79" t="s">
        <v>660</v>
      </c>
      <c r="K125" s="79">
        <v>289.72000000000003</v>
      </c>
      <c r="L125" s="79" t="s">
        <v>660</v>
      </c>
      <c r="M125" s="79" t="s">
        <v>660</v>
      </c>
      <c r="N125" s="79" t="s">
        <v>660</v>
      </c>
      <c r="O125" s="79" t="s">
        <v>619</v>
      </c>
      <c r="P125" s="79" t="s">
        <v>660</v>
      </c>
    </row>
    <row r="126" spans="1:16" ht="16.5" customHeight="1" x14ac:dyDescent="0.3">
      <c r="A126" s="78">
        <v>123</v>
      </c>
      <c r="B126" s="87" t="s">
        <v>282</v>
      </c>
      <c r="C126" s="78" t="s">
        <v>138</v>
      </c>
      <c r="D126" s="79" t="s">
        <v>892</v>
      </c>
      <c r="E126" s="79" t="s">
        <v>708</v>
      </c>
      <c r="F126" s="79" t="s">
        <v>708</v>
      </c>
      <c r="G126" s="79" t="s">
        <v>708</v>
      </c>
      <c r="H126" s="79">
        <v>383.18</v>
      </c>
      <c r="I126" s="79" t="s">
        <v>708</v>
      </c>
      <c r="J126" s="79" t="s">
        <v>708</v>
      </c>
      <c r="K126" s="79">
        <v>383.18</v>
      </c>
      <c r="L126" s="79" t="s">
        <v>708</v>
      </c>
      <c r="M126" s="79" t="s">
        <v>708</v>
      </c>
      <c r="N126" s="79" t="s">
        <v>708</v>
      </c>
      <c r="O126" s="79" t="s">
        <v>619</v>
      </c>
      <c r="P126" s="79" t="s">
        <v>708</v>
      </c>
    </row>
    <row r="127" spans="1:16" ht="16.5" customHeight="1" x14ac:dyDescent="0.3">
      <c r="A127" s="78">
        <v>124</v>
      </c>
      <c r="B127" s="87" t="s">
        <v>283</v>
      </c>
      <c r="C127" s="78" t="s">
        <v>138</v>
      </c>
      <c r="D127" s="79" t="s">
        <v>709</v>
      </c>
      <c r="E127" s="79" t="s">
        <v>284</v>
      </c>
      <c r="F127" s="79" t="s">
        <v>284</v>
      </c>
      <c r="G127" s="79" t="s">
        <v>284</v>
      </c>
      <c r="H127" s="79">
        <v>625.26</v>
      </c>
      <c r="I127" s="79" t="s">
        <v>284</v>
      </c>
      <c r="J127" s="79" t="s">
        <v>284</v>
      </c>
      <c r="K127" s="79">
        <v>625.26</v>
      </c>
      <c r="L127" s="79" t="s">
        <v>284</v>
      </c>
      <c r="M127" s="79" t="s">
        <v>284</v>
      </c>
      <c r="N127" s="79" t="s">
        <v>284</v>
      </c>
      <c r="O127" s="79" t="s">
        <v>619</v>
      </c>
      <c r="P127" s="79" t="s">
        <v>284</v>
      </c>
    </row>
    <row r="128" spans="1:16" ht="16.5" customHeight="1" x14ac:dyDescent="0.3">
      <c r="A128" s="78">
        <v>125</v>
      </c>
      <c r="B128" s="87" t="s">
        <v>285</v>
      </c>
      <c r="C128" s="78" t="s">
        <v>138</v>
      </c>
      <c r="D128" s="79" t="s">
        <v>710</v>
      </c>
      <c r="E128" s="79" t="s">
        <v>286</v>
      </c>
      <c r="F128" s="79" t="s">
        <v>286</v>
      </c>
      <c r="G128" s="79" t="s">
        <v>286</v>
      </c>
      <c r="H128" s="80">
        <v>1203.23</v>
      </c>
      <c r="I128" s="79" t="s">
        <v>286</v>
      </c>
      <c r="J128" s="79" t="s">
        <v>286</v>
      </c>
      <c r="K128" s="80">
        <v>1203.23</v>
      </c>
      <c r="L128" s="79" t="s">
        <v>286</v>
      </c>
      <c r="M128" s="79" t="s">
        <v>286</v>
      </c>
      <c r="N128" s="79" t="s">
        <v>286</v>
      </c>
      <c r="O128" s="79" t="s">
        <v>619</v>
      </c>
      <c r="P128" s="79" t="s">
        <v>286</v>
      </c>
    </row>
    <row r="129" spans="1:16" ht="16.5" customHeight="1" x14ac:dyDescent="0.3">
      <c r="A129" s="78">
        <v>126</v>
      </c>
      <c r="B129" s="87" t="s">
        <v>287</v>
      </c>
      <c r="C129" s="78" t="s">
        <v>138</v>
      </c>
      <c r="D129" s="79" t="s">
        <v>711</v>
      </c>
      <c r="E129" s="79" t="s">
        <v>288</v>
      </c>
      <c r="F129" s="79" t="s">
        <v>288</v>
      </c>
      <c r="G129" s="79" t="s">
        <v>288</v>
      </c>
      <c r="H129" s="80">
        <v>2219.4899999999998</v>
      </c>
      <c r="I129" s="79" t="s">
        <v>288</v>
      </c>
      <c r="J129" s="79" t="s">
        <v>288</v>
      </c>
      <c r="K129" s="80">
        <v>2219.4899999999998</v>
      </c>
      <c r="L129" s="79" t="s">
        <v>288</v>
      </c>
      <c r="M129" s="79" t="s">
        <v>288</v>
      </c>
      <c r="N129" s="79" t="s">
        <v>288</v>
      </c>
      <c r="O129" s="79" t="s">
        <v>619</v>
      </c>
      <c r="P129" s="79" t="s">
        <v>288</v>
      </c>
    </row>
    <row r="130" spans="1:16" ht="16.5" customHeight="1" x14ac:dyDescent="0.3">
      <c r="A130" s="78">
        <v>127</v>
      </c>
      <c r="B130" s="87" t="s">
        <v>289</v>
      </c>
      <c r="C130" s="78" t="s">
        <v>187</v>
      </c>
      <c r="D130" s="79" t="s">
        <v>668</v>
      </c>
      <c r="E130" s="79" t="s">
        <v>233</v>
      </c>
      <c r="F130" s="79" t="s">
        <v>233</v>
      </c>
      <c r="G130" s="79" t="s">
        <v>233</v>
      </c>
      <c r="H130" s="79">
        <v>36.450000000000003</v>
      </c>
      <c r="I130" s="79" t="s">
        <v>233</v>
      </c>
      <c r="J130" s="79" t="s">
        <v>233</v>
      </c>
      <c r="K130" s="79">
        <v>36.450000000000003</v>
      </c>
      <c r="L130" s="79" t="s">
        <v>233</v>
      </c>
      <c r="M130" s="79" t="s">
        <v>233</v>
      </c>
      <c r="N130" s="79" t="s">
        <v>233</v>
      </c>
      <c r="O130" s="79" t="s">
        <v>619</v>
      </c>
      <c r="P130" s="79" t="s">
        <v>233</v>
      </c>
    </row>
    <row r="131" spans="1:16" ht="16.5" customHeight="1" x14ac:dyDescent="0.3">
      <c r="A131" s="78">
        <v>128</v>
      </c>
      <c r="B131" s="87" t="s">
        <v>290</v>
      </c>
      <c r="C131" s="78" t="s">
        <v>291</v>
      </c>
      <c r="D131" s="79" t="s">
        <v>712</v>
      </c>
      <c r="E131" s="79" t="s">
        <v>206</v>
      </c>
      <c r="F131" s="79" t="s">
        <v>206</v>
      </c>
      <c r="G131" s="79" t="s">
        <v>206</v>
      </c>
      <c r="H131" s="79">
        <v>266.36</v>
      </c>
      <c r="I131" s="79" t="s">
        <v>206</v>
      </c>
      <c r="J131" s="79" t="s">
        <v>206</v>
      </c>
      <c r="K131" s="79">
        <v>266.36</v>
      </c>
      <c r="L131" s="79" t="s">
        <v>206</v>
      </c>
      <c r="M131" s="79" t="s">
        <v>206</v>
      </c>
      <c r="N131" s="79" t="s">
        <v>206</v>
      </c>
      <c r="O131" s="79" t="s">
        <v>619</v>
      </c>
      <c r="P131" s="79" t="s">
        <v>206</v>
      </c>
    </row>
    <row r="132" spans="1:16" ht="16.5" customHeight="1" x14ac:dyDescent="0.3">
      <c r="A132" s="78">
        <v>129</v>
      </c>
      <c r="B132" s="87" t="s">
        <v>292</v>
      </c>
      <c r="C132" s="78" t="s">
        <v>291</v>
      </c>
      <c r="D132" s="79" t="s">
        <v>629</v>
      </c>
      <c r="E132" s="79" t="s">
        <v>134</v>
      </c>
      <c r="F132" s="79" t="s">
        <v>134</v>
      </c>
      <c r="G132" s="79" t="s">
        <v>134</v>
      </c>
      <c r="H132" s="79">
        <v>14.02</v>
      </c>
      <c r="I132" s="79" t="s">
        <v>134</v>
      </c>
      <c r="J132" s="79" t="s">
        <v>134</v>
      </c>
      <c r="K132" s="79">
        <v>14.02</v>
      </c>
      <c r="L132" s="79" t="s">
        <v>134</v>
      </c>
      <c r="M132" s="79" t="s">
        <v>134</v>
      </c>
      <c r="N132" s="79" t="s">
        <v>134</v>
      </c>
      <c r="O132" s="79" t="s">
        <v>619</v>
      </c>
      <c r="P132" s="79" t="s">
        <v>134</v>
      </c>
    </row>
    <row r="133" spans="1:16" ht="16.5" customHeight="1" x14ac:dyDescent="0.3">
      <c r="A133" s="78">
        <v>130</v>
      </c>
      <c r="B133" s="87" t="s">
        <v>293</v>
      </c>
      <c r="C133" s="78" t="s">
        <v>291</v>
      </c>
      <c r="D133" s="79" t="s">
        <v>713</v>
      </c>
      <c r="E133" s="79" t="s">
        <v>294</v>
      </c>
      <c r="F133" s="79" t="s">
        <v>294</v>
      </c>
      <c r="G133" s="79" t="s">
        <v>294</v>
      </c>
      <c r="H133" s="79">
        <v>31.78</v>
      </c>
      <c r="I133" s="79" t="s">
        <v>294</v>
      </c>
      <c r="J133" s="79" t="s">
        <v>294</v>
      </c>
      <c r="K133" s="79">
        <v>31.78</v>
      </c>
      <c r="L133" s="79" t="s">
        <v>294</v>
      </c>
      <c r="M133" s="79" t="s">
        <v>294</v>
      </c>
      <c r="N133" s="79" t="s">
        <v>294</v>
      </c>
      <c r="O133" s="79" t="s">
        <v>619</v>
      </c>
      <c r="P133" s="79" t="s">
        <v>294</v>
      </c>
    </row>
    <row r="134" spans="1:16" ht="16.5" customHeight="1" x14ac:dyDescent="0.3">
      <c r="A134" s="78">
        <v>131</v>
      </c>
      <c r="B134" s="87" t="s">
        <v>295</v>
      </c>
      <c r="C134" s="78" t="s">
        <v>291</v>
      </c>
      <c r="D134" s="79" t="s">
        <v>671</v>
      </c>
      <c r="E134" s="79" t="s">
        <v>296</v>
      </c>
      <c r="F134" s="79" t="s">
        <v>296</v>
      </c>
      <c r="G134" s="79" t="s">
        <v>296</v>
      </c>
      <c r="H134" s="79">
        <v>34.58</v>
      </c>
      <c r="I134" s="79" t="s">
        <v>296</v>
      </c>
      <c r="J134" s="79" t="s">
        <v>296</v>
      </c>
      <c r="K134" s="79">
        <v>34.58</v>
      </c>
      <c r="L134" s="79" t="s">
        <v>296</v>
      </c>
      <c r="M134" s="79" t="s">
        <v>296</v>
      </c>
      <c r="N134" s="79" t="s">
        <v>296</v>
      </c>
      <c r="O134" s="79" t="s">
        <v>619</v>
      </c>
      <c r="P134" s="79" t="s">
        <v>296</v>
      </c>
    </row>
    <row r="135" spans="1:16" ht="16.5" customHeight="1" x14ac:dyDescent="0.3">
      <c r="A135" s="78">
        <v>132</v>
      </c>
      <c r="B135" s="87" t="s">
        <v>297</v>
      </c>
      <c r="C135" s="78" t="s">
        <v>291</v>
      </c>
      <c r="D135" s="79" t="s">
        <v>714</v>
      </c>
      <c r="E135" s="79" t="s">
        <v>298</v>
      </c>
      <c r="F135" s="79" t="s">
        <v>298</v>
      </c>
      <c r="G135" s="79" t="s">
        <v>298</v>
      </c>
      <c r="H135" s="79">
        <v>42.06</v>
      </c>
      <c r="I135" s="79" t="s">
        <v>298</v>
      </c>
      <c r="J135" s="79" t="s">
        <v>298</v>
      </c>
      <c r="K135" s="79">
        <v>42.06</v>
      </c>
      <c r="L135" s="79" t="s">
        <v>298</v>
      </c>
      <c r="M135" s="79" t="s">
        <v>298</v>
      </c>
      <c r="N135" s="79" t="s">
        <v>298</v>
      </c>
      <c r="O135" s="79" t="s">
        <v>619</v>
      </c>
      <c r="P135" s="79" t="s">
        <v>298</v>
      </c>
    </row>
    <row r="136" spans="1:16" ht="16.5" customHeight="1" x14ac:dyDescent="0.3">
      <c r="A136" s="78">
        <v>133</v>
      </c>
      <c r="B136" s="87" t="s">
        <v>299</v>
      </c>
      <c r="C136" s="78" t="s">
        <v>291</v>
      </c>
      <c r="D136" s="79" t="s">
        <v>715</v>
      </c>
      <c r="E136" s="79" t="s">
        <v>300</v>
      </c>
      <c r="F136" s="79" t="s">
        <v>300</v>
      </c>
      <c r="G136" s="79" t="s">
        <v>300</v>
      </c>
      <c r="H136" s="79">
        <v>45.79</v>
      </c>
      <c r="I136" s="79" t="s">
        <v>300</v>
      </c>
      <c r="J136" s="79" t="s">
        <v>300</v>
      </c>
      <c r="K136" s="79">
        <v>45.79</v>
      </c>
      <c r="L136" s="79" t="s">
        <v>300</v>
      </c>
      <c r="M136" s="79" t="s">
        <v>300</v>
      </c>
      <c r="N136" s="79" t="s">
        <v>300</v>
      </c>
      <c r="O136" s="79" t="s">
        <v>619</v>
      </c>
      <c r="P136" s="79" t="s">
        <v>300</v>
      </c>
    </row>
    <row r="137" spans="1:16" ht="16.5" customHeight="1" x14ac:dyDescent="0.3">
      <c r="A137" s="78">
        <v>134</v>
      </c>
      <c r="B137" s="87" t="s">
        <v>301</v>
      </c>
      <c r="C137" s="78" t="s">
        <v>302</v>
      </c>
      <c r="D137" s="79" t="s">
        <v>629</v>
      </c>
      <c r="E137" s="79" t="s">
        <v>619</v>
      </c>
      <c r="F137" s="79" t="s">
        <v>619</v>
      </c>
      <c r="G137" s="79" t="s">
        <v>619</v>
      </c>
      <c r="H137" s="79" t="s">
        <v>650</v>
      </c>
      <c r="I137" s="79" t="s">
        <v>619</v>
      </c>
      <c r="J137" s="79" t="s">
        <v>619</v>
      </c>
      <c r="K137" s="79" t="s">
        <v>650</v>
      </c>
      <c r="L137" s="79" t="s">
        <v>619</v>
      </c>
      <c r="M137" s="79" t="s">
        <v>619</v>
      </c>
      <c r="N137" s="79" t="s">
        <v>619</v>
      </c>
      <c r="O137" s="79" t="s">
        <v>619</v>
      </c>
      <c r="P137" s="79" t="s">
        <v>134</v>
      </c>
    </row>
    <row r="138" spans="1:16" ht="16.5" customHeight="1" x14ac:dyDescent="0.3">
      <c r="A138" s="78">
        <v>135</v>
      </c>
      <c r="B138" s="87" t="s">
        <v>303</v>
      </c>
      <c r="C138" s="78" t="s">
        <v>291</v>
      </c>
      <c r="D138" s="79" t="s">
        <v>862</v>
      </c>
      <c r="E138" s="79" t="s">
        <v>680</v>
      </c>
      <c r="F138" s="79" t="s">
        <v>680</v>
      </c>
      <c r="G138" s="79" t="s">
        <v>680</v>
      </c>
      <c r="H138" s="79">
        <v>50</v>
      </c>
      <c r="I138" s="79" t="s">
        <v>1071</v>
      </c>
      <c r="J138" s="79" t="s">
        <v>1071</v>
      </c>
      <c r="K138" s="79">
        <v>50</v>
      </c>
      <c r="L138" s="79" t="s">
        <v>1071</v>
      </c>
      <c r="M138" s="79" t="s">
        <v>1071</v>
      </c>
      <c r="N138" s="79" t="s">
        <v>1071</v>
      </c>
      <c r="O138" s="79" t="s">
        <v>619</v>
      </c>
      <c r="P138" s="79" t="s">
        <v>1072</v>
      </c>
    </row>
    <row r="139" spans="1:16" ht="16.5" customHeight="1" x14ac:dyDescent="0.3">
      <c r="A139" s="78">
        <v>136</v>
      </c>
      <c r="B139" s="87" t="s">
        <v>304</v>
      </c>
      <c r="C139" s="78" t="s">
        <v>291</v>
      </c>
      <c r="D139" s="79" t="s">
        <v>717</v>
      </c>
      <c r="E139" s="79" t="s">
        <v>548</v>
      </c>
      <c r="F139" s="79" t="s">
        <v>548</v>
      </c>
      <c r="G139" s="79" t="s">
        <v>548</v>
      </c>
      <c r="H139" s="79">
        <v>59.81</v>
      </c>
      <c r="I139" s="79" t="s">
        <v>1073</v>
      </c>
      <c r="J139" s="79" t="s">
        <v>1073</v>
      </c>
      <c r="K139" s="79">
        <v>59.81</v>
      </c>
      <c r="L139" s="79" t="s">
        <v>1073</v>
      </c>
      <c r="M139" s="79" t="s">
        <v>1073</v>
      </c>
      <c r="N139" s="79" t="s">
        <v>1073</v>
      </c>
      <c r="O139" s="79" t="s">
        <v>619</v>
      </c>
      <c r="P139" s="79" t="s">
        <v>1074</v>
      </c>
    </row>
    <row r="140" spans="1:16" ht="16.5" customHeight="1" x14ac:dyDescent="0.3">
      <c r="A140" s="78">
        <v>137</v>
      </c>
      <c r="B140" s="87" t="s">
        <v>305</v>
      </c>
      <c r="C140" s="78" t="s">
        <v>291</v>
      </c>
      <c r="D140" s="79" t="s">
        <v>893</v>
      </c>
      <c r="E140" s="79" t="s">
        <v>894</v>
      </c>
      <c r="F140" s="79" t="s">
        <v>894</v>
      </c>
      <c r="G140" s="79" t="s">
        <v>894</v>
      </c>
      <c r="H140" s="79">
        <v>78.5</v>
      </c>
      <c r="I140" s="79" t="s">
        <v>894</v>
      </c>
      <c r="J140" s="79" t="s">
        <v>894</v>
      </c>
      <c r="K140" s="79">
        <v>78.5</v>
      </c>
      <c r="L140" s="79" t="s">
        <v>894</v>
      </c>
      <c r="M140" s="79" t="s">
        <v>894</v>
      </c>
      <c r="N140" s="79" t="s">
        <v>894</v>
      </c>
      <c r="O140" s="79" t="s">
        <v>619</v>
      </c>
      <c r="P140" s="79" t="s">
        <v>894</v>
      </c>
    </row>
    <row r="141" spans="1:16" ht="16.5" customHeight="1" x14ac:dyDescent="0.3">
      <c r="A141" s="78">
        <v>138</v>
      </c>
      <c r="B141" s="87" t="s">
        <v>306</v>
      </c>
      <c r="C141" s="78" t="s">
        <v>291</v>
      </c>
      <c r="D141" s="79" t="s">
        <v>895</v>
      </c>
      <c r="E141" s="79" t="s">
        <v>896</v>
      </c>
      <c r="F141" s="79" t="s">
        <v>896</v>
      </c>
      <c r="G141" s="79" t="s">
        <v>896</v>
      </c>
      <c r="H141" s="79">
        <v>64.489999999999995</v>
      </c>
      <c r="I141" s="79" t="s">
        <v>896</v>
      </c>
      <c r="J141" s="79" t="s">
        <v>896</v>
      </c>
      <c r="K141" s="79">
        <v>64.489999999999995</v>
      </c>
      <c r="L141" s="79" t="s">
        <v>896</v>
      </c>
      <c r="M141" s="79" t="s">
        <v>896</v>
      </c>
      <c r="N141" s="79" t="s">
        <v>896</v>
      </c>
      <c r="O141" s="79" t="s">
        <v>619</v>
      </c>
      <c r="P141" s="79" t="s">
        <v>896</v>
      </c>
    </row>
    <row r="142" spans="1:16" ht="16.5" customHeight="1" x14ac:dyDescent="0.3">
      <c r="A142" s="78">
        <v>139</v>
      </c>
      <c r="B142" s="87" t="s">
        <v>307</v>
      </c>
      <c r="C142" s="78" t="s">
        <v>291</v>
      </c>
      <c r="D142" s="79" t="s">
        <v>718</v>
      </c>
      <c r="E142" s="79" t="s">
        <v>413</v>
      </c>
      <c r="F142" s="79" t="s">
        <v>413</v>
      </c>
      <c r="G142" s="79" t="s">
        <v>413</v>
      </c>
      <c r="H142" s="79">
        <v>37.380000000000003</v>
      </c>
      <c r="I142" s="79" t="s">
        <v>413</v>
      </c>
      <c r="J142" s="79" t="s">
        <v>413</v>
      </c>
      <c r="K142" s="79">
        <v>37.380000000000003</v>
      </c>
      <c r="L142" s="79" t="s">
        <v>413</v>
      </c>
      <c r="M142" s="79" t="s">
        <v>413</v>
      </c>
      <c r="N142" s="79" t="s">
        <v>413</v>
      </c>
      <c r="O142" s="79" t="s">
        <v>619</v>
      </c>
      <c r="P142" s="79" t="s">
        <v>413</v>
      </c>
    </row>
    <row r="143" spans="1:16" ht="16.5" customHeight="1" x14ac:dyDescent="0.3">
      <c r="A143" s="78">
        <v>140</v>
      </c>
      <c r="B143" s="87" t="s">
        <v>309</v>
      </c>
      <c r="C143" s="78" t="s">
        <v>291</v>
      </c>
      <c r="D143" s="79" t="s">
        <v>785</v>
      </c>
      <c r="E143" s="79" t="s">
        <v>1075</v>
      </c>
      <c r="F143" s="79" t="s">
        <v>1075</v>
      </c>
      <c r="G143" s="79" t="s">
        <v>1075</v>
      </c>
      <c r="H143" s="79">
        <v>42.99</v>
      </c>
      <c r="I143" s="79" t="s">
        <v>1075</v>
      </c>
      <c r="J143" s="79" t="s">
        <v>1075</v>
      </c>
      <c r="K143" s="79">
        <v>42.99</v>
      </c>
      <c r="L143" s="79" t="s">
        <v>1075</v>
      </c>
      <c r="M143" s="79" t="s">
        <v>1075</v>
      </c>
      <c r="N143" s="79" t="s">
        <v>1075</v>
      </c>
      <c r="O143" s="79" t="s">
        <v>619</v>
      </c>
      <c r="P143" s="79" t="s">
        <v>1076</v>
      </c>
    </row>
    <row r="144" spans="1:16" ht="16.5" customHeight="1" x14ac:dyDescent="0.3">
      <c r="A144" s="78">
        <v>141</v>
      </c>
      <c r="B144" s="87" t="s">
        <v>310</v>
      </c>
      <c r="C144" s="78" t="s">
        <v>291</v>
      </c>
      <c r="D144" s="79" t="s">
        <v>897</v>
      </c>
      <c r="E144" s="79" t="s">
        <v>898</v>
      </c>
      <c r="F144" s="79" t="s">
        <v>898</v>
      </c>
      <c r="G144" s="79" t="s">
        <v>898</v>
      </c>
      <c r="H144" s="79">
        <v>217.29</v>
      </c>
      <c r="I144" s="79" t="s">
        <v>898</v>
      </c>
      <c r="J144" s="79" t="s">
        <v>898</v>
      </c>
      <c r="K144" s="79">
        <v>217.29</v>
      </c>
      <c r="L144" s="79" t="s">
        <v>898</v>
      </c>
      <c r="M144" s="79" t="s">
        <v>898</v>
      </c>
      <c r="N144" s="79" t="s">
        <v>898</v>
      </c>
      <c r="O144" s="79" t="s">
        <v>619</v>
      </c>
      <c r="P144" s="79" t="s">
        <v>898</v>
      </c>
    </row>
    <row r="145" spans="1:16" ht="16.5" customHeight="1" x14ac:dyDescent="0.3">
      <c r="A145" s="78">
        <v>142</v>
      </c>
      <c r="B145" s="87" t="s">
        <v>311</v>
      </c>
      <c r="C145" s="78" t="s">
        <v>291</v>
      </c>
      <c r="D145" s="79" t="s">
        <v>899</v>
      </c>
      <c r="E145" s="79" t="s">
        <v>900</v>
      </c>
      <c r="F145" s="79" t="s">
        <v>900</v>
      </c>
      <c r="G145" s="79" t="s">
        <v>900</v>
      </c>
      <c r="H145" s="79">
        <v>282.70999999999998</v>
      </c>
      <c r="I145" s="79" t="s">
        <v>900</v>
      </c>
      <c r="J145" s="79" t="s">
        <v>900</v>
      </c>
      <c r="K145" s="79">
        <v>282.70999999999998</v>
      </c>
      <c r="L145" s="79" t="s">
        <v>900</v>
      </c>
      <c r="M145" s="79" t="s">
        <v>900</v>
      </c>
      <c r="N145" s="79" t="s">
        <v>900</v>
      </c>
      <c r="O145" s="79" t="s">
        <v>619</v>
      </c>
      <c r="P145" s="79" t="s">
        <v>900</v>
      </c>
    </row>
    <row r="146" spans="1:16" ht="16.5" customHeight="1" x14ac:dyDescent="0.3">
      <c r="A146" s="78">
        <v>143</v>
      </c>
      <c r="B146" s="87" t="s">
        <v>313</v>
      </c>
      <c r="C146" s="78" t="s">
        <v>291</v>
      </c>
      <c r="D146" s="79" t="s">
        <v>720</v>
      </c>
      <c r="E146" s="79" t="s">
        <v>619</v>
      </c>
      <c r="F146" s="79" t="s">
        <v>619</v>
      </c>
      <c r="G146" s="79" t="s">
        <v>619</v>
      </c>
      <c r="H146" s="79" t="s">
        <v>650</v>
      </c>
      <c r="I146" s="79" t="s">
        <v>619</v>
      </c>
      <c r="J146" s="79" t="s">
        <v>619</v>
      </c>
      <c r="K146" s="79" t="s">
        <v>650</v>
      </c>
      <c r="L146" s="79" t="s">
        <v>619</v>
      </c>
      <c r="M146" s="79" t="s">
        <v>619</v>
      </c>
      <c r="N146" s="79" t="s">
        <v>619</v>
      </c>
      <c r="O146" s="79" t="s">
        <v>619</v>
      </c>
      <c r="P146" s="79" t="s">
        <v>314</v>
      </c>
    </row>
    <row r="147" spans="1:16" ht="16.5" customHeight="1" x14ac:dyDescent="0.3">
      <c r="A147" s="78">
        <v>144</v>
      </c>
      <c r="B147" s="87" t="s">
        <v>315</v>
      </c>
      <c r="C147" s="78" t="s">
        <v>291</v>
      </c>
      <c r="D147" s="79" t="s">
        <v>721</v>
      </c>
      <c r="E147" s="79" t="s">
        <v>336</v>
      </c>
      <c r="F147" s="79" t="s">
        <v>336</v>
      </c>
      <c r="G147" s="79" t="s">
        <v>336</v>
      </c>
      <c r="H147" s="79">
        <v>149.53</v>
      </c>
      <c r="I147" s="79" t="s">
        <v>336</v>
      </c>
      <c r="J147" s="79" t="s">
        <v>336</v>
      </c>
      <c r="K147" s="79">
        <v>149.53</v>
      </c>
      <c r="L147" s="79" t="s">
        <v>336</v>
      </c>
      <c r="M147" s="79" t="s">
        <v>336</v>
      </c>
      <c r="N147" s="79" t="s">
        <v>336</v>
      </c>
      <c r="O147" s="79" t="s">
        <v>619</v>
      </c>
      <c r="P147" s="79" t="s">
        <v>336</v>
      </c>
    </row>
    <row r="148" spans="1:16" ht="16.5" customHeight="1" x14ac:dyDescent="0.3">
      <c r="A148" s="78">
        <v>145</v>
      </c>
      <c r="B148" s="87" t="s">
        <v>316</v>
      </c>
      <c r="C148" s="78" t="s">
        <v>291</v>
      </c>
      <c r="D148" s="79" t="s">
        <v>901</v>
      </c>
      <c r="E148" s="79" t="s">
        <v>1077</v>
      </c>
      <c r="F148" s="79" t="s">
        <v>1077</v>
      </c>
      <c r="G148" s="79" t="s">
        <v>1077</v>
      </c>
      <c r="H148" s="79">
        <v>138.32</v>
      </c>
      <c r="I148" s="79" t="s">
        <v>1077</v>
      </c>
      <c r="J148" s="79" t="s">
        <v>1077</v>
      </c>
      <c r="K148" s="79">
        <v>138.32</v>
      </c>
      <c r="L148" s="79" t="s">
        <v>1077</v>
      </c>
      <c r="M148" s="79" t="s">
        <v>1077</v>
      </c>
      <c r="N148" s="79" t="s">
        <v>1077</v>
      </c>
      <c r="O148" s="79" t="s">
        <v>619</v>
      </c>
      <c r="P148" s="79" t="s">
        <v>1078</v>
      </c>
    </row>
    <row r="149" spans="1:16" ht="16.5" customHeight="1" x14ac:dyDescent="0.3">
      <c r="A149" s="78">
        <v>146</v>
      </c>
      <c r="B149" s="87" t="s">
        <v>317</v>
      </c>
      <c r="C149" s="78" t="s">
        <v>291</v>
      </c>
      <c r="D149" s="79" t="s">
        <v>729</v>
      </c>
      <c r="E149" s="79" t="s">
        <v>546</v>
      </c>
      <c r="F149" s="79" t="s">
        <v>546</v>
      </c>
      <c r="G149" s="79" t="s">
        <v>546</v>
      </c>
      <c r="H149" s="79">
        <v>171.03</v>
      </c>
      <c r="I149" s="79" t="s">
        <v>1067</v>
      </c>
      <c r="J149" s="79" t="s">
        <v>1067</v>
      </c>
      <c r="K149" s="79">
        <v>171.03</v>
      </c>
      <c r="L149" s="79" t="s">
        <v>1067</v>
      </c>
      <c r="M149" s="79" t="s">
        <v>1067</v>
      </c>
      <c r="N149" s="79" t="s">
        <v>1067</v>
      </c>
      <c r="O149" s="79" t="s">
        <v>619</v>
      </c>
      <c r="P149" s="79" t="s">
        <v>1079</v>
      </c>
    </row>
    <row r="150" spans="1:16" ht="16.5" customHeight="1" x14ac:dyDescent="0.3">
      <c r="A150" s="78">
        <v>147</v>
      </c>
      <c r="B150" s="87" t="s">
        <v>319</v>
      </c>
      <c r="C150" s="78" t="s">
        <v>291</v>
      </c>
      <c r="D150" s="79" t="s">
        <v>902</v>
      </c>
      <c r="E150" s="79" t="s">
        <v>903</v>
      </c>
      <c r="F150" s="79" t="s">
        <v>903</v>
      </c>
      <c r="G150" s="79" t="s">
        <v>903</v>
      </c>
      <c r="H150" s="79">
        <v>203.27</v>
      </c>
      <c r="I150" s="79" t="s">
        <v>903</v>
      </c>
      <c r="J150" s="79" t="s">
        <v>903</v>
      </c>
      <c r="K150" s="79">
        <v>203.27</v>
      </c>
      <c r="L150" s="79" t="s">
        <v>903</v>
      </c>
      <c r="M150" s="79" t="s">
        <v>903</v>
      </c>
      <c r="N150" s="79" t="s">
        <v>903</v>
      </c>
      <c r="O150" s="79" t="s">
        <v>619</v>
      </c>
      <c r="P150" s="79" t="s">
        <v>903</v>
      </c>
    </row>
    <row r="151" spans="1:16" ht="16.5" customHeight="1" x14ac:dyDescent="0.3">
      <c r="A151" s="78">
        <v>148</v>
      </c>
      <c r="B151" s="87" t="s">
        <v>320</v>
      </c>
      <c r="C151" s="78" t="s">
        <v>291</v>
      </c>
      <c r="D151" s="79" t="s">
        <v>722</v>
      </c>
      <c r="E151" s="79" t="s">
        <v>321</v>
      </c>
      <c r="F151" s="79" t="s">
        <v>321</v>
      </c>
      <c r="G151" s="79" t="s">
        <v>321</v>
      </c>
      <c r="H151" s="80">
        <v>1200.94</v>
      </c>
      <c r="I151" s="79" t="s">
        <v>321</v>
      </c>
      <c r="J151" s="79" t="s">
        <v>321</v>
      </c>
      <c r="K151" s="80">
        <v>1200.94</v>
      </c>
      <c r="L151" s="79" t="s">
        <v>321</v>
      </c>
      <c r="M151" s="79" t="s">
        <v>321</v>
      </c>
      <c r="N151" s="79" t="s">
        <v>321</v>
      </c>
      <c r="O151" s="79" t="s">
        <v>619</v>
      </c>
      <c r="P151" s="79" t="s">
        <v>321</v>
      </c>
    </row>
    <row r="152" spans="1:16" ht="16.5" customHeight="1" x14ac:dyDescent="0.3">
      <c r="A152" s="78">
        <v>149</v>
      </c>
      <c r="B152" s="87" t="s">
        <v>322</v>
      </c>
      <c r="C152" s="78" t="s">
        <v>291</v>
      </c>
      <c r="D152" s="79" t="s">
        <v>617</v>
      </c>
      <c r="E152" s="79" t="s">
        <v>540</v>
      </c>
      <c r="F152" s="79" t="s">
        <v>540</v>
      </c>
      <c r="G152" s="79" t="s">
        <v>540</v>
      </c>
      <c r="H152" s="80">
        <v>1794.39</v>
      </c>
      <c r="I152" s="79" t="s">
        <v>540</v>
      </c>
      <c r="J152" s="79" t="s">
        <v>540</v>
      </c>
      <c r="K152" s="80">
        <v>1794.39</v>
      </c>
      <c r="L152" s="79" t="s">
        <v>540</v>
      </c>
      <c r="M152" s="79" t="s">
        <v>540</v>
      </c>
      <c r="N152" s="79" t="s">
        <v>540</v>
      </c>
      <c r="O152" s="79" t="s">
        <v>619</v>
      </c>
      <c r="P152" s="79" t="s">
        <v>540</v>
      </c>
    </row>
    <row r="153" spans="1:16" ht="16.5" customHeight="1" x14ac:dyDescent="0.3">
      <c r="A153" s="78">
        <v>150</v>
      </c>
      <c r="B153" s="87" t="s">
        <v>323</v>
      </c>
      <c r="C153" s="78" t="s">
        <v>291</v>
      </c>
      <c r="D153" s="79" t="s">
        <v>723</v>
      </c>
      <c r="E153" s="79" t="s">
        <v>549</v>
      </c>
      <c r="F153" s="79" t="s">
        <v>549</v>
      </c>
      <c r="G153" s="79" t="s">
        <v>549</v>
      </c>
      <c r="H153" s="80">
        <v>3482.87</v>
      </c>
      <c r="I153" s="79" t="s">
        <v>549</v>
      </c>
      <c r="J153" s="79" t="s">
        <v>549</v>
      </c>
      <c r="K153" s="80">
        <v>3482.87</v>
      </c>
      <c r="L153" s="79" t="s">
        <v>549</v>
      </c>
      <c r="M153" s="79" t="s">
        <v>549</v>
      </c>
      <c r="N153" s="79" t="s">
        <v>549</v>
      </c>
      <c r="O153" s="79" t="s">
        <v>619</v>
      </c>
      <c r="P153" s="79" t="s">
        <v>549</v>
      </c>
    </row>
    <row r="154" spans="1:16" ht="16.5" customHeight="1" x14ac:dyDescent="0.3">
      <c r="A154" s="78">
        <v>151</v>
      </c>
      <c r="B154" s="87" t="s">
        <v>324</v>
      </c>
      <c r="C154" s="78" t="s">
        <v>325</v>
      </c>
      <c r="D154" s="79" t="s">
        <v>724</v>
      </c>
      <c r="E154" s="79" t="s">
        <v>326</v>
      </c>
      <c r="F154" s="79" t="s">
        <v>326</v>
      </c>
      <c r="G154" s="79" t="s">
        <v>326</v>
      </c>
      <c r="H154" s="79">
        <v>13.55</v>
      </c>
      <c r="I154" s="79" t="s">
        <v>326</v>
      </c>
      <c r="J154" s="79" t="s">
        <v>326</v>
      </c>
      <c r="K154" s="79">
        <v>13.55</v>
      </c>
      <c r="L154" s="79" t="s">
        <v>326</v>
      </c>
      <c r="M154" s="79" t="s">
        <v>326</v>
      </c>
      <c r="N154" s="79" t="s">
        <v>326</v>
      </c>
      <c r="O154" s="79" t="s">
        <v>619</v>
      </c>
      <c r="P154" s="79" t="s">
        <v>326</v>
      </c>
    </row>
    <row r="155" spans="1:16" ht="16.5" customHeight="1" x14ac:dyDescent="0.3">
      <c r="A155" s="78">
        <v>152</v>
      </c>
      <c r="B155" s="87" t="s">
        <v>327</v>
      </c>
      <c r="C155" s="78" t="s">
        <v>325</v>
      </c>
      <c r="D155" s="79" t="s">
        <v>725</v>
      </c>
      <c r="E155" s="79" t="s">
        <v>328</v>
      </c>
      <c r="F155" s="79" t="s">
        <v>328</v>
      </c>
      <c r="G155" s="79" t="s">
        <v>328</v>
      </c>
      <c r="H155" s="79">
        <v>18.690000000000001</v>
      </c>
      <c r="I155" s="79" t="s">
        <v>328</v>
      </c>
      <c r="J155" s="79" t="s">
        <v>328</v>
      </c>
      <c r="K155" s="79">
        <v>18.690000000000001</v>
      </c>
      <c r="L155" s="79" t="s">
        <v>328</v>
      </c>
      <c r="M155" s="79" t="s">
        <v>328</v>
      </c>
      <c r="N155" s="79" t="s">
        <v>328</v>
      </c>
      <c r="O155" s="79" t="s">
        <v>619</v>
      </c>
      <c r="P155" s="79" t="s">
        <v>328</v>
      </c>
    </row>
    <row r="156" spans="1:16" ht="16.5" customHeight="1" x14ac:dyDescent="0.3">
      <c r="A156" s="78">
        <v>153</v>
      </c>
      <c r="B156" s="87" t="s">
        <v>329</v>
      </c>
      <c r="C156" s="78" t="s">
        <v>291</v>
      </c>
      <c r="D156" s="79" t="s">
        <v>726</v>
      </c>
      <c r="E156" s="79" t="s">
        <v>330</v>
      </c>
      <c r="F156" s="79" t="s">
        <v>330</v>
      </c>
      <c r="G156" s="79" t="s">
        <v>330</v>
      </c>
      <c r="H156" s="79">
        <v>78.040000000000006</v>
      </c>
      <c r="I156" s="79" t="s">
        <v>330</v>
      </c>
      <c r="J156" s="79" t="s">
        <v>330</v>
      </c>
      <c r="K156" s="79">
        <v>78.040000000000006</v>
      </c>
      <c r="L156" s="79" t="s">
        <v>330</v>
      </c>
      <c r="M156" s="79" t="s">
        <v>330</v>
      </c>
      <c r="N156" s="79" t="s">
        <v>330</v>
      </c>
      <c r="O156" s="79" t="s">
        <v>619</v>
      </c>
      <c r="P156" s="79" t="s">
        <v>330</v>
      </c>
    </row>
    <row r="157" spans="1:16" ht="16.5" customHeight="1" x14ac:dyDescent="0.3">
      <c r="A157" s="78">
        <v>154</v>
      </c>
      <c r="B157" s="87" t="s">
        <v>331</v>
      </c>
      <c r="C157" s="78" t="s">
        <v>291</v>
      </c>
      <c r="D157" s="79" t="s">
        <v>727</v>
      </c>
      <c r="E157" s="79" t="s">
        <v>332</v>
      </c>
      <c r="F157" s="79" t="s">
        <v>332</v>
      </c>
      <c r="G157" s="79" t="s">
        <v>332</v>
      </c>
      <c r="H157" s="79">
        <v>224.3</v>
      </c>
      <c r="I157" s="79" t="s">
        <v>332</v>
      </c>
      <c r="J157" s="79" t="s">
        <v>332</v>
      </c>
      <c r="K157" s="79">
        <v>224.3</v>
      </c>
      <c r="L157" s="79" t="s">
        <v>332</v>
      </c>
      <c r="M157" s="79" t="s">
        <v>332</v>
      </c>
      <c r="N157" s="79" t="s">
        <v>332</v>
      </c>
      <c r="O157" s="79" t="s">
        <v>619</v>
      </c>
      <c r="P157" s="79" t="s">
        <v>332</v>
      </c>
    </row>
    <row r="158" spans="1:16" ht="16.5" customHeight="1" x14ac:dyDescent="0.3">
      <c r="A158" s="78">
        <v>155</v>
      </c>
      <c r="B158" s="87" t="s">
        <v>333</v>
      </c>
      <c r="C158" s="78" t="s">
        <v>5</v>
      </c>
      <c r="D158" s="79" t="s">
        <v>728</v>
      </c>
      <c r="E158" s="79" t="s">
        <v>334</v>
      </c>
      <c r="F158" s="79" t="s">
        <v>334</v>
      </c>
      <c r="G158" s="79" t="s">
        <v>334</v>
      </c>
      <c r="H158" s="79">
        <v>140.19</v>
      </c>
      <c r="I158" s="79" t="s">
        <v>334</v>
      </c>
      <c r="J158" s="79" t="s">
        <v>334</v>
      </c>
      <c r="K158" s="79">
        <v>140.19</v>
      </c>
      <c r="L158" s="79" t="s">
        <v>334</v>
      </c>
      <c r="M158" s="79" t="s">
        <v>334</v>
      </c>
      <c r="N158" s="79" t="s">
        <v>334</v>
      </c>
      <c r="O158" s="79" t="s">
        <v>619</v>
      </c>
      <c r="P158" s="79" t="s">
        <v>334</v>
      </c>
    </row>
    <row r="159" spans="1:16" ht="16.5" customHeight="1" x14ac:dyDescent="0.3">
      <c r="A159" s="78">
        <v>156</v>
      </c>
      <c r="B159" s="87" t="s">
        <v>335</v>
      </c>
      <c r="C159" s="78" t="s">
        <v>5</v>
      </c>
      <c r="D159" s="79" t="s">
        <v>721</v>
      </c>
      <c r="E159" s="79" t="s">
        <v>336</v>
      </c>
      <c r="F159" s="79" t="s">
        <v>336</v>
      </c>
      <c r="G159" s="79" t="s">
        <v>336</v>
      </c>
      <c r="H159" s="79">
        <v>149.53</v>
      </c>
      <c r="I159" s="79" t="s">
        <v>336</v>
      </c>
      <c r="J159" s="79" t="s">
        <v>336</v>
      </c>
      <c r="K159" s="79">
        <v>149.53</v>
      </c>
      <c r="L159" s="79" t="s">
        <v>336</v>
      </c>
      <c r="M159" s="79" t="s">
        <v>336</v>
      </c>
      <c r="N159" s="79" t="s">
        <v>336</v>
      </c>
      <c r="O159" s="79" t="s">
        <v>619</v>
      </c>
      <c r="P159" s="79" t="s">
        <v>336</v>
      </c>
    </row>
    <row r="160" spans="1:16" ht="16.5" customHeight="1" x14ac:dyDescent="0.3">
      <c r="A160" s="78">
        <v>157</v>
      </c>
      <c r="B160" s="87" t="s">
        <v>337</v>
      </c>
      <c r="C160" s="78" t="s">
        <v>5</v>
      </c>
      <c r="D160" s="79" t="s">
        <v>729</v>
      </c>
      <c r="E160" s="79" t="s">
        <v>318</v>
      </c>
      <c r="F160" s="79" t="s">
        <v>318</v>
      </c>
      <c r="G160" s="79" t="s">
        <v>318</v>
      </c>
      <c r="H160" s="79">
        <v>168.22</v>
      </c>
      <c r="I160" s="79" t="s">
        <v>318</v>
      </c>
      <c r="J160" s="79" t="s">
        <v>318</v>
      </c>
      <c r="K160" s="79">
        <v>168.22</v>
      </c>
      <c r="L160" s="79" t="s">
        <v>318</v>
      </c>
      <c r="M160" s="79" t="s">
        <v>318</v>
      </c>
      <c r="N160" s="79" t="s">
        <v>318</v>
      </c>
      <c r="O160" s="79" t="s">
        <v>619</v>
      </c>
      <c r="P160" s="79" t="s">
        <v>318</v>
      </c>
    </row>
    <row r="161" spans="1:16" ht="16.5" customHeight="1" x14ac:dyDescent="0.3">
      <c r="A161" s="78">
        <v>158</v>
      </c>
      <c r="B161" s="87" t="s">
        <v>338</v>
      </c>
      <c r="C161" s="78" t="s">
        <v>5</v>
      </c>
      <c r="D161" s="79" t="s">
        <v>729</v>
      </c>
      <c r="E161" s="79" t="s">
        <v>318</v>
      </c>
      <c r="F161" s="79" t="s">
        <v>318</v>
      </c>
      <c r="G161" s="79" t="s">
        <v>318</v>
      </c>
      <c r="H161" s="79">
        <v>168.22</v>
      </c>
      <c r="I161" s="79" t="s">
        <v>318</v>
      </c>
      <c r="J161" s="79" t="s">
        <v>318</v>
      </c>
      <c r="K161" s="79">
        <v>168.22</v>
      </c>
      <c r="L161" s="79" t="s">
        <v>318</v>
      </c>
      <c r="M161" s="79" t="s">
        <v>318</v>
      </c>
      <c r="N161" s="79" t="s">
        <v>318</v>
      </c>
      <c r="O161" s="79" t="s">
        <v>619</v>
      </c>
      <c r="P161" s="79" t="s">
        <v>318</v>
      </c>
    </row>
    <row r="162" spans="1:16" ht="16.5" customHeight="1" x14ac:dyDescent="0.3">
      <c r="A162" s="78">
        <v>159</v>
      </c>
      <c r="B162" s="87" t="s">
        <v>339</v>
      </c>
      <c r="C162" s="78" t="s">
        <v>5</v>
      </c>
      <c r="D162" s="79" t="s">
        <v>730</v>
      </c>
      <c r="E162" s="79" t="s">
        <v>340</v>
      </c>
      <c r="F162" s="79" t="s">
        <v>340</v>
      </c>
      <c r="G162" s="79" t="s">
        <v>340</v>
      </c>
      <c r="H162" s="79">
        <v>154.21</v>
      </c>
      <c r="I162" s="79" t="s">
        <v>340</v>
      </c>
      <c r="J162" s="79" t="s">
        <v>340</v>
      </c>
      <c r="K162" s="79">
        <v>154.21</v>
      </c>
      <c r="L162" s="79" t="s">
        <v>340</v>
      </c>
      <c r="M162" s="79" t="s">
        <v>340</v>
      </c>
      <c r="N162" s="79" t="s">
        <v>340</v>
      </c>
      <c r="O162" s="79" t="s">
        <v>619</v>
      </c>
      <c r="P162" s="79" t="s">
        <v>340</v>
      </c>
    </row>
    <row r="163" spans="1:16" ht="16.5" customHeight="1" x14ac:dyDescent="0.3">
      <c r="A163" s="78">
        <v>160</v>
      </c>
      <c r="B163" s="87" t="s">
        <v>341</v>
      </c>
      <c r="C163" s="78" t="s">
        <v>5</v>
      </c>
      <c r="D163" s="79" t="s">
        <v>721</v>
      </c>
      <c r="E163" s="79" t="s">
        <v>336</v>
      </c>
      <c r="F163" s="79" t="s">
        <v>336</v>
      </c>
      <c r="G163" s="79" t="s">
        <v>336</v>
      </c>
      <c r="H163" s="79">
        <v>149.53</v>
      </c>
      <c r="I163" s="79" t="s">
        <v>336</v>
      </c>
      <c r="J163" s="79" t="s">
        <v>336</v>
      </c>
      <c r="K163" s="79">
        <v>149.53</v>
      </c>
      <c r="L163" s="79" t="s">
        <v>336</v>
      </c>
      <c r="M163" s="79" t="s">
        <v>336</v>
      </c>
      <c r="N163" s="79" t="s">
        <v>336</v>
      </c>
      <c r="O163" s="79" t="s">
        <v>619</v>
      </c>
      <c r="P163" s="79" t="s">
        <v>336</v>
      </c>
    </row>
    <row r="164" spans="1:16" ht="16.5" customHeight="1" x14ac:dyDescent="0.3">
      <c r="A164" s="78">
        <v>161</v>
      </c>
      <c r="B164" s="87" t="s">
        <v>342</v>
      </c>
      <c r="C164" s="78" t="s">
        <v>5</v>
      </c>
      <c r="D164" s="79" t="s">
        <v>730</v>
      </c>
      <c r="E164" s="79" t="s">
        <v>340</v>
      </c>
      <c r="F164" s="79" t="s">
        <v>340</v>
      </c>
      <c r="G164" s="79" t="s">
        <v>340</v>
      </c>
      <c r="H164" s="79">
        <v>154.21</v>
      </c>
      <c r="I164" s="79" t="s">
        <v>340</v>
      </c>
      <c r="J164" s="79" t="s">
        <v>340</v>
      </c>
      <c r="K164" s="79">
        <v>154.21</v>
      </c>
      <c r="L164" s="79" t="s">
        <v>340</v>
      </c>
      <c r="M164" s="79" t="s">
        <v>340</v>
      </c>
      <c r="N164" s="79" t="s">
        <v>340</v>
      </c>
      <c r="O164" s="79" t="s">
        <v>619</v>
      </c>
      <c r="P164" s="79" t="s">
        <v>340</v>
      </c>
    </row>
    <row r="165" spans="1:16" ht="16.5" customHeight="1" x14ac:dyDescent="0.3">
      <c r="A165" s="78">
        <v>162</v>
      </c>
      <c r="B165" s="87" t="s">
        <v>343</v>
      </c>
      <c r="C165" s="78" t="s">
        <v>344</v>
      </c>
      <c r="D165" s="79" t="s">
        <v>731</v>
      </c>
      <c r="E165" s="79" t="s">
        <v>345</v>
      </c>
      <c r="F165" s="79" t="s">
        <v>345</v>
      </c>
      <c r="G165" s="79" t="s">
        <v>345</v>
      </c>
      <c r="H165" s="79">
        <v>738.32</v>
      </c>
      <c r="I165" s="79" t="s">
        <v>345</v>
      </c>
      <c r="J165" s="79" t="s">
        <v>345</v>
      </c>
      <c r="K165" s="79">
        <v>738.32</v>
      </c>
      <c r="L165" s="79" t="s">
        <v>345</v>
      </c>
      <c r="M165" s="79" t="s">
        <v>345</v>
      </c>
      <c r="N165" s="79" t="s">
        <v>345</v>
      </c>
      <c r="O165" s="79" t="s">
        <v>619</v>
      </c>
      <c r="P165" s="79" t="s">
        <v>345</v>
      </c>
    </row>
    <row r="166" spans="1:16" ht="16.5" customHeight="1" x14ac:dyDescent="0.3">
      <c r="A166" s="78">
        <v>163</v>
      </c>
      <c r="B166" s="87" t="s">
        <v>346</v>
      </c>
      <c r="C166" s="78" t="s">
        <v>344</v>
      </c>
      <c r="D166" s="79" t="s">
        <v>731</v>
      </c>
      <c r="E166" s="79" t="s">
        <v>345</v>
      </c>
      <c r="F166" s="79" t="s">
        <v>345</v>
      </c>
      <c r="G166" s="79" t="s">
        <v>345</v>
      </c>
      <c r="H166" s="79">
        <v>738.32</v>
      </c>
      <c r="I166" s="79" t="s">
        <v>345</v>
      </c>
      <c r="J166" s="79" t="s">
        <v>345</v>
      </c>
      <c r="K166" s="79">
        <v>738.32</v>
      </c>
      <c r="L166" s="79" t="s">
        <v>345</v>
      </c>
      <c r="M166" s="79" t="s">
        <v>345</v>
      </c>
      <c r="N166" s="79" t="s">
        <v>345</v>
      </c>
      <c r="O166" s="79" t="s">
        <v>619</v>
      </c>
      <c r="P166" s="79" t="s">
        <v>345</v>
      </c>
    </row>
    <row r="167" spans="1:16" ht="16.5" customHeight="1" x14ac:dyDescent="0.3">
      <c r="A167" s="78">
        <v>164</v>
      </c>
      <c r="B167" s="87" t="s">
        <v>347</v>
      </c>
      <c r="C167" s="78" t="s">
        <v>344</v>
      </c>
      <c r="D167" s="79" t="s">
        <v>731</v>
      </c>
      <c r="E167" s="79" t="s">
        <v>345</v>
      </c>
      <c r="F167" s="79" t="s">
        <v>345</v>
      </c>
      <c r="G167" s="79" t="s">
        <v>345</v>
      </c>
      <c r="H167" s="79">
        <v>738.32</v>
      </c>
      <c r="I167" s="79" t="s">
        <v>345</v>
      </c>
      <c r="J167" s="79" t="s">
        <v>345</v>
      </c>
      <c r="K167" s="79">
        <v>738.32</v>
      </c>
      <c r="L167" s="79" t="s">
        <v>345</v>
      </c>
      <c r="M167" s="79" t="s">
        <v>345</v>
      </c>
      <c r="N167" s="79" t="s">
        <v>345</v>
      </c>
      <c r="O167" s="79" t="s">
        <v>619</v>
      </c>
      <c r="P167" s="79" t="s">
        <v>345</v>
      </c>
    </row>
    <row r="168" spans="1:16" ht="16.5" customHeight="1" x14ac:dyDescent="0.3">
      <c r="A168" s="78">
        <v>165</v>
      </c>
      <c r="B168" s="87" t="s">
        <v>348</v>
      </c>
      <c r="C168" s="78" t="s">
        <v>344</v>
      </c>
      <c r="D168" s="79" t="s">
        <v>731</v>
      </c>
      <c r="E168" s="79" t="s">
        <v>345</v>
      </c>
      <c r="F168" s="79" t="s">
        <v>345</v>
      </c>
      <c r="G168" s="79" t="s">
        <v>345</v>
      </c>
      <c r="H168" s="79">
        <v>738.32</v>
      </c>
      <c r="I168" s="79" t="s">
        <v>345</v>
      </c>
      <c r="J168" s="79" t="s">
        <v>345</v>
      </c>
      <c r="K168" s="79">
        <v>738.32</v>
      </c>
      <c r="L168" s="79" t="s">
        <v>345</v>
      </c>
      <c r="M168" s="79" t="s">
        <v>345</v>
      </c>
      <c r="N168" s="79" t="s">
        <v>345</v>
      </c>
      <c r="O168" s="79" t="s">
        <v>619</v>
      </c>
      <c r="P168" s="79" t="s">
        <v>345</v>
      </c>
    </row>
    <row r="169" spans="1:16" ht="16.5" customHeight="1" x14ac:dyDescent="0.3">
      <c r="A169" s="78">
        <v>166</v>
      </c>
      <c r="B169" s="87" t="s">
        <v>349</v>
      </c>
      <c r="C169" s="78" t="s">
        <v>344</v>
      </c>
      <c r="D169" s="79" t="s">
        <v>732</v>
      </c>
      <c r="E169" s="79" t="s">
        <v>350</v>
      </c>
      <c r="F169" s="79" t="s">
        <v>350</v>
      </c>
      <c r="G169" s="79" t="s">
        <v>350</v>
      </c>
      <c r="H169" s="80">
        <v>1214.95</v>
      </c>
      <c r="I169" s="79" t="s">
        <v>350</v>
      </c>
      <c r="J169" s="79" t="s">
        <v>350</v>
      </c>
      <c r="K169" s="80">
        <v>1214.95</v>
      </c>
      <c r="L169" s="79" t="s">
        <v>350</v>
      </c>
      <c r="M169" s="79" t="s">
        <v>350</v>
      </c>
      <c r="N169" s="79" t="s">
        <v>350</v>
      </c>
      <c r="O169" s="79" t="s">
        <v>619</v>
      </c>
      <c r="P169" s="79" t="s">
        <v>350</v>
      </c>
    </row>
    <row r="170" spans="1:16" ht="16.5" customHeight="1" x14ac:dyDescent="0.3">
      <c r="A170" s="78">
        <v>167</v>
      </c>
      <c r="B170" s="87" t="s">
        <v>351</v>
      </c>
      <c r="C170" s="78" t="s">
        <v>344</v>
      </c>
      <c r="D170" s="79" t="s">
        <v>733</v>
      </c>
      <c r="E170" s="79" t="s">
        <v>352</v>
      </c>
      <c r="F170" s="79" t="s">
        <v>352</v>
      </c>
      <c r="G170" s="79" t="s">
        <v>352</v>
      </c>
      <c r="H170" s="80">
        <v>1233.6400000000001</v>
      </c>
      <c r="I170" s="79" t="s">
        <v>352</v>
      </c>
      <c r="J170" s="79" t="s">
        <v>352</v>
      </c>
      <c r="K170" s="80">
        <v>1233.6400000000001</v>
      </c>
      <c r="L170" s="79" t="s">
        <v>352</v>
      </c>
      <c r="M170" s="79" t="s">
        <v>352</v>
      </c>
      <c r="N170" s="79" t="s">
        <v>352</v>
      </c>
      <c r="O170" s="79" t="s">
        <v>619</v>
      </c>
      <c r="P170" s="79" t="s">
        <v>352</v>
      </c>
    </row>
    <row r="171" spans="1:16" ht="16.5" customHeight="1" x14ac:dyDescent="0.3">
      <c r="A171" s="78">
        <v>168</v>
      </c>
      <c r="B171" s="87" t="s">
        <v>353</v>
      </c>
      <c r="C171" s="78" t="s">
        <v>344</v>
      </c>
      <c r="D171" s="79" t="s">
        <v>733</v>
      </c>
      <c r="E171" s="79" t="s">
        <v>352</v>
      </c>
      <c r="F171" s="79" t="s">
        <v>352</v>
      </c>
      <c r="G171" s="79" t="s">
        <v>352</v>
      </c>
      <c r="H171" s="80">
        <v>1233.6400000000001</v>
      </c>
      <c r="I171" s="79" t="s">
        <v>352</v>
      </c>
      <c r="J171" s="79" t="s">
        <v>352</v>
      </c>
      <c r="K171" s="80">
        <v>1233.6400000000001</v>
      </c>
      <c r="L171" s="79" t="s">
        <v>352</v>
      </c>
      <c r="M171" s="79" t="s">
        <v>352</v>
      </c>
      <c r="N171" s="79" t="s">
        <v>352</v>
      </c>
      <c r="O171" s="79" t="s">
        <v>619</v>
      </c>
      <c r="P171" s="79" t="s">
        <v>352</v>
      </c>
    </row>
    <row r="172" spans="1:16" ht="16.5" customHeight="1" x14ac:dyDescent="0.3">
      <c r="A172" s="78">
        <v>169</v>
      </c>
      <c r="B172" s="87" t="s">
        <v>354</v>
      </c>
      <c r="C172" s="78" t="s">
        <v>344</v>
      </c>
      <c r="D172" s="79" t="s">
        <v>733</v>
      </c>
      <c r="E172" s="79" t="s">
        <v>352</v>
      </c>
      <c r="F172" s="79" t="s">
        <v>352</v>
      </c>
      <c r="G172" s="79" t="s">
        <v>352</v>
      </c>
      <c r="H172" s="80">
        <v>1233.6400000000001</v>
      </c>
      <c r="I172" s="79" t="s">
        <v>352</v>
      </c>
      <c r="J172" s="79" t="s">
        <v>352</v>
      </c>
      <c r="K172" s="80">
        <v>1233.6400000000001</v>
      </c>
      <c r="L172" s="79" t="s">
        <v>352</v>
      </c>
      <c r="M172" s="79" t="s">
        <v>352</v>
      </c>
      <c r="N172" s="79" t="s">
        <v>352</v>
      </c>
      <c r="O172" s="79" t="s">
        <v>619</v>
      </c>
      <c r="P172" s="79" t="s">
        <v>352</v>
      </c>
    </row>
    <row r="173" spans="1:16" ht="16.5" customHeight="1" x14ac:dyDescent="0.3">
      <c r="A173" s="78">
        <v>170</v>
      </c>
      <c r="B173" s="87" t="s">
        <v>355</v>
      </c>
      <c r="C173" s="78" t="s">
        <v>344</v>
      </c>
      <c r="D173" s="79" t="s">
        <v>734</v>
      </c>
      <c r="E173" s="79" t="s">
        <v>356</v>
      </c>
      <c r="F173" s="79" t="s">
        <v>356</v>
      </c>
      <c r="G173" s="79" t="s">
        <v>356</v>
      </c>
      <c r="H173" s="79">
        <v>637.66999999999996</v>
      </c>
      <c r="I173" s="79" t="s">
        <v>356</v>
      </c>
      <c r="J173" s="79" t="s">
        <v>356</v>
      </c>
      <c r="K173" s="79">
        <v>637.66999999999996</v>
      </c>
      <c r="L173" s="79" t="s">
        <v>356</v>
      </c>
      <c r="M173" s="79" t="s">
        <v>356</v>
      </c>
      <c r="N173" s="79" t="s">
        <v>356</v>
      </c>
      <c r="O173" s="79" t="s">
        <v>619</v>
      </c>
      <c r="P173" s="79" t="s">
        <v>356</v>
      </c>
    </row>
    <row r="174" spans="1:16" ht="16.5" customHeight="1" x14ac:dyDescent="0.3">
      <c r="A174" s="78">
        <v>171</v>
      </c>
      <c r="B174" s="87" t="s">
        <v>357</v>
      </c>
      <c r="C174" s="78" t="s">
        <v>344</v>
      </c>
      <c r="D174" s="79" t="s">
        <v>735</v>
      </c>
      <c r="E174" s="79" t="s">
        <v>358</v>
      </c>
      <c r="F174" s="79" t="s">
        <v>358</v>
      </c>
      <c r="G174" s="79" t="s">
        <v>358</v>
      </c>
      <c r="H174" s="79">
        <v>623.65</v>
      </c>
      <c r="I174" s="79" t="s">
        <v>358</v>
      </c>
      <c r="J174" s="79" t="s">
        <v>358</v>
      </c>
      <c r="K174" s="79">
        <v>623.65</v>
      </c>
      <c r="L174" s="79" t="s">
        <v>358</v>
      </c>
      <c r="M174" s="79" t="s">
        <v>358</v>
      </c>
      <c r="N174" s="79" t="s">
        <v>358</v>
      </c>
      <c r="O174" s="79" t="s">
        <v>619</v>
      </c>
      <c r="P174" s="79" t="s">
        <v>358</v>
      </c>
    </row>
    <row r="175" spans="1:16" ht="16.5" customHeight="1" x14ac:dyDescent="0.3">
      <c r="A175" s="78">
        <v>172</v>
      </c>
      <c r="B175" s="87" t="s">
        <v>359</v>
      </c>
      <c r="C175" s="78" t="s">
        <v>344</v>
      </c>
      <c r="D175" s="79" t="s">
        <v>735</v>
      </c>
      <c r="E175" s="79" t="s">
        <v>358</v>
      </c>
      <c r="F175" s="79" t="s">
        <v>358</v>
      </c>
      <c r="G175" s="79" t="s">
        <v>358</v>
      </c>
      <c r="H175" s="79">
        <v>623.65</v>
      </c>
      <c r="I175" s="79" t="s">
        <v>358</v>
      </c>
      <c r="J175" s="79" t="s">
        <v>358</v>
      </c>
      <c r="K175" s="79">
        <v>623.65</v>
      </c>
      <c r="L175" s="79" t="s">
        <v>358</v>
      </c>
      <c r="M175" s="79" t="s">
        <v>358</v>
      </c>
      <c r="N175" s="79" t="s">
        <v>358</v>
      </c>
      <c r="O175" s="79" t="s">
        <v>619</v>
      </c>
      <c r="P175" s="79" t="s">
        <v>358</v>
      </c>
    </row>
    <row r="176" spans="1:16" ht="16.5" customHeight="1" x14ac:dyDescent="0.3">
      <c r="A176" s="78">
        <v>173</v>
      </c>
      <c r="B176" s="87" t="s">
        <v>360</v>
      </c>
      <c r="C176" s="78" t="s">
        <v>344</v>
      </c>
      <c r="D176" s="79" t="s">
        <v>736</v>
      </c>
      <c r="E176" s="79" t="s">
        <v>361</v>
      </c>
      <c r="F176" s="79" t="s">
        <v>361</v>
      </c>
      <c r="G176" s="79" t="s">
        <v>361</v>
      </c>
      <c r="H176" s="79">
        <v>614.29999999999995</v>
      </c>
      <c r="I176" s="79" t="s">
        <v>361</v>
      </c>
      <c r="J176" s="79" t="s">
        <v>361</v>
      </c>
      <c r="K176" s="79">
        <v>614.29999999999995</v>
      </c>
      <c r="L176" s="79" t="s">
        <v>361</v>
      </c>
      <c r="M176" s="79" t="s">
        <v>361</v>
      </c>
      <c r="N176" s="79" t="s">
        <v>361</v>
      </c>
      <c r="O176" s="79" t="s">
        <v>619</v>
      </c>
      <c r="P176" s="79" t="s">
        <v>361</v>
      </c>
    </row>
    <row r="177" spans="1:16" ht="16.5" customHeight="1" x14ac:dyDescent="0.3">
      <c r="A177" s="78">
        <v>174</v>
      </c>
      <c r="B177" s="87" t="s">
        <v>362</v>
      </c>
      <c r="C177" s="78" t="s">
        <v>344</v>
      </c>
      <c r="D177" s="79" t="s">
        <v>737</v>
      </c>
      <c r="E177" s="79" t="s">
        <v>363</v>
      </c>
      <c r="F177" s="79" t="s">
        <v>363</v>
      </c>
      <c r="G177" s="79" t="s">
        <v>363</v>
      </c>
      <c r="H177" s="79">
        <v>780</v>
      </c>
      <c r="I177" s="79" t="s">
        <v>363</v>
      </c>
      <c r="J177" s="79" t="s">
        <v>363</v>
      </c>
      <c r="K177" s="79">
        <v>780</v>
      </c>
      <c r="L177" s="79" t="s">
        <v>363</v>
      </c>
      <c r="M177" s="79" t="s">
        <v>363</v>
      </c>
      <c r="N177" s="79" t="s">
        <v>363</v>
      </c>
      <c r="O177" s="79" t="s">
        <v>619</v>
      </c>
      <c r="P177" s="79" t="s">
        <v>363</v>
      </c>
    </row>
    <row r="178" spans="1:16" ht="16.5" customHeight="1" x14ac:dyDescent="0.3">
      <c r="A178" s="78">
        <v>175</v>
      </c>
      <c r="B178" s="87" t="s">
        <v>364</v>
      </c>
      <c r="C178" s="78" t="s">
        <v>344</v>
      </c>
      <c r="D178" s="79" t="s">
        <v>738</v>
      </c>
      <c r="E178" s="79" t="s">
        <v>365</v>
      </c>
      <c r="F178" s="79" t="s">
        <v>365</v>
      </c>
      <c r="G178" s="79" t="s">
        <v>365</v>
      </c>
      <c r="H178" s="79">
        <v>448.6</v>
      </c>
      <c r="I178" s="79" t="s">
        <v>365</v>
      </c>
      <c r="J178" s="79" t="s">
        <v>365</v>
      </c>
      <c r="K178" s="79">
        <v>448.6</v>
      </c>
      <c r="L178" s="79" t="s">
        <v>365</v>
      </c>
      <c r="M178" s="79" t="s">
        <v>365</v>
      </c>
      <c r="N178" s="79" t="s">
        <v>365</v>
      </c>
      <c r="O178" s="79" t="s">
        <v>619</v>
      </c>
      <c r="P178" s="79" t="s">
        <v>365</v>
      </c>
    </row>
    <row r="179" spans="1:16" ht="16.5" customHeight="1" x14ac:dyDescent="0.3">
      <c r="A179" s="78">
        <v>176</v>
      </c>
      <c r="B179" s="87" t="s">
        <v>366</v>
      </c>
      <c r="C179" s="78" t="s">
        <v>344</v>
      </c>
      <c r="D179" s="79" t="s">
        <v>739</v>
      </c>
      <c r="E179" s="79" t="s">
        <v>367</v>
      </c>
      <c r="F179" s="79" t="s">
        <v>367</v>
      </c>
      <c r="G179" s="79" t="s">
        <v>367</v>
      </c>
      <c r="H179" s="79">
        <v>467.29</v>
      </c>
      <c r="I179" s="79" t="s">
        <v>367</v>
      </c>
      <c r="J179" s="79" t="s">
        <v>367</v>
      </c>
      <c r="K179" s="79">
        <v>467.29</v>
      </c>
      <c r="L179" s="79" t="s">
        <v>367</v>
      </c>
      <c r="M179" s="79" t="s">
        <v>367</v>
      </c>
      <c r="N179" s="79" t="s">
        <v>367</v>
      </c>
      <c r="O179" s="79" t="s">
        <v>619</v>
      </c>
      <c r="P179" s="79" t="s">
        <v>367</v>
      </c>
    </row>
    <row r="180" spans="1:16" ht="16.5" customHeight="1" x14ac:dyDescent="0.3">
      <c r="A180" s="78">
        <v>177</v>
      </c>
      <c r="B180" s="87" t="s">
        <v>368</v>
      </c>
      <c r="C180" s="78" t="s">
        <v>344</v>
      </c>
      <c r="D180" s="79" t="s">
        <v>739</v>
      </c>
      <c r="E180" s="79" t="s">
        <v>367</v>
      </c>
      <c r="F180" s="79" t="s">
        <v>367</v>
      </c>
      <c r="G180" s="79" t="s">
        <v>367</v>
      </c>
      <c r="H180" s="79">
        <v>467.29</v>
      </c>
      <c r="I180" s="79" t="s">
        <v>367</v>
      </c>
      <c r="J180" s="79" t="s">
        <v>367</v>
      </c>
      <c r="K180" s="79">
        <v>467.29</v>
      </c>
      <c r="L180" s="79" t="s">
        <v>367</v>
      </c>
      <c r="M180" s="79" t="s">
        <v>367</v>
      </c>
      <c r="N180" s="79" t="s">
        <v>367</v>
      </c>
      <c r="O180" s="79" t="s">
        <v>619</v>
      </c>
      <c r="P180" s="79" t="s">
        <v>367</v>
      </c>
    </row>
    <row r="181" spans="1:16" ht="16.5" customHeight="1" x14ac:dyDescent="0.3">
      <c r="A181" s="78">
        <v>178</v>
      </c>
      <c r="B181" s="87" t="s">
        <v>369</v>
      </c>
      <c r="C181" s="78" t="s">
        <v>344</v>
      </c>
      <c r="D181" s="79" t="s">
        <v>739</v>
      </c>
      <c r="E181" s="79" t="s">
        <v>367</v>
      </c>
      <c r="F181" s="79" t="s">
        <v>367</v>
      </c>
      <c r="G181" s="79" t="s">
        <v>367</v>
      </c>
      <c r="H181" s="79">
        <v>467.29</v>
      </c>
      <c r="I181" s="79" t="s">
        <v>367</v>
      </c>
      <c r="J181" s="79" t="s">
        <v>367</v>
      </c>
      <c r="K181" s="79">
        <v>467.29</v>
      </c>
      <c r="L181" s="79" t="s">
        <v>367</v>
      </c>
      <c r="M181" s="79" t="s">
        <v>367</v>
      </c>
      <c r="N181" s="79" t="s">
        <v>367</v>
      </c>
      <c r="O181" s="79" t="s">
        <v>619</v>
      </c>
      <c r="P181" s="79" t="s">
        <v>367</v>
      </c>
    </row>
    <row r="182" spans="1:16" ht="16.5" customHeight="1" x14ac:dyDescent="0.3">
      <c r="A182" s="78">
        <v>179</v>
      </c>
      <c r="B182" s="87" t="s">
        <v>370</v>
      </c>
      <c r="C182" s="78" t="s">
        <v>371</v>
      </c>
      <c r="D182" s="79" t="s">
        <v>740</v>
      </c>
      <c r="E182" s="79" t="s">
        <v>372</v>
      </c>
      <c r="F182" s="79" t="s">
        <v>372</v>
      </c>
      <c r="G182" s="79" t="s">
        <v>372</v>
      </c>
      <c r="H182" s="79">
        <v>500</v>
      </c>
      <c r="I182" s="79" t="s">
        <v>372</v>
      </c>
      <c r="J182" s="79" t="s">
        <v>372</v>
      </c>
      <c r="K182" s="79">
        <v>500</v>
      </c>
      <c r="L182" s="79" t="s">
        <v>372</v>
      </c>
      <c r="M182" s="79" t="s">
        <v>372</v>
      </c>
      <c r="N182" s="79" t="s">
        <v>372</v>
      </c>
      <c r="O182" s="79" t="s">
        <v>619</v>
      </c>
      <c r="P182" s="79" t="s">
        <v>372</v>
      </c>
    </row>
    <row r="183" spans="1:16" ht="16.5" customHeight="1" x14ac:dyDescent="0.3">
      <c r="A183" s="78">
        <v>180</v>
      </c>
      <c r="B183" s="87" t="s">
        <v>373</v>
      </c>
      <c r="C183" s="78" t="s">
        <v>371</v>
      </c>
      <c r="D183" s="79" t="s">
        <v>741</v>
      </c>
      <c r="E183" s="79" t="s">
        <v>374</v>
      </c>
      <c r="F183" s="79" t="s">
        <v>374</v>
      </c>
      <c r="G183" s="79" t="s">
        <v>374</v>
      </c>
      <c r="H183" s="79">
        <v>317.76</v>
      </c>
      <c r="I183" s="79" t="s">
        <v>374</v>
      </c>
      <c r="J183" s="79" t="s">
        <v>374</v>
      </c>
      <c r="K183" s="79">
        <v>317.76</v>
      </c>
      <c r="L183" s="79" t="s">
        <v>374</v>
      </c>
      <c r="M183" s="79" t="s">
        <v>374</v>
      </c>
      <c r="N183" s="79" t="s">
        <v>374</v>
      </c>
      <c r="O183" s="79" t="s">
        <v>619</v>
      </c>
      <c r="P183" s="79" t="s">
        <v>374</v>
      </c>
    </row>
    <row r="184" spans="1:16" ht="16.5" customHeight="1" x14ac:dyDescent="0.3">
      <c r="A184" s="78">
        <v>181</v>
      </c>
      <c r="B184" s="87" t="s">
        <v>375</v>
      </c>
      <c r="C184" s="78" t="s">
        <v>371</v>
      </c>
      <c r="D184" s="79" t="s">
        <v>659</v>
      </c>
      <c r="E184" s="79" t="s">
        <v>376</v>
      </c>
      <c r="F184" s="79" t="s">
        <v>376</v>
      </c>
      <c r="G184" s="79" t="s">
        <v>376</v>
      </c>
      <c r="H184" s="79">
        <v>299.07</v>
      </c>
      <c r="I184" s="79" t="s">
        <v>376</v>
      </c>
      <c r="J184" s="79" t="s">
        <v>376</v>
      </c>
      <c r="K184" s="79">
        <v>299.07</v>
      </c>
      <c r="L184" s="79" t="s">
        <v>376</v>
      </c>
      <c r="M184" s="79" t="s">
        <v>376</v>
      </c>
      <c r="N184" s="79" t="s">
        <v>376</v>
      </c>
      <c r="O184" s="79" t="s">
        <v>619</v>
      </c>
      <c r="P184" s="79" t="s">
        <v>376</v>
      </c>
    </row>
    <row r="185" spans="1:16" ht="16.5" customHeight="1" x14ac:dyDescent="0.3">
      <c r="A185" s="78">
        <v>182</v>
      </c>
      <c r="B185" s="87" t="s">
        <v>377</v>
      </c>
      <c r="C185" s="78" t="s">
        <v>371</v>
      </c>
      <c r="D185" s="79" t="s">
        <v>742</v>
      </c>
      <c r="E185" s="79" t="s">
        <v>378</v>
      </c>
      <c r="F185" s="79" t="s">
        <v>378</v>
      </c>
      <c r="G185" s="79" t="s">
        <v>378</v>
      </c>
      <c r="H185" s="79">
        <v>411.21</v>
      </c>
      <c r="I185" s="79" t="s">
        <v>378</v>
      </c>
      <c r="J185" s="79" t="s">
        <v>378</v>
      </c>
      <c r="K185" s="79">
        <v>411.21</v>
      </c>
      <c r="L185" s="79" t="s">
        <v>378</v>
      </c>
      <c r="M185" s="79" t="s">
        <v>378</v>
      </c>
      <c r="N185" s="79" t="s">
        <v>378</v>
      </c>
      <c r="O185" s="79" t="s">
        <v>619</v>
      </c>
      <c r="P185" s="79" t="s">
        <v>378</v>
      </c>
    </row>
    <row r="186" spans="1:16" ht="16.5" customHeight="1" x14ac:dyDescent="0.3">
      <c r="A186" s="78">
        <v>183</v>
      </c>
      <c r="B186" s="87" t="s">
        <v>379</v>
      </c>
      <c r="C186" s="78" t="s">
        <v>371</v>
      </c>
      <c r="D186" s="79" t="s">
        <v>743</v>
      </c>
      <c r="E186" s="79" t="s">
        <v>380</v>
      </c>
      <c r="F186" s="79" t="s">
        <v>380</v>
      </c>
      <c r="G186" s="79" t="s">
        <v>380</v>
      </c>
      <c r="H186" s="79">
        <v>401.87</v>
      </c>
      <c r="I186" s="79" t="s">
        <v>380</v>
      </c>
      <c r="J186" s="79" t="s">
        <v>380</v>
      </c>
      <c r="K186" s="79">
        <v>401.87</v>
      </c>
      <c r="L186" s="79" t="s">
        <v>380</v>
      </c>
      <c r="M186" s="79" t="s">
        <v>380</v>
      </c>
      <c r="N186" s="79" t="s">
        <v>380</v>
      </c>
      <c r="O186" s="79" t="s">
        <v>619</v>
      </c>
      <c r="P186" s="79" t="s">
        <v>380</v>
      </c>
    </row>
    <row r="187" spans="1:16" ht="16.5" customHeight="1" x14ac:dyDescent="0.3">
      <c r="A187" s="78">
        <v>184</v>
      </c>
      <c r="B187" s="87" t="s">
        <v>381</v>
      </c>
      <c r="C187" s="78" t="s">
        <v>371</v>
      </c>
      <c r="D187" s="79" t="s">
        <v>744</v>
      </c>
      <c r="E187" s="79" t="s">
        <v>382</v>
      </c>
      <c r="F187" s="79" t="s">
        <v>382</v>
      </c>
      <c r="G187" s="79" t="s">
        <v>382</v>
      </c>
      <c r="H187" s="80">
        <v>1336.45</v>
      </c>
      <c r="I187" s="79" t="s">
        <v>382</v>
      </c>
      <c r="J187" s="79" t="s">
        <v>382</v>
      </c>
      <c r="K187" s="80">
        <v>1336.45</v>
      </c>
      <c r="L187" s="79" t="s">
        <v>382</v>
      </c>
      <c r="M187" s="79" t="s">
        <v>382</v>
      </c>
      <c r="N187" s="79" t="s">
        <v>382</v>
      </c>
      <c r="O187" s="79" t="s">
        <v>619</v>
      </c>
      <c r="P187" s="79" t="s">
        <v>382</v>
      </c>
    </row>
    <row r="188" spans="1:16" ht="16.5" customHeight="1" x14ac:dyDescent="0.3">
      <c r="A188" s="78">
        <v>185</v>
      </c>
      <c r="B188" s="87" t="s">
        <v>383</v>
      </c>
      <c r="C188" s="78" t="s">
        <v>371</v>
      </c>
      <c r="D188" s="79" t="s">
        <v>904</v>
      </c>
      <c r="E188" s="79" t="s">
        <v>745</v>
      </c>
      <c r="F188" s="79" t="s">
        <v>745</v>
      </c>
      <c r="G188" s="79" t="s">
        <v>745</v>
      </c>
      <c r="H188" s="79">
        <v>443.93</v>
      </c>
      <c r="I188" s="79" t="s">
        <v>1080</v>
      </c>
      <c r="J188" s="79" t="s">
        <v>1080</v>
      </c>
      <c r="K188" s="79">
        <v>443.93</v>
      </c>
      <c r="L188" s="79" t="s">
        <v>1080</v>
      </c>
      <c r="M188" s="79" t="s">
        <v>1080</v>
      </c>
      <c r="N188" s="79" t="s">
        <v>1080</v>
      </c>
      <c r="O188" s="79" t="s">
        <v>619</v>
      </c>
      <c r="P188" s="79" t="s">
        <v>1081</v>
      </c>
    </row>
    <row r="189" spans="1:16" ht="16.5" customHeight="1" x14ac:dyDescent="0.3">
      <c r="A189" s="78">
        <v>186</v>
      </c>
      <c r="B189" s="87" t="s">
        <v>384</v>
      </c>
      <c r="C189" s="78" t="s">
        <v>371</v>
      </c>
      <c r="D189" s="79" t="s">
        <v>746</v>
      </c>
      <c r="E189" s="79" t="s">
        <v>385</v>
      </c>
      <c r="F189" s="79" t="s">
        <v>385</v>
      </c>
      <c r="G189" s="79" t="s">
        <v>385</v>
      </c>
      <c r="H189" s="80">
        <v>1822.43</v>
      </c>
      <c r="I189" s="79" t="s">
        <v>385</v>
      </c>
      <c r="J189" s="79" t="s">
        <v>385</v>
      </c>
      <c r="K189" s="80">
        <v>1822.43</v>
      </c>
      <c r="L189" s="79" t="s">
        <v>385</v>
      </c>
      <c r="M189" s="79" t="s">
        <v>385</v>
      </c>
      <c r="N189" s="79" t="s">
        <v>385</v>
      </c>
      <c r="O189" s="79" t="s">
        <v>619</v>
      </c>
      <c r="P189" s="79" t="s">
        <v>385</v>
      </c>
    </row>
    <row r="190" spans="1:16" ht="16.5" customHeight="1" x14ac:dyDescent="0.3">
      <c r="A190" s="78">
        <v>187</v>
      </c>
      <c r="B190" s="87" t="s">
        <v>386</v>
      </c>
      <c r="C190" s="78" t="s">
        <v>371</v>
      </c>
      <c r="D190" s="79" t="s">
        <v>731</v>
      </c>
      <c r="E190" s="79" t="s">
        <v>345</v>
      </c>
      <c r="F190" s="79" t="s">
        <v>345</v>
      </c>
      <c r="G190" s="79" t="s">
        <v>345</v>
      </c>
      <c r="H190" s="79">
        <v>738.32</v>
      </c>
      <c r="I190" s="79" t="s">
        <v>345</v>
      </c>
      <c r="J190" s="79" t="s">
        <v>345</v>
      </c>
      <c r="K190" s="79">
        <v>738.32</v>
      </c>
      <c r="L190" s="79" t="s">
        <v>345</v>
      </c>
      <c r="M190" s="79" t="s">
        <v>345</v>
      </c>
      <c r="N190" s="79" t="s">
        <v>345</v>
      </c>
      <c r="O190" s="79" t="s">
        <v>619</v>
      </c>
      <c r="P190" s="79" t="s">
        <v>345</v>
      </c>
    </row>
    <row r="191" spans="1:16" ht="16.5" customHeight="1" x14ac:dyDescent="0.3">
      <c r="A191" s="78">
        <v>188</v>
      </c>
      <c r="B191" s="87" t="s">
        <v>387</v>
      </c>
      <c r="C191" s="78" t="s">
        <v>371</v>
      </c>
      <c r="D191" s="79" t="s">
        <v>747</v>
      </c>
      <c r="E191" s="79" t="s">
        <v>388</v>
      </c>
      <c r="F191" s="79" t="s">
        <v>388</v>
      </c>
      <c r="G191" s="79" t="s">
        <v>388</v>
      </c>
      <c r="H191" s="80">
        <v>1028.04</v>
      </c>
      <c r="I191" s="79" t="s">
        <v>388</v>
      </c>
      <c r="J191" s="79" t="s">
        <v>388</v>
      </c>
      <c r="K191" s="80">
        <v>1028.04</v>
      </c>
      <c r="L191" s="79" t="s">
        <v>388</v>
      </c>
      <c r="M191" s="79" t="s">
        <v>388</v>
      </c>
      <c r="N191" s="79" t="s">
        <v>388</v>
      </c>
      <c r="O191" s="79" t="s">
        <v>619</v>
      </c>
      <c r="P191" s="79" t="s">
        <v>388</v>
      </c>
    </row>
    <row r="192" spans="1:16" ht="16.5" customHeight="1" x14ac:dyDescent="0.3">
      <c r="A192" s="78">
        <v>189</v>
      </c>
      <c r="B192" s="87" t="s">
        <v>550</v>
      </c>
      <c r="C192" s="78" t="s">
        <v>371</v>
      </c>
      <c r="D192" s="79" t="s">
        <v>748</v>
      </c>
      <c r="E192" s="79" t="s">
        <v>389</v>
      </c>
      <c r="F192" s="79" t="s">
        <v>389</v>
      </c>
      <c r="G192" s="79" t="s">
        <v>389</v>
      </c>
      <c r="H192" s="79">
        <v>476.64</v>
      </c>
      <c r="I192" s="79" t="s">
        <v>389</v>
      </c>
      <c r="J192" s="79" t="s">
        <v>389</v>
      </c>
      <c r="K192" s="79">
        <v>476.64</v>
      </c>
      <c r="L192" s="79" t="s">
        <v>389</v>
      </c>
      <c r="M192" s="79" t="s">
        <v>389</v>
      </c>
      <c r="N192" s="79" t="s">
        <v>389</v>
      </c>
      <c r="O192" s="79" t="s">
        <v>619</v>
      </c>
      <c r="P192" s="79" t="s">
        <v>389</v>
      </c>
    </row>
    <row r="193" spans="1:16" ht="16.5" customHeight="1" x14ac:dyDescent="0.3">
      <c r="A193" s="78">
        <v>190</v>
      </c>
      <c r="B193" s="87" t="s">
        <v>390</v>
      </c>
      <c r="C193" s="78" t="s">
        <v>371</v>
      </c>
      <c r="D193" s="79" t="s">
        <v>905</v>
      </c>
      <c r="E193" s="79" t="s">
        <v>749</v>
      </c>
      <c r="F193" s="79" t="s">
        <v>749</v>
      </c>
      <c r="G193" s="79" t="s">
        <v>749</v>
      </c>
      <c r="H193" s="79">
        <v>317.76</v>
      </c>
      <c r="I193" s="79" t="s">
        <v>374</v>
      </c>
      <c r="J193" s="79" t="s">
        <v>374</v>
      </c>
      <c r="K193" s="79">
        <v>317.76</v>
      </c>
      <c r="L193" s="79" t="s">
        <v>374</v>
      </c>
      <c r="M193" s="79" t="s">
        <v>374</v>
      </c>
      <c r="N193" s="79" t="s">
        <v>374</v>
      </c>
      <c r="O193" s="79" t="s">
        <v>619</v>
      </c>
      <c r="P193" s="79" t="s">
        <v>1082</v>
      </c>
    </row>
    <row r="194" spans="1:16" ht="16.5" customHeight="1" x14ac:dyDescent="0.3">
      <c r="A194" s="78">
        <v>191</v>
      </c>
      <c r="B194" s="87" t="s">
        <v>391</v>
      </c>
      <c r="C194" s="78" t="s">
        <v>392</v>
      </c>
      <c r="D194" s="79" t="s">
        <v>750</v>
      </c>
      <c r="E194" s="79" t="s">
        <v>393</v>
      </c>
      <c r="F194" s="79" t="s">
        <v>393</v>
      </c>
      <c r="G194" s="79" t="s">
        <v>393</v>
      </c>
      <c r="H194" s="79">
        <v>528.04</v>
      </c>
      <c r="I194" s="79" t="s">
        <v>393</v>
      </c>
      <c r="J194" s="79" t="s">
        <v>393</v>
      </c>
      <c r="K194" s="79">
        <v>528.04</v>
      </c>
      <c r="L194" s="79" t="s">
        <v>393</v>
      </c>
      <c r="M194" s="79" t="s">
        <v>393</v>
      </c>
      <c r="N194" s="79" t="s">
        <v>393</v>
      </c>
      <c r="O194" s="79" t="s">
        <v>619</v>
      </c>
      <c r="P194" s="79" t="s">
        <v>393</v>
      </c>
    </row>
    <row r="195" spans="1:16" ht="16.5" customHeight="1" x14ac:dyDescent="0.3">
      <c r="A195" s="78">
        <v>192</v>
      </c>
      <c r="B195" s="87" t="s">
        <v>394</v>
      </c>
      <c r="C195" s="78" t="s">
        <v>392</v>
      </c>
      <c r="D195" s="79" t="s">
        <v>751</v>
      </c>
      <c r="E195" s="79" t="s">
        <v>395</v>
      </c>
      <c r="F195" s="79" t="s">
        <v>395</v>
      </c>
      <c r="G195" s="79" t="s">
        <v>395</v>
      </c>
      <c r="H195" s="79">
        <v>551.4</v>
      </c>
      <c r="I195" s="79" t="s">
        <v>395</v>
      </c>
      <c r="J195" s="79" t="s">
        <v>395</v>
      </c>
      <c r="K195" s="79">
        <v>551.4</v>
      </c>
      <c r="L195" s="79" t="s">
        <v>395</v>
      </c>
      <c r="M195" s="79" t="s">
        <v>395</v>
      </c>
      <c r="N195" s="79" t="s">
        <v>395</v>
      </c>
      <c r="O195" s="79" t="s">
        <v>619</v>
      </c>
      <c r="P195" s="79" t="s">
        <v>395</v>
      </c>
    </row>
    <row r="196" spans="1:16" ht="16.5" customHeight="1" x14ac:dyDescent="0.3">
      <c r="A196" s="78">
        <v>193</v>
      </c>
      <c r="B196" s="87" t="s">
        <v>396</v>
      </c>
      <c r="C196" s="78" t="s">
        <v>392</v>
      </c>
      <c r="D196" s="79" t="s">
        <v>752</v>
      </c>
      <c r="E196" s="79" t="s">
        <v>397</v>
      </c>
      <c r="F196" s="79" t="s">
        <v>397</v>
      </c>
      <c r="G196" s="79" t="s">
        <v>397</v>
      </c>
      <c r="H196" s="79">
        <v>766.36</v>
      </c>
      <c r="I196" s="79" t="s">
        <v>397</v>
      </c>
      <c r="J196" s="79" t="s">
        <v>397</v>
      </c>
      <c r="K196" s="79">
        <v>766.36</v>
      </c>
      <c r="L196" s="79" t="s">
        <v>397</v>
      </c>
      <c r="M196" s="79" t="s">
        <v>397</v>
      </c>
      <c r="N196" s="79" t="s">
        <v>397</v>
      </c>
      <c r="O196" s="79" t="s">
        <v>619</v>
      </c>
      <c r="P196" s="79" t="s">
        <v>397</v>
      </c>
    </row>
    <row r="197" spans="1:16" ht="16.5" customHeight="1" x14ac:dyDescent="0.3">
      <c r="A197" s="78">
        <v>194</v>
      </c>
      <c r="B197" s="87" t="s">
        <v>398</v>
      </c>
      <c r="C197" s="78" t="s">
        <v>392</v>
      </c>
      <c r="D197" s="79" t="s">
        <v>753</v>
      </c>
      <c r="E197" s="79" t="s">
        <v>399</v>
      </c>
      <c r="F197" s="79" t="s">
        <v>399</v>
      </c>
      <c r="G197" s="79" t="s">
        <v>399</v>
      </c>
      <c r="H197" s="79">
        <v>780.37</v>
      </c>
      <c r="I197" s="79" t="s">
        <v>399</v>
      </c>
      <c r="J197" s="79" t="s">
        <v>399</v>
      </c>
      <c r="K197" s="79">
        <v>780.37</v>
      </c>
      <c r="L197" s="79" t="s">
        <v>399</v>
      </c>
      <c r="M197" s="79" t="s">
        <v>399</v>
      </c>
      <c r="N197" s="79" t="s">
        <v>399</v>
      </c>
      <c r="O197" s="79" t="s">
        <v>619</v>
      </c>
      <c r="P197" s="79" t="s">
        <v>399</v>
      </c>
    </row>
    <row r="198" spans="1:16" ht="16.5" customHeight="1" x14ac:dyDescent="0.3">
      <c r="A198" s="78">
        <v>195</v>
      </c>
      <c r="B198" s="87" t="s">
        <v>400</v>
      </c>
      <c r="C198" s="78" t="s">
        <v>392</v>
      </c>
      <c r="D198" s="79" t="s">
        <v>754</v>
      </c>
      <c r="E198" s="79" t="s">
        <v>401</v>
      </c>
      <c r="F198" s="79" t="s">
        <v>401</v>
      </c>
      <c r="G198" s="79" t="s">
        <v>401</v>
      </c>
      <c r="H198" s="79">
        <v>457.94</v>
      </c>
      <c r="I198" s="79" t="s">
        <v>401</v>
      </c>
      <c r="J198" s="79" t="s">
        <v>401</v>
      </c>
      <c r="K198" s="79">
        <v>457.94</v>
      </c>
      <c r="L198" s="79" t="s">
        <v>401</v>
      </c>
      <c r="M198" s="79" t="s">
        <v>401</v>
      </c>
      <c r="N198" s="79" t="s">
        <v>401</v>
      </c>
      <c r="O198" s="79" t="s">
        <v>619</v>
      </c>
      <c r="P198" s="79" t="s">
        <v>401</v>
      </c>
    </row>
    <row r="199" spans="1:16" ht="16.5" customHeight="1" x14ac:dyDescent="0.3">
      <c r="A199" s="78">
        <v>196</v>
      </c>
      <c r="B199" s="87" t="s">
        <v>402</v>
      </c>
      <c r="C199" s="78" t="s">
        <v>392</v>
      </c>
      <c r="D199" s="79" t="s">
        <v>748</v>
      </c>
      <c r="E199" s="79" t="s">
        <v>389</v>
      </c>
      <c r="F199" s="79" t="s">
        <v>389</v>
      </c>
      <c r="G199" s="79" t="s">
        <v>389</v>
      </c>
      <c r="H199" s="79">
        <v>476.64</v>
      </c>
      <c r="I199" s="79" t="s">
        <v>389</v>
      </c>
      <c r="J199" s="79" t="s">
        <v>389</v>
      </c>
      <c r="K199" s="79">
        <v>476.64</v>
      </c>
      <c r="L199" s="79" t="s">
        <v>389</v>
      </c>
      <c r="M199" s="79" t="s">
        <v>389</v>
      </c>
      <c r="N199" s="79" t="s">
        <v>389</v>
      </c>
      <c r="O199" s="79" t="s">
        <v>619</v>
      </c>
      <c r="P199" s="79" t="s">
        <v>389</v>
      </c>
    </row>
    <row r="200" spans="1:16" ht="16.5" customHeight="1" x14ac:dyDescent="0.3">
      <c r="A200" s="78">
        <v>197</v>
      </c>
      <c r="B200" s="87" t="s">
        <v>403</v>
      </c>
      <c r="C200" s="78" t="s">
        <v>392</v>
      </c>
      <c r="D200" s="79" t="s">
        <v>755</v>
      </c>
      <c r="E200" s="79" t="s">
        <v>404</v>
      </c>
      <c r="F200" s="79" t="s">
        <v>404</v>
      </c>
      <c r="G200" s="79" t="s">
        <v>404</v>
      </c>
      <c r="H200" s="79">
        <v>560.75</v>
      </c>
      <c r="I200" s="79" t="s">
        <v>404</v>
      </c>
      <c r="J200" s="79" t="s">
        <v>404</v>
      </c>
      <c r="K200" s="79">
        <v>560.75</v>
      </c>
      <c r="L200" s="79" t="s">
        <v>404</v>
      </c>
      <c r="M200" s="79" t="s">
        <v>404</v>
      </c>
      <c r="N200" s="79" t="s">
        <v>404</v>
      </c>
      <c r="O200" s="79" t="s">
        <v>619</v>
      </c>
      <c r="P200" s="79" t="s">
        <v>404</v>
      </c>
    </row>
    <row r="201" spans="1:16" ht="16.5" customHeight="1" x14ac:dyDescent="0.3">
      <c r="A201" s="78">
        <v>198</v>
      </c>
      <c r="B201" s="87" t="s">
        <v>405</v>
      </c>
      <c r="C201" s="78" t="s">
        <v>392</v>
      </c>
      <c r="D201" s="79" t="s">
        <v>756</v>
      </c>
      <c r="E201" s="79" t="s">
        <v>406</v>
      </c>
      <c r="F201" s="79" t="s">
        <v>406</v>
      </c>
      <c r="G201" s="79" t="s">
        <v>406</v>
      </c>
      <c r="H201" s="79">
        <v>574.77</v>
      </c>
      <c r="I201" s="79" t="s">
        <v>406</v>
      </c>
      <c r="J201" s="79" t="s">
        <v>406</v>
      </c>
      <c r="K201" s="79">
        <v>574.77</v>
      </c>
      <c r="L201" s="79" t="s">
        <v>406</v>
      </c>
      <c r="M201" s="79" t="s">
        <v>406</v>
      </c>
      <c r="N201" s="79" t="s">
        <v>406</v>
      </c>
      <c r="O201" s="79" t="s">
        <v>619</v>
      </c>
      <c r="P201" s="79" t="s">
        <v>406</v>
      </c>
    </row>
    <row r="202" spans="1:16" ht="16.5" customHeight="1" x14ac:dyDescent="0.3">
      <c r="A202" s="78">
        <v>199</v>
      </c>
      <c r="B202" s="87" t="s">
        <v>407</v>
      </c>
      <c r="C202" s="78" t="s">
        <v>408</v>
      </c>
      <c r="D202" s="79" t="s">
        <v>757</v>
      </c>
      <c r="E202" s="79" t="s">
        <v>409</v>
      </c>
      <c r="F202" s="79" t="s">
        <v>409</v>
      </c>
      <c r="G202" s="79" t="s">
        <v>409</v>
      </c>
      <c r="H202" s="79">
        <v>950</v>
      </c>
      <c r="I202" s="79" t="s">
        <v>409</v>
      </c>
      <c r="J202" s="79" t="s">
        <v>409</v>
      </c>
      <c r="K202" s="79">
        <v>950</v>
      </c>
      <c r="L202" s="79" t="s">
        <v>409</v>
      </c>
      <c r="M202" s="79" t="s">
        <v>409</v>
      </c>
      <c r="N202" s="79" t="s">
        <v>409</v>
      </c>
      <c r="O202" s="79" t="s">
        <v>619</v>
      </c>
      <c r="P202" s="79" t="s">
        <v>409</v>
      </c>
    </row>
    <row r="203" spans="1:16" ht="16.5" customHeight="1" x14ac:dyDescent="0.3">
      <c r="A203" s="78">
        <v>200</v>
      </c>
      <c r="B203" s="87" t="s">
        <v>410</v>
      </c>
      <c r="C203" s="78" t="s">
        <v>408</v>
      </c>
      <c r="D203" s="79" t="s">
        <v>758</v>
      </c>
      <c r="E203" s="79" t="s">
        <v>411</v>
      </c>
      <c r="F203" s="79" t="s">
        <v>411</v>
      </c>
      <c r="G203" s="79" t="s">
        <v>411</v>
      </c>
      <c r="H203" s="79">
        <v>790</v>
      </c>
      <c r="I203" s="79" t="s">
        <v>411</v>
      </c>
      <c r="J203" s="79" t="s">
        <v>411</v>
      </c>
      <c r="K203" s="79">
        <v>790</v>
      </c>
      <c r="L203" s="79" t="s">
        <v>411</v>
      </c>
      <c r="M203" s="79" t="s">
        <v>411</v>
      </c>
      <c r="N203" s="79" t="s">
        <v>411</v>
      </c>
      <c r="O203" s="79" t="s">
        <v>619</v>
      </c>
      <c r="P203" s="79" t="s">
        <v>411</v>
      </c>
    </row>
    <row r="204" spans="1:16" ht="16.5" customHeight="1" x14ac:dyDescent="0.3">
      <c r="A204" s="78">
        <v>201</v>
      </c>
      <c r="B204" s="87" t="s">
        <v>412</v>
      </c>
      <c r="C204" s="78" t="s">
        <v>187</v>
      </c>
      <c r="D204" s="79" t="s">
        <v>759</v>
      </c>
      <c r="E204" s="79" t="s">
        <v>551</v>
      </c>
      <c r="F204" s="79" t="s">
        <v>551</v>
      </c>
      <c r="G204" s="79" t="s">
        <v>551</v>
      </c>
      <c r="H204" s="79">
        <v>58.88</v>
      </c>
      <c r="I204" s="79" t="s">
        <v>273</v>
      </c>
      <c r="J204" s="79" t="s">
        <v>273</v>
      </c>
      <c r="K204" s="79">
        <v>70.09</v>
      </c>
      <c r="L204" s="79" t="s">
        <v>273</v>
      </c>
      <c r="M204" s="79" t="s">
        <v>273</v>
      </c>
      <c r="N204" s="79" t="s">
        <v>273</v>
      </c>
      <c r="O204" s="79" t="s">
        <v>619</v>
      </c>
      <c r="P204" s="79" t="s">
        <v>1083</v>
      </c>
    </row>
    <row r="205" spans="1:16" ht="16.5" customHeight="1" x14ac:dyDescent="0.3">
      <c r="A205" s="78">
        <v>202</v>
      </c>
      <c r="B205" s="87" t="s">
        <v>414</v>
      </c>
      <c r="C205" s="78" t="s">
        <v>415</v>
      </c>
      <c r="D205" s="79" t="s">
        <v>760</v>
      </c>
      <c r="E205" s="79" t="s">
        <v>416</v>
      </c>
      <c r="F205" s="79" t="s">
        <v>416</v>
      </c>
      <c r="G205" s="79" t="s">
        <v>416</v>
      </c>
      <c r="H205" s="79">
        <v>607.48</v>
      </c>
      <c r="I205" s="79" t="s">
        <v>416</v>
      </c>
      <c r="J205" s="79" t="s">
        <v>416</v>
      </c>
      <c r="K205" s="79">
        <v>607.48</v>
      </c>
      <c r="L205" s="79" t="s">
        <v>416</v>
      </c>
      <c r="M205" s="79" t="s">
        <v>416</v>
      </c>
      <c r="N205" s="79" t="s">
        <v>416</v>
      </c>
      <c r="O205" s="79" t="s">
        <v>619</v>
      </c>
      <c r="P205" s="79" t="s">
        <v>416</v>
      </c>
    </row>
    <row r="206" spans="1:16" ht="16.5" customHeight="1" x14ac:dyDescent="0.3">
      <c r="A206" s="78">
        <v>203</v>
      </c>
      <c r="B206" s="87" t="s">
        <v>417</v>
      </c>
      <c r="C206" s="78" t="s">
        <v>415</v>
      </c>
      <c r="D206" s="79" t="s">
        <v>761</v>
      </c>
      <c r="E206" s="79" t="s">
        <v>418</v>
      </c>
      <c r="F206" s="79" t="s">
        <v>418</v>
      </c>
      <c r="G206" s="79" t="s">
        <v>418</v>
      </c>
      <c r="H206" s="79">
        <v>570.09</v>
      </c>
      <c r="I206" s="79" t="s">
        <v>418</v>
      </c>
      <c r="J206" s="79" t="s">
        <v>418</v>
      </c>
      <c r="K206" s="79">
        <v>570.09</v>
      </c>
      <c r="L206" s="79" t="s">
        <v>418</v>
      </c>
      <c r="M206" s="79" t="s">
        <v>418</v>
      </c>
      <c r="N206" s="79" t="s">
        <v>418</v>
      </c>
      <c r="O206" s="79" t="s">
        <v>619</v>
      </c>
      <c r="P206" s="79" t="s">
        <v>418</v>
      </c>
    </row>
    <row r="207" spans="1:16" ht="16.5" customHeight="1" x14ac:dyDescent="0.3">
      <c r="A207" s="78">
        <v>204</v>
      </c>
      <c r="B207" s="87" t="s">
        <v>419</v>
      </c>
      <c r="C207" s="78" t="s">
        <v>187</v>
      </c>
      <c r="D207" s="79" t="s">
        <v>766</v>
      </c>
      <c r="E207" s="79" t="s">
        <v>1084</v>
      </c>
      <c r="F207" s="79" t="s">
        <v>1084</v>
      </c>
      <c r="G207" s="79" t="s">
        <v>1084</v>
      </c>
      <c r="H207" s="79">
        <v>67.290000000000006</v>
      </c>
      <c r="I207" s="79" t="s">
        <v>1085</v>
      </c>
      <c r="J207" s="79" t="s">
        <v>1085</v>
      </c>
      <c r="K207" s="79">
        <v>69.63</v>
      </c>
      <c r="L207" s="79" t="s">
        <v>1085</v>
      </c>
      <c r="M207" s="79" t="s">
        <v>1085</v>
      </c>
      <c r="N207" s="79" t="s">
        <v>1085</v>
      </c>
      <c r="O207" s="79" t="s">
        <v>619</v>
      </c>
      <c r="P207" s="79" t="s">
        <v>1086</v>
      </c>
    </row>
    <row r="208" spans="1:16" ht="16.5" customHeight="1" x14ac:dyDescent="0.3">
      <c r="A208" s="78">
        <v>205</v>
      </c>
      <c r="B208" s="87" t="s">
        <v>420</v>
      </c>
      <c r="C208" s="78" t="s">
        <v>408</v>
      </c>
      <c r="D208" s="79" t="s">
        <v>764</v>
      </c>
      <c r="E208" s="79" t="s">
        <v>421</v>
      </c>
      <c r="F208" s="79" t="s">
        <v>421</v>
      </c>
      <c r="G208" s="79" t="s">
        <v>421</v>
      </c>
      <c r="H208" s="79">
        <v>93.46</v>
      </c>
      <c r="I208" s="79" t="s">
        <v>421</v>
      </c>
      <c r="J208" s="79" t="s">
        <v>421</v>
      </c>
      <c r="K208" s="79">
        <v>93.46</v>
      </c>
      <c r="L208" s="79" t="s">
        <v>421</v>
      </c>
      <c r="M208" s="79" t="s">
        <v>421</v>
      </c>
      <c r="N208" s="79" t="s">
        <v>421</v>
      </c>
      <c r="O208" s="79" t="s">
        <v>619</v>
      </c>
      <c r="P208" s="79" t="s">
        <v>421</v>
      </c>
    </row>
    <row r="209" spans="1:16" ht="16.5" customHeight="1" x14ac:dyDescent="0.3">
      <c r="A209" s="78">
        <v>206</v>
      </c>
      <c r="B209" s="87" t="s">
        <v>422</v>
      </c>
      <c r="C209" s="78" t="s">
        <v>408</v>
      </c>
      <c r="D209" s="79" t="s">
        <v>765</v>
      </c>
      <c r="E209" s="79" t="s">
        <v>423</v>
      </c>
      <c r="F209" s="79" t="s">
        <v>423</v>
      </c>
      <c r="G209" s="79" t="s">
        <v>423</v>
      </c>
      <c r="H209" s="79">
        <v>130.84</v>
      </c>
      <c r="I209" s="79" t="s">
        <v>423</v>
      </c>
      <c r="J209" s="79" t="s">
        <v>423</v>
      </c>
      <c r="K209" s="79">
        <v>130.84</v>
      </c>
      <c r="L209" s="79" t="s">
        <v>423</v>
      </c>
      <c r="M209" s="79" t="s">
        <v>423</v>
      </c>
      <c r="N209" s="79" t="s">
        <v>423</v>
      </c>
      <c r="O209" s="79" t="s">
        <v>619</v>
      </c>
      <c r="P209" s="79" t="s">
        <v>423</v>
      </c>
    </row>
    <row r="210" spans="1:16" ht="16.5" customHeight="1" x14ac:dyDescent="0.3">
      <c r="A210" s="78">
        <v>207</v>
      </c>
      <c r="B210" s="87" t="s">
        <v>424</v>
      </c>
      <c r="C210" s="78" t="s">
        <v>222</v>
      </c>
      <c r="D210" s="79" t="s">
        <v>766</v>
      </c>
      <c r="E210" s="79" t="s">
        <v>619</v>
      </c>
      <c r="F210" s="79" t="s">
        <v>619</v>
      </c>
      <c r="G210" s="79" t="s">
        <v>619</v>
      </c>
      <c r="H210" s="79" t="s">
        <v>650</v>
      </c>
      <c r="I210" s="79" t="s">
        <v>619</v>
      </c>
      <c r="J210" s="79" t="s">
        <v>619</v>
      </c>
      <c r="K210" s="79" t="s">
        <v>650</v>
      </c>
      <c r="L210" s="79" t="s">
        <v>619</v>
      </c>
      <c r="M210" s="79" t="s">
        <v>619</v>
      </c>
      <c r="N210" s="79" t="s">
        <v>619</v>
      </c>
      <c r="O210" s="79" t="s">
        <v>619</v>
      </c>
      <c r="P210" s="79" t="s">
        <v>273</v>
      </c>
    </row>
    <row r="211" spans="1:16" ht="16.5" customHeight="1" x14ac:dyDescent="0.5">
      <c r="A211" s="81"/>
      <c r="B211" s="85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82"/>
    </row>
    <row r="212" spans="1:16" ht="16.5" customHeight="1" x14ac:dyDescent="0.3">
      <c r="A212" s="78">
        <v>209</v>
      </c>
      <c r="B212" s="87" t="s">
        <v>767</v>
      </c>
      <c r="C212" s="78" t="s">
        <v>180</v>
      </c>
      <c r="D212" s="79" t="s">
        <v>1087</v>
      </c>
      <c r="E212" s="79" t="s">
        <v>1088</v>
      </c>
      <c r="F212" s="79" t="s">
        <v>1088</v>
      </c>
      <c r="G212" s="79" t="s">
        <v>1088</v>
      </c>
      <c r="H212" s="80">
        <v>2953.27</v>
      </c>
      <c r="I212" s="79" t="s">
        <v>1088</v>
      </c>
      <c r="J212" s="79" t="s">
        <v>1088</v>
      </c>
      <c r="K212" s="80">
        <v>2953.27</v>
      </c>
      <c r="L212" s="79" t="s">
        <v>1088</v>
      </c>
      <c r="M212" s="79" t="s">
        <v>1088</v>
      </c>
      <c r="N212" s="79" t="s">
        <v>1088</v>
      </c>
      <c r="O212" s="79" t="s">
        <v>619</v>
      </c>
      <c r="P212" s="79" t="s">
        <v>1089</v>
      </c>
    </row>
    <row r="213" spans="1:16" ht="16.5" customHeight="1" x14ac:dyDescent="0.3">
      <c r="A213" s="78">
        <v>210</v>
      </c>
      <c r="B213" s="87" t="s">
        <v>425</v>
      </c>
      <c r="C213" s="78" t="s">
        <v>180</v>
      </c>
      <c r="D213" s="79" t="s">
        <v>1090</v>
      </c>
      <c r="E213" s="79" t="s">
        <v>1091</v>
      </c>
      <c r="F213" s="79" t="s">
        <v>1091</v>
      </c>
      <c r="G213" s="79" t="s">
        <v>1091</v>
      </c>
      <c r="H213" s="80">
        <v>2504.67</v>
      </c>
      <c r="I213" s="79" t="s">
        <v>1091</v>
      </c>
      <c r="J213" s="79" t="s">
        <v>1091</v>
      </c>
      <c r="K213" s="80">
        <v>2504.67</v>
      </c>
      <c r="L213" s="79" t="s">
        <v>1091</v>
      </c>
      <c r="M213" s="79" t="s">
        <v>1091</v>
      </c>
      <c r="N213" s="79" t="s">
        <v>1091</v>
      </c>
      <c r="O213" s="79" t="s">
        <v>619</v>
      </c>
      <c r="P213" s="79" t="s">
        <v>1091</v>
      </c>
    </row>
    <row r="214" spans="1:16" ht="16.5" customHeight="1" x14ac:dyDescent="0.3">
      <c r="A214" s="78">
        <v>211</v>
      </c>
      <c r="B214" s="87" t="s">
        <v>426</v>
      </c>
      <c r="C214" s="78" t="s">
        <v>371</v>
      </c>
      <c r="D214" s="79" t="s">
        <v>906</v>
      </c>
      <c r="E214" s="79" t="s">
        <v>1092</v>
      </c>
      <c r="F214" s="79" t="s">
        <v>1092</v>
      </c>
      <c r="G214" s="79" t="s">
        <v>1092</v>
      </c>
      <c r="H214" s="79">
        <v>375.7</v>
      </c>
      <c r="I214" s="79" t="s">
        <v>1092</v>
      </c>
      <c r="J214" s="79" t="s">
        <v>1092</v>
      </c>
      <c r="K214" s="79">
        <v>375.7</v>
      </c>
      <c r="L214" s="79" t="s">
        <v>1092</v>
      </c>
      <c r="M214" s="79" t="s">
        <v>1092</v>
      </c>
      <c r="N214" s="79" t="s">
        <v>1092</v>
      </c>
      <c r="O214" s="79" t="s">
        <v>619</v>
      </c>
      <c r="P214" s="79" t="s">
        <v>1093</v>
      </c>
    </row>
    <row r="215" spans="1:16" ht="16.5" customHeight="1" x14ac:dyDescent="0.3">
      <c r="A215" s="78">
        <v>212</v>
      </c>
      <c r="B215" s="87" t="s">
        <v>427</v>
      </c>
      <c r="C215" s="78" t="s">
        <v>187</v>
      </c>
      <c r="D215" s="79" t="s">
        <v>768</v>
      </c>
      <c r="E215" s="79" t="s">
        <v>428</v>
      </c>
      <c r="F215" s="79" t="s">
        <v>428</v>
      </c>
      <c r="G215" s="79" t="s">
        <v>428</v>
      </c>
      <c r="H215" s="79">
        <v>261.68</v>
      </c>
      <c r="I215" s="79" t="s">
        <v>428</v>
      </c>
      <c r="J215" s="79" t="s">
        <v>428</v>
      </c>
      <c r="K215" s="79">
        <v>261.68</v>
      </c>
      <c r="L215" s="79" t="s">
        <v>428</v>
      </c>
      <c r="M215" s="79" t="s">
        <v>428</v>
      </c>
      <c r="N215" s="79" t="s">
        <v>428</v>
      </c>
      <c r="O215" s="79" t="s">
        <v>619</v>
      </c>
      <c r="P215" s="79" t="s">
        <v>428</v>
      </c>
    </row>
    <row r="216" spans="1:16" ht="16.5" customHeight="1" x14ac:dyDescent="0.3">
      <c r="A216" s="78">
        <v>213</v>
      </c>
      <c r="B216" s="87" t="s">
        <v>429</v>
      </c>
      <c r="C216" s="78" t="s">
        <v>371</v>
      </c>
      <c r="D216" s="79" t="s">
        <v>907</v>
      </c>
      <c r="E216" s="79" t="s">
        <v>769</v>
      </c>
      <c r="F216" s="79" t="s">
        <v>769</v>
      </c>
      <c r="G216" s="79" t="s">
        <v>769</v>
      </c>
      <c r="H216" s="79">
        <v>116.82</v>
      </c>
      <c r="I216" s="79" t="s">
        <v>769</v>
      </c>
      <c r="J216" s="79" t="s">
        <v>769</v>
      </c>
      <c r="K216" s="79">
        <v>116.82</v>
      </c>
      <c r="L216" s="79" t="s">
        <v>769</v>
      </c>
      <c r="M216" s="79" t="s">
        <v>769</v>
      </c>
      <c r="N216" s="79" t="s">
        <v>769</v>
      </c>
      <c r="O216" s="79" t="s">
        <v>619</v>
      </c>
      <c r="P216" s="79" t="s">
        <v>769</v>
      </c>
    </row>
    <row r="217" spans="1:16" ht="16.5" customHeight="1" x14ac:dyDescent="0.3">
      <c r="A217" s="78">
        <v>214</v>
      </c>
      <c r="B217" s="87" t="s">
        <v>430</v>
      </c>
      <c r="C217" s="78" t="s">
        <v>371</v>
      </c>
      <c r="D217" s="79" t="s">
        <v>770</v>
      </c>
      <c r="E217" s="79" t="s">
        <v>431</v>
      </c>
      <c r="F217" s="79" t="s">
        <v>431</v>
      </c>
      <c r="G217" s="79" t="s">
        <v>431</v>
      </c>
      <c r="H217" s="79">
        <v>103.27</v>
      </c>
      <c r="I217" s="79" t="s">
        <v>431</v>
      </c>
      <c r="J217" s="79" t="s">
        <v>431</v>
      </c>
      <c r="K217" s="79">
        <v>103.27</v>
      </c>
      <c r="L217" s="79" t="s">
        <v>431</v>
      </c>
      <c r="M217" s="79" t="s">
        <v>431</v>
      </c>
      <c r="N217" s="79" t="s">
        <v>431</v>
      </c>
      <c r="O217" s="79" t="s">
        <v>619</v>
      </c>
      <c r="P217" s="79" t="s">
        <v>431</v>
      </c>
    </row>
    <row r="218" spans="1:16" ht="16.5" customHeight="1" x14ac:dyDescent="0.3">
      <c r="A218" s="78">
        <v>215</v>
      </c>
      <c r="B218" s="87" t="s">
        <v>432</v>
      </c>
      <c r="C218" s="78" t="s">
        <v>4</v>
      </c>
      <c r="D218" s="79" t="s">
        <v>771</v>
      </c>
      <c r="E218" s="79" t="s">
        <v>433</v>
      </c>
      <c r="F218" s="79" t="s">
        <v>433</v>
      </c>
      <c r="G218" s="79" t="s">
        <v>433</v>
      </c>
      <c r="H218" s="79">
        <v>514.02</v>
      </c>
      <c r="I218" s="79" t="s">
        <v>433</v>
      </c>
      <c r="J218" s="79" t="s">
        <v>433</v>
      </c>
      <c r="K218" s="79">
        <v>528.04</v>
      </c>
      <c r="L218" s="79" t="s">
        <v>393</v>
      </c>
      <c r="M218" s="79" t="s">
        <v>393</v>
      </c>
      <c r="N218" s="79" t="s">
        <v>393</v>
      </c>
      <c r="O218" s="79" t="s">
        <v>619</v>
      </c>
      <c r="P218" s="79" t="s">
        <v>1094</v>
      </c>
    </row>
    <row r="219" spans="1:16" ht="16.5" customHeight="1" x14ac:dyDescent="0.5">
      <c r="A219" s="81"/>
      <c r="B219" s="85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82"/>
    </row>
    <row r="220" spans="1:16" ht="16.5" customHeight="1" x14ac:dyDescent="0.3">
      <c r="A220" s="78">
        <v>217</v>
      </c>
      <c r="B220" s="87" t="s">
        <v>434</v>
      </c>
      <c r="C220" s="78" t="s">
        <v>4</v>
      </c>
      <c r="D220" s="79" t="s">
        <v>662</v>
      </c>
      <c r="E220" s="79" t="s">
        <v>212</v>
      </c>
      <c r="F220" s="79" t="s">
        <v>212</v>
      </c>
      <c r="G220" s="79" t="s">
        <v>212</v>
      </c>
      <c r="H220" s="79">
        <v>672.9</v>
      </c>
      <c r="I220" s="79" t="s">
        <v>212</v>
      </c>
      <c r="J220" s="79" t="s">
        <v>212</v>
      </c>
      <c r="K220" s="79">
        <v>686.92</v>
      </c>
      <c r="L220" s="79" t="s">
        <v>1095</v>
      </c>
      <c r="M220" s="79" t="s">
        <v>1095</v>
      </c>
      <c r="N220" s="79" t="s">
        <v>1095</v>
      </c>
      <c r="O220" s="79" t="s">
        <v>619</v>
      </c>
      <c r="P220" s="79" t="s">
        <v>1096</v>
      </c>
    </row>
    <row r="221" spans="1:16" ht="16.5" customHeight="1" x14ac:dyDescent="0.5">
      <c r="A221" s="81"/>
      <c r="B221" s="85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82"/>
    </row>
    <row r="222" spans="1:16" ht="16.5" customHeight="1" x14ac:dyDescent="0.3">
      <c r="A222" s="78">
        <v>219</v>
      </c>
      <c r="B222" s="87" t="s">
        <v>435</v>
      </c>
      <c r="C222" s="78" t="s">
        <v>4</v>
      </c>
      <c r="D222" s="79" t="s">
        <v>772</v>
      </c>
      <c r="E222" s="79" t="s">
        <v>436</v>
      </c>
      <c r="F222" s="79" t="s">
        <v>436</v>
      </c>
      <c r="G222" s="79" t="s">
        <v>436</v>
      </c>
      <c r="H222" s="79">
        <v>385.37</v>
      </c>
      <c r="I222" s="79" t="s">
        <v>440</v>
      </c>
      <c r="J222" s="79" t="s">
        <v>440</v>
      </c>
      <c r="K222" s="79">
        <v>373.83</v>
      </c>
      <c r="L222" s="79" t="s">
        <v>440</v>
      </c>
      <c r="M222" s="79" t="s">
        <v>440</v>
      </c>
      <c r="N222" s="79" t="s">
        <v>440</v>
      </c>
      <c r="O222" s="79" t="s">
        <v>619</v>
      </c>
      <c r="P222" s="79" t="s">
        <v>1097</v>
      </c>
    </row>
    <row r="223" spans="1:16" ht="16.5" customHeight="1" x14ac:dyDescent="0.3">
      <c r="A223" s="78">
        <v>220</v>
      </c>
      <c r="B223" s="87" t="s">
        <v>437</v>
      </c>
      <c r="C223" s="78" t="s">
        <v>4</v>
      </c>
      <c r="D223" s="79" t="s">
        <v>773</v>
      </c>
      <c r="E223" s="79" t="s">
        <v>438</v>
      </c>
      <c r="F223" s="79" t="s">
        <v>438</v>
      </c>
      <c r="G223" s="79" t="s">
        <v>438</v>
      </c>
      <c r="H223" s="79">
        <v>346.26</v>
      </c>
      <c r="I223" s="79" t="s">
        <v>1098</v>
      </c>
      <c r="J223" s="79" t="s">
        <v>1098</v>
      </c>
      <c r="K223" s="79">
        <v>327.10000000000002</v>
      </c>
      <c r="L223" s="79" t="s">
        <v>1098</v>
      </c>
      <c r="M223" s="79" t="s">
        <v>1098</v>
      </c>
      <c r="N223" s="79" t="s">
        <v>1098</v>
      </c>
      <c r="O223" s="79" t="s">
        <v>619</v>
      </c>
      <c r="P223" s="79" t="s">
        <v>1099</v>
      </c>
    </row>
    <row r="224" spans="1:16" ht="16.5" customHeight="1" x14ac:dyDescent="0.5">
      <c r="A224" s="81"/>
      <c r="B224" s="85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82"/>
    </row>
    <row r="225" spans="1:16" ht="16.5" customHeight="1" x14ac:dyDescent="0.5">
      <c r="A225" s="81"/>
      <c r="B225" s="85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82"/>
    </row>
    <row r="226" spans="1:16" ht="16.5" customHeight="1" x14ac:dyDescent="0.5">
      <c r="A226" s="81"/>
      <c r="B226" s="85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82"/>
    </row>
    <row r="227" spans="1:16" ht="16.5" customHeight="1" x14ac:dyDescent="0.3">
      <c r="A227" s="78">
        <v>224</v>
      </c>
      <c r="B227" s="87" t="s">
        <v>439</v>
      </c>
      <c r="C227" s="78" t="s">
        <v>4</v>
      </c>
      <c r="D227" s="79" t="s">
        <v>774</v>
      </c>
      <c r="E227" s="79" t="s">
        <v>440</v>
      </c>
      <c r="F227" s="79" t="s">
        <v>440</v>
      </c>
      <c r="G227" s="79" t="s">
        <v>440</v>
      </c>
      <c r="H227" s="79">
        <v>373.83</v>
      </c>
      <c r="I227" s="79" t="s">
        <v>440</v>
      </c>
      <c r="J227" s="79" t="s">
        <v>440</v>
      </c>
      <c r="K227" s="79">
        <v>401.87</v>
      </c>
      <c r="L227" s="79" t="s">
        <v>380</v>
      </c>
      <c r="M227" s="79" t="s">
        <v>380</v>
      </c>
      <c r="N227" s="79" t="s">
        <v>380</v>
      </c>
      <c r="O227" s="79" t="s">
        <v>619</v>
      </c>
      <c r="P227" s="79" t="s">
        <v>1100</v>
      </c>
    </row>
    <row r="228" spans="1:16" ht="16.5" customHeight="1" x14ac:dyDescent="0.3">
      <c r="A228" s="78">
        <v>225</v>
      </c>
      <c r="B228" s="87" t="s">
        <v>441</v>
      </c>
      <c r="C228" s="78" t="s">
        <v>4</v>
      </c>
      <c r="D228" s="79" t="s">
        <v>775</v>
      </c>
      <c r="E228" s="79" t="s">
        <v>1101</v>
      </c>
      <c r="F228" s="79" t="s">
        <v>1101</v>
      </c>
      <c r="G228" s="79" t="s">
        <v>1101</v>
      </c>
      <c r="H228" s="79">
        <v>252.34</v>
      </c>
      <c r="I228" s="79" t="s">
        <v>479</v>
      </c>
      <c r="J228" s="79" t="s">
        <v>479</v>
      </c>
      <c r="K228" s="79">
        <v>233.64</v>
      </c>
      <c r="L228" s="79" t="s">
        <v>479</v>
      </c>
      <c r="M228" s="79" t="s">
        <v>479</v>
      </c>
      <c r="N228" s="79" t="s">
        <v>479</v>
      </c>
      <c r="O228" s="79" t="s">
        <v>619</v>
      </c>
      <c r="P228" s="79" t="s">
        <v>1102</v>
      </c>
    </row>
    <row r="229" spans="1:16" ht="16.5" customHeight="1" x14ac:dyDescent="0.3">
      <c r="A229" s="78">
        <v>226</v>
      </c>
      <c r="B229" s="87" t="s">
        <v>442</v>
      </c>
      <c r="C229" s="78" t="s">
        <v>4</v>
      </c>
      <c r="D229" s="79" t="s">
        <v>776</v>
      </c>
      <c r="E229" s="79" t="s">
        <v>203</v>
      </c>
      <c r="F229" s="79" t="s">
        <v>203</v>
      </c>
      <c r="G229" s="79" t="s">
        <v>203</v>
      </c>
      <c r="H229" s="79">
        <v>358.88</v>
      </c>
      <c r="I229" s="79" t="s">
        <v>619</v>
      </c>
      <c r="J229" s="79" t="s">
        <v>619</v>
      </c>
      <c r="K229" s="79" t="s">
        <v>650</v>
      </c>
      <c r="L229" s="79" t="s">
        <v>619</v>
      </c>
      <c r="M229" s="79" t="s">
        <v>619</v>
      </c>
      <c r="N229" s="79" t="s">
        <v>619</v>
      </c>
      <c r="O229" s="79" t="s">
        <v>619</v>
      </c>
      <c r="P229" s="79" t="s">
        <v>203</v>
      </c>
    </row>
    <row r="230" spans="1:16" ht="16.5" customHeight="1" x14ac:dyDescent="0.3">
      <c r="A230" s="78">
        <v>227</v>
      </c>
      <c r="B230" s="87" t="s">
        <v>443</v>
      </c>
      <c r="C230" s="78" t="s">
        <v>4</v>
      </c>
      <c r="D230" s="79" t="s">
        <v>777</v>
      </c>
      <c r="E230" s="79" t="s">
        <v>1103</v>
      </c>
      <c r="F230" s="79" t="s">
        <v>1103</v>
      </c>
      <c r="G230" s="79" t="s">
        <v>1103</v>
      </c>
      <c r="H230" s="79">
        <v>261.16000000000003</v>
      </c>
      <c r="I230" s="79" t="s">
        <v>1104</v>
      </c>
      <c r="J230" s="79" t="s">
        <v>1104</v>
      </c>
      <c r="K230" s="79">
        <v>280.37</v>
      </c>
      <c r="L230" s="79" t="s">
        <v>1104</v>
      </c>
      <c r="M230" s="79" t="s">
        <v>1104</v>
      </c>
      <c r="N230" s="79" t="s">
        <v>1104</v>
      </c>
      <c r="O230" s="79" t="s">
        <v>619</v>
      </c>
      <c r="P230" s="79" t="s">
        <v>1105</v>
      </c>
    </row>
    <row r="231" spans="1:16" ht="16.5" customHeight="1" x14ac:dyDescent="0.3">
      <c r="A231" s="78">
        <v>228</v>
      </c>
      <c r="B231" s="87" t="s">
        <v>444</v>
      </c>
      <c r="C231" s="78" t="s">
        <v>222</v>
      </c>
      <c r="D231" s="79" t="s">
        <v>778</v>
      </c>
      <c r="E231" s="79" t="s">
        <v>445</v>
      </c>
      <c r="F231" s="79" t="s">
        <v>445</v>
      </c>
      <c r="G231" s="79" t="s">
        <v>445</v>
      </c>
      <c r="H231" s="79">
        <v>112.15</v>
      </c>
      <c r="I231" s="79" t="s">
        <v>445</v>
      </c>
      <c r="J231" s="79" t="s">
        <v>445</v>
      </c>
      <c r="K231" s="79">
        <v>112.15</v>
      </c>
      <c r="L231" s="79" t="s">
        <v>445</v>
      </c>
      <c r="M231" s="79" t="s">
        <v>445</v>
      </c>
      <c r="N231" s="79" t="s">
        <v>445</v>
      </c>
      <c r="O231" s="79" t="s">
        <v>619</v>
      </c>
      <c r="P231" s="79" t="s">
        <v>445</v>
      </c>
    </row>
    <row r="232" spans="1:16" ht="16.5" customHeight="1" x14ac:dyDescent="0.3">
      <c r="A232" s="78">
        <v>229</v>
      </c>
      <c r="B232" s="87" t="s">
        <v>446</v>
      </c>
      <c r="C232" s="78" t="s">
        <v>222</v>
      </c>
      <c r="D232" s="79" t="s">
        <v>779</v>
      </c>
      <c r="E232" s="79" t="s">
        <v>447</v>
      </c>
      <c r="F232" s="79" t="s">
        <v>447</v>
      </c>
      <c r="G232" s="79" t="s">
        <v>447</v>
      </c>
      <c r="H232" s="79">
        <v>102.8</v>
      </c>
      <c r="I232" s="79" t="s">
        <v>447</v>
      </c>
      <c r="J232" s="79" t="s">
        <v>447</v>
      </c>
      <c r="K232" s="79">
        <v>102.8</v>
      </c>
      <c r="L232" s="79" t="s">
        <v>447</v>
      </c>
      <c r="M232" s="79" t="s">
        <v>447</v>
      </c>
      <c r="N232" s="79" t="s">
        <v>447</v>
      </c>
      <c r="O232" s="79" t="s">
        <v>619</v>
      </c>
      <c r="P232" s="79" t="s">
        <v>447</v>
      </c>
    </row>
    <row r="233" spans="1:16" ht="16.5" customHeight="1" x14ac:dyDescent="0.3">
      <c r="A233" s="78">
        <v>230</v>
      </c>
      <c r="B233" s="87" t="s">
        <v>448</v>
      </c>
      <c r="C233" s="78" t="s">
        <v>222</v>
      </c>
      <c r="D233" s="79" t="s">
        <v>780</v>
      </c>
      <c r="E233" s="79" t="s">
        <v>449</v>
      </c>
      <c r="F233" s="79" t="s">
        <v>449</v>
      </c>
      <c r="G233" s="79" t="s">
        <v>449</v>
      </c>
      <c r="H233" s="79">
        <v>186.92</v>
      </c>
      <c r="I233" s="79" t="s">
        <v>449</v>
      </c>
      <c r="J233" s="79" t="s">
        <v>449</v>
      </c>
      <c r="K233" s="79">
        <v>186.92</v>
      </c>
      <c r="L233" s="79" t="s">
        <v>449</v>
      </c>
      <c r="M233" s="79" t="s">
        <v>449</v>
      </c>
      <c r="N233" s="79" t="s">
        <v>449</v>
      </c>
      <c r="O233" s="79" t="s">
        <v>619</v>
      </c>
      <c r="P233" s="79" t="s">
        <v>449</v>
      </c>
    </row>
    <row r="234" spans="1:16" ht="16.5" customHeight="1" x14ac:dyDescent="0.3">
      <c r="A234" s="78">
        <v>231</v>
      </c>
      <c r="B234" s="87" t="s">
        <v>450</v>
      </c>
      <c r="C234" s="78" t="s">
        <v>451</v>
      </c>
      <c r="D234" s="79" t="s">
        <v>781</v>
      </c>
      <c r="E234" s="79" t="s">
        <v>552</v>
      </c>
      <c r="F234" s="79" t="s">
        <v>552</v>
      </c>
      <c r="G234" s="79" t="s">
        <v>552</v>
      </c>
      <c r="H234" s="80">
        <v>8598.1299999999992</v>
      </c>
      <c r="I234" s="79" t="s">
        <v>552</v>
      </c>
      <c r="J234" s="79" t="s">
        <v>552</v>
      </c>
      <c r="K234" s="80">
        <v>8598.1299999999992</v>
      </c>
      <c r="L234" s="79" t="s">
        <v>552</v>
      </c>
      <c r="M234" s="79" t="s">
        <v>552</v>
      </c>
      <c r="N234" s="79" t="s">
        <v>552</v>
      </c>
      <c r="O234" s="79" t="s">
        <v>619</v>
      </c>
      <c r="P234" s="79" t="s">
        <v>552</v>
      </c>
    </row>
    <row r="235" spans="1:16" ht="16.5" customHeight="1" x14ac:dyDescent="0.3">
      <c r="A235" s="78">
        <v>232</v>
      </c>
      <c r="B235" s="87" t="s">
        <v>452</v>
      </c>
      <c r="C235" s="78" t="s">
        <v>451</v>
      </c>
      <c r="D235" s="79" t="s">
        <v>782</v>
      </c>
      <c r="E235" s="79" t="s">
        <v>453</v>
      </c>
      <c r="F235" s="79" t="s">
        <v>453</v>
      </c>
      <c r="G235" s="79" t="s">
        <v>453</v>
      </c>
      <c r="H235" s="80">
        <v>14112.15</v>
      </c>
      <c r="I235" s="79" t="s">
        <v>453</v>
      </c>
      <c r="J235" s="79" t="s">
        <v>453</v>
      </c>
      <c r="K235" s="80">
        <v>14112.15</v>
      </c>
      <c r="L235" s="79" t="s">
        <v>453</v>
      </c>
      <c r="M235" s="79" t="s">
        <v>453</v>
      </c>
      <c r="N235" s="79" t="s">
        <v>453</v>
      </c>
      <c r="O235" s="79" t="s">
        <v>619</v>
      </c>
      <c r="P235" s="79" t="s">
        <v>453</v>
      </c>
    </row>
    <row r="236" spans="1:16" ht="16.5" customHeight="1" x14ac:dyDescent="0.3">
      <c r="A236" s="78">
        <v>233</v>
      </c>
      <c r="B236" s="87" t="s">
        <v>454</v>
      </c>
      <c r="C236" s="78" t="s">
        <v>451</v>
      </c>
      <c r="D236" s="79" t="s">
        <v>783</v>
      </c>
      <c r="E236" s="79" t="s">
        <v>455</v>
      </c>
      <c r="F236" s="79" t="s">
        <v>455</v>
      </c>
      <c r="G236" s="79" t="s">
        <v>455</v>
      </c>
      <c r="H236" s="80">
        <v>2616.8200000000002</v>
      </c>
      <c r="I236" s="79" t="s">
        <v>455</v>
      </c>
      <c r="J236" s="79" t="s">
        <v>455</v>
      </c>
      <c r="K236" s="80">
        <v>2616.8200000000002</v>
      </c>
      <c r="L236" s="79" t="s">
        <v>455</v>
      </c>
      <c r="M236" s="79" t="s">
        <v>455</v>
      </c>
      <c r="N236" s="79" t="s">
        <v>455</v>
      </c>
      <c r="O236" s="79" t="s">
        <v>619</v>
      </c>
      <c r="P236" s="79" t="s">
        <v>455</v>
      </c>
    </row>
    <row r="237" spans="1:16" ht="16.5" customHeight="1" x14ac:dyDescent="0.3">
      <c r="A237" s="78">
        <v>234</v>
      </c>
      <c r="B237" s="87" t="s">
        <v>456</v>
      </c>
      <c r="C237" s="78" t="s">
        <v>457</v>
      </c>
      <c r="D237" s="79" t="s">
        <v>789</v>
      </c>
      <c r="E237" s="79" t="s">
        <v>473</v>
      </c>
      <c r="F237" s="79" t="s">
        <v>473</v>
      </c>
      <c r="G237" s="79" t="s">
        <v>473</v>
      </c>
      <c r="H237" s="79">
        <v>794.39</v>
      </c>
      <c r="I237" s="79" t="s">
        <v>1106</v>
      </c>
      <c r="J237" s="79" t="s">
        <v>1106</v>
      </c>
      <c r="K237" s="79">
        <v>981.31</v>
      </c>
      <c r="L237" s="79" t="s">
        <v>1106</v>
      </c>
      <c r="M237" s="79" t="s">
        <v>1106</v>
      </c>
      <c r="N237" s="79" t="s">
        <v>1106</v>
      </c>
      <c r="O237" s="79" t="s">
        <v>619</v>
      </c>
      <c r="P237" s="79" t="s">
        <v>1107</v>
      </c>
    </row>
    <row r="238" spans="1:16" ht="16.5" customHeight="1" x14ac:dyDescent="0.3">
      <c r="A238" s="78">
        <v>235</v>
      </c>
      <c r="B238" s="87" t="s">
        <v>458</v>
      </c>
      <c r="C238" s="78" t="s">
        <v>457</v>
      </c>
      <c r="D238" s="79" t="s">
        <v>789</v>
      </c>
      <c r="E238" s="79" t="s">
        <v>473</v>
      </c>
      <c r="F238" s="79" t="s">
        <v>473</v>
      </c>
      <c r="G238" s="79" t="s">
        <v>473</v>
      </c>
      <c r="H238" s="79">
        <v>794.39</v>
      </c>
      <c r="I238" s="79" t="s">
        <v>1106</v>
      </c>
      <c r="J238" s="79" t="s">
        <v>1106</v>
      </c>
      <c r="K238" s="79">
        <v>981.31</v>
      </c>
      <c r="L238" s="79" t="s">
        <v>1106</v>
      </c>
      <c r="M238" s="79" t="s">
        <v>1106</v>
      </c>
      <c r="N238" s="79" t="s">
        <v>1106</v>
      </c>
      <c r="O238" s="79" t="s">
        <v>619</v>
      </c>
      <c r="P238" s="79" t="s">
        <v>1107</v>
      </c>
    </row>
    <row r="239" spans="1:16" ht="16.5" customHeight="1" x14ac:dyDescent="0.3">
      <c r="A239" s="78">
        <v>236</v>
      </c>
      <c r="B239" s="87" t="s">
        <v>459</v>
      </c>
      <c r="C239" s="78" t="s">
        <v>222</v>
      </c>
      <c r="D239" s="79" t="s">
        <v>908</v>
      </c>
      <c r="E239" s="79" t="s">
        <v>784</v>
      </c>
      <c r="F239" s="79" t="s">
        <v>784</v>
      </c>
      <c r="G239" s="79" t="s">
        <v>784</v>
      </c>
      <c r="H239" s="79">
        <v>121.5</v>
      </c>
      <c r="I239" s="79" t="s">
        <v>784</v>
      </c>
      <c r="J239" s="79" t="s">
        <v>784</v>
      </c>
      <c r="K239" s="79">
        <v>121.5</v>
      </c>
      <c r="L239" s="79" t="s">
        <v>784</v>
      </c>
      <c r="M239" s="79" t="s">
        <v>784</v>
      </c>
      <c r="N239" s="79" t="s">
        <v>784</v>
      </c>
      <c r="O239" s="79" t="s">
        <v>619</v>
      </c>
      <c r="P239" s="79" t="s">
        <v>784</v>
      </c>
    </row>
    <row r="240" spans="1:16" ht="16.5" customHeight="1" x14ac:dyDescent="0.3">
      <c r="A240" s="78">
        <v>237</v>
      </c>
      <c r="B240" s="87" t="s">
        <v>460</v>
      </c>
      <c r="C240" s="78" t="s">
        <v>461</v>
      </c>
      <c r="D240" s="79" t="s">
        <v>762</v>
      </c>
      <c r="E240" s="79" t="s">
        <v>763</v>
      </c>
      <c r="F240" s="79" t="s">
        <v>763</v>
      </c>
      <c r="G240" s="79" t="s">
        <v>763</v>
      </c>
      <c r="H240" s="79">
        <v>65.42</v>
      </c>
      <c r="I240" s="79" t="s">
        <v>763</v>
      </c>
      <c r="J240" s="79" t="s">
        <v>763</v>
      </c>
      <c r="K240" s="79">
        <v>65.42</v>
      </c>
      <c r="L240" s="79" t="s">
        <v>763</v>
      </c>
      <c r="M240" s="79" t="s">
        <v>763</v>
      </c>
      <c r="N240" s="79" t="s">
        <v>763</v>
      </c>
      <c r="O240" s="79" t="s">
        <v>619</v>
      </c>
      <c r="P240" s="79" t="s">
        <v>763</v>
      </c>
    </row>
    <row r="241" spans="1:16" ht="16.5" customHeight="1" x14ac:dyDescent="0.3">
      <c r="A241" s="78">
        <v>238</v>
      </c>
      <c r="B241" s="87" t="s">
        <v>462</v>
      </c>
      <c r="C241" s="78" t="s">
        <v>463</v>
      </c>
      <c r="D241" s="79" t="s">
        <v>779</v>
      </c>
      <c r="E241" s="79" t="s">
        <v>447</v>
      </c>
      <c r="F241" s="79" t="s">
        <v>447</v>
      </c>
      <c r="G241" s="79" t="s">
        <v>447</v>
      </c>
      <c r="H241" s="79">
        <v>102.8</v>
      </c>
      <c r="I241" s="79" t="s">
        <v>447</v>
      </c>
      <c r="J241" s="79" t="s">
        <v>447</v>
      </c>
      <c r="K241" s="79">
        <v>102.8</v>
      </c>
      <c r="L241" s="79" t="s">
        <v>447</v>
      </c>
      <c r="M241" s="79" t="s">
        <v>447</v>
      </c>
      <c r="N241" s="79" t="s">
        <v>447</v>
      </c>
      <c r="O241" s="79" t="s">
        <v>619</v>
      </c>
      <c r="P241" s="79" t="s">
        <v>447</v>
      </c>
    </row>
    <row r="242" spans="1:16" ht="16.5" customHeight="1" x14ac:dyDescent="0.3">
      <c r="A242" s="78">
        <v>239</v>
      </c>
      <c r="B242" s="87" t="s">
        <v>464</v>
      </c>
      <c r="C242" s="78" t="s">
        <v>463</v>
      </c>
      <c r="D242" s="79" t="s">
        <v>779</v>
      </c>
      <c r="E242" s="79" t="s">
        <v>447</v>
      </c>
      <c r="F242" s="79" t="s">
        <v>447</v>
      </c>
      <c r="G242" s="79" t="s">
        <v>447</v>
      </c>
      <c r="H242" s="79">
        <v>102.8</v>
      </c>
      <c r="I242" s="79" t="s">
        <v>447</v>
      </c>
      <c r="J242" s="79" t="s">
        <v>447</v>
      </c>
      <c r="K242" s="79">
        <v>102.8</v>
      </c>
      <c r="L242" s="79" t="s">
        <v>447</v>
      </c>
      <c r="M242" s="79" t="s">
        <v>447</v>
      </c>
      <c r="N242" s="79" t="s">
        <v>447</v>
      </c>
      <c r="O242" s="79" t="s">
        <v>619</v>
      </c>
      <c r="P242" s="79" t="s">
        <v>447</v>
      </c>
    </row>
    <row r="243" spans="1:16" ht="16.5" customHeight="1" x14ac:dyDescent="0.3">
      <c r="A243" s="78">
        <v>240</v>
      </c>
      <c r="B243" s="87" t="s">
        <v>465</v>
      </c>
      <c r="C243" s="78" t="s">
        <v>466</v>
      </c>
      <c r="D243" s="79" t="s">
        <v>786</v>
      </c>
      <c r="E243" s="79" t="s">
        <v>467</v>
      </c>
      <c r="F243" s="79" t="s">
        <v>467</v>
      </c>
      <c r="G243" s="79" t="s">
        <v>467</v>
      </c>
      <c r="H243" s="80">
        <v>1121.5</v>
      </c>
      <c r="I243" s="79" t="s">
        <v>467</v>
      </c>
      <c r="J243" s="79" t="s">
        <v>467</v>
      </c>
      <c r="K243" s="80">
        <v>1121.5</v>
      </c>
      <c r="L243" s="79" t="s">
        <v>467</v>
      </c>
      <c r="M243" s="79" t="s">
        <v>467</v>
      </c>
      <c r="N243" s="79" t="s">
        <v>467</v>
      </c>
      <c r="O243" s="79" t="s">
        <v>619</v>
      </c>
      <c r="P243" s="79" t="s">
        <v>467</v>
      </c>
    </row>
    <row r="244" spans="1:16" ht="16.5" customHeight="1" x14ac:dyDescent="0.3">
      <c r="A244" s="78">
        <v>241</v>
      </c>
      <c r="B244" s="87" t="s">
        <v>468</v>
      </c>
      <c r="C244" s="78" t="s">
        <v>466</v>
      </c>
      <c r="D244" s="79" t="s">
        <v>787</v>
      </c>
      <c r="E244" s="79" t="s">
        <v>469</v>
      </c>
      <c r="F244" s="79" t="s">
        <v>469</v>
      </c>
      <c r="G244" s="79" t="s">
        <v>469</v>
      </c>
      <c r="H244" s="80">
        <v>1355.14</v>
      </c>
      <c r="I244" s="79" t="s">
        <v>469</v>
      </c>
      <c r="J244" s="79" t="s">
        <v>469</v>
      </c>
      <c r="K244" s="80">
        <v>1355.14</v>
      </c>
      <c r="L244" s="79" t="s">
        <v>469</v>
      </c>
      <c r="M244" s="79" t="s">
        <v>469</v>
      </c>
      <c r="N244" s="79" t="s">
        <v>469</v>
      </c>
      <c r="O244" s="79" t="s">
        <v>619</v>
      </c>
      <c r="P244" s="79" t="s">
        <v>469</v>
      </c>
    </row>
    <row r="245" spans="1:16" ht="16.5" customHeight="1" x14ac:dyDescent="0.3">
      <c r="A245" s="78">
        <v>242</v>
      </c>
      <c r="B245" s="87" t="s">
        <v>470</v>
      </c>
      <c r="C245" s="78" t="s">
        <v>466</v>
      </c>
      <c r="D245" s="79" t="s">
        <v>788</v>
      </c>
      <c r="E245" s="79" t="s">
        <v>471</v>
      </c>
      <c r="F245" s="79" t="s">
        <v>471</v>
      </c>
      <c r="G245" s="79" t="s">
        <v>471</v>
      </c>
      <c r="H245" s="79">
        <v>887.85</v>
      </c>
      <c r="I245" s="79" t="s">
        <v>471</v>
      </c>
      <c r="J245" s="79" t="s">
        <v>471</v>
      </c>
      <c r="K245" s="79">
        <v>887.85</v>
      </c>
      <c r="L245" s="79" t="s">
        <v>471</v>
      </c>
      <c r="M245" s="79" t="s">
        <v>471</v>
      </c>
      <c r="N245" s="79" t="s">
        <v>471</v>
      </c>
      <c r="O245" s="79" t="s">
        <v>619</v>
      </c>
      <c r="P245" s="79" t="s">
        <v>471</v>
      </c>
    </row>
    <row r="246" spans="1:16" ht="16.5" customHeight="1" x14ac:dyDescent="0.3">
      <c r="A246" s="78">
        <v>243</v>
      </c>
      <c r="B246" s="87" t="s">
        <v>472</v>
      </c>
      <c r="C246" s="78" t="s">
        <v>466</v>
      </c>
      <c r="D246" s="79" t="s">
        <v>789</v>
      </c>
      <c r="E246" s="79" t="s">
        <v>473</v>
      </c>
      <c r="F246" s="79" t="s">
        <v>473</v>
      </c>
      <c r="G246" s="79" t="s">
        <v>473</v>
      </c>
      <c r="H246" s="79">
        <v>794.39</v>
      </c>
      <c r="I246" s="79" t="s">
        <v>473</v>
      </c>
      <c r="J246" s="79" t="s">
        <v>473</v>
      </c>
      <c r="K246" s="79">
        <v>794.39</v>
      </c>
      <c r="L246" s="79" t="s">
        <v>473</v>
      </c>
      <c r="M246" s="79" t="s">
        <v>473</v>
      </c>
      <c r="N246" s="79" t="s">
        <v>473</v>
      </c>
      <c r="O246" s="79" t="s">
        <v>619</v>
      </c>
      <c r="P246" s="79" t="s">
        <v>473</v>
      </c>
    </row>
    <row r="247" spans="1:16" ht="16.5" customHeight="1" x14ac:dyDescent="0.3">
      <c r="A247" s="78">
        <v>244</v>
      </c>
      <c r="B247" s="87" t="s">
        <v>474</v>
      </c>
      <c r="C247" s="78" t="s">
        <v>466</v>
      </c>
      <c r="D247" s="79" t="s">
        <v>760</v>
      </c>
      <c r="E247" s="79" t="s">
        <v>416</v>
      </c>
      <c r="F247" s="79" t="s">
        <v>416</v>
      </c>
      <c r="G247" s="79" t="s">
        <v>416</v>
      </c>
      <c r="H247" s="79">
        <v>607.48</v>
      </c>
      <c r="I247" s="79" t="s">
        <v>416</v>
      </c>
      <c r="J247" s="79" t="s">
        <v>416</v>
      </c>
      <c r="K247" s="79">
        <v>607.48</v>
      </c>
      <c r="L247" s="79" t="s">
        <v>416</v>
      </c>
      <c r="M247" s="79" t="s">
        <v>416</v>
      </c>
      <c r="N247" s="79" t="s">
        <v>416</v>
      </c>
      <c r="O247" s="79" t="s">
        <v>619</v>
      </c>
      <c r="P247" s="79" t="s">
        <v>416</v>
      </c>
    </row>
    <row r="248" spans="1:16" ht="16.5" customHeight="1" x14ac:dyDescent="0.3">
      <c r="A248" s="78">
        <v>245</v>
      </c>
      <c r="B248" s="87" t="s">
        <v>475</v>
      </c>
      <c r="C248" s="78" t="s">
        <v>466</v>
      </c>
      <c r="D248" s="79" t="s">
        <v>731</v>
      </c>
      <c r="E248" s="79" t="s">
        <v>345</v>
      </c>
      <c r="F248" s="79" t="s">
        <v>345</v>
      </c>
      <c r="G248" s="79" t="s">
        <v>345</v>
      </c>
      <c r="H248" s="79">
        <v>738.32</v>
      </c>
      <c r="I248" s="79" t="s">
        <v>345</v>
      </c>
      <c r="J248" s="79" t="s">
        <v>345</v>
      </c>
      <c r="K248" s="79">
        <v>738.32</v>
      </c>
      <c r="L248" s="79" t="s">
        <v>345</v>
      </c>
      <c r="M248" s="79" t="s">
        <v>345</v>
      </c>
      <c r="N248" s="79" t="s">
        <v>345</v>
      </c>
      <c r="O248" s="79" t="s">
        <v>619</v>
      </c>
      <c r="P248" s="79" t="s">
        <v>345</v>
      </c>
    </row>
    <row r="249" spans="1:16" ht="16.5" customHeight="1" x14ac:dyDescent="0.3">
      <c r="A249" s="78">
        <v>246</v>
      </c>
      <c r="B249" s="87" t="s">
        <v>476</v>
      </c>
      <c r="C249" s="78" t="s">
        <v>466</v>
      </c>
      <c r="D249" s="79" t="s">
        <v>790</v>
      </c>
      <c r="E249" s="79" t="s">
        <v>477</v>
      </c>
      <c r="F249" s="79" t="s">
        <v>477</v>
      </c>
      <c r="G249" s="79" t="s">
        <v>477</v>
      </c>
      <c r="H249" s="79">
        <v>242.99</v>
      </c>
      <c r="I249" s="79" t="s">
        <v>477</v>
      </c>
      <c r="J249" s="79" t="s">
        <v>477</v>
      </c>
      <c r="K249" s="79">
        <v>242.99</v>
      </c>
      <c r="L249" s="79" t="s">
        <v>477</v>
      </c>
      <c r="M249" s="79" t="s">
        <v>477</v>
      </c>
      <c r="N249" s="79" t="s">
        <v>477</v>
      </c>
      <c r="O249" s="79" t="s">
        <v>619</v>
      </c>
      <c r="P249" s="79" t="s">
        <v>477</v>
      </c>
    </row>
    <row r="250" spans="1:16" ht="16.5" customHeight="1" x14ac:dyDescent="0.3">
      <c r="A250" s="78">
        <v>247</v>
      </c>
      <c r="B250" s="87" t="s">
        <v>478</v>
      </c>
      <c r="C250" s="78" t="s">
        <v>466</v>
      </c>
      <c r="D250" s="79" t="s">
        <v>791</v>
      </c>
      <c r="E250" s="79" t="s">
        <v>479</v>
      </c>
      <c r="F250" s="79" t="s">
        <v>479</v>
      </c>
      <c r="G250" s="79" t="s">
        <v>479</v>
      </c>
      <c r="H250" s="79">
        <v>233.64</v>
      </c>
      <c r="I250" s="79" t="s">
        <v>479</v>
      </c>
      <c r="J250" s="79" t="s">
        <v>479</v>
      </c>
      <c r="K250" s="79">
        <v>233.64</v>
      </c>
      <c r="L250" s="79" t="s">
        <v>479</v>
      </c>
      <c r="M250" s="79" t="s">
        <v>479</v>
      </c>
      <c r="N250" s="79" t="s">
        <v>479</v>
      </c>
      <c r="O250" s="79" t="s">
        <v>619</v>
      </c>
      <c r="P250" s="79" t="s">
        <v>479</v>
      </c>
    </row>
    <row r="251" spans="1:16" ht="16.5" customHeight="1" x14ac:dyDescent="0.3">
      <c r="A251" s="78">
        <v>248</v>
      </c>
      <c r="B251" s="87" t="s">
        <v>480</v>
      </c>
      <c r="C251" s="78" t="s">
        <v>466</v>
      </c>
      <c r="D251" s="79" t="s">
        <v>791</v>
      </c>
      <c r="E251" s="79" t="s">
        <v>479</v>
      </c>
      <c r="F251" s="79" t="s">
        <v>479</v>
      </c>
      <c r="G251" s="79" t="s">
        <v>479</v>
      </c>
      <c r="H251" s="79">
        <v>233.64</v>
      </c>
      <c r="I251" s="79" t="s">
        <v>479</v>
      </c>
      <c r="J251" s="79" t="s">
        <v>479</v>
      </c>
      <c r="K251" s="79">
        <v>233.64</v>
      </c>
      <c r="L251" s="79" t="s">
        <v>479</v>
      </c>
      <c r="M251" s="79" t="s">
        <v>479</v>
      </c>
      <c r="N251" s="79" t="s">
        <v>479</v>
      </c>
      <c r="O251" s="79" t="s">
        <v>619</v>
      </c>
      <c r="P251" s="79" t="s">
        <v>479</v>
      </c>
    </row>
    <row r="252" spans="1:16" ht="16.5" customHeight="1" x14ac:dyDescent="0.3">
      <c r="A252" s="78">
        <v>249</v>
      </c>
      <c r="B252" s="87" t="s">
        <v>481</v>
      </c>
      <c r="C252" s="78" t="s">
        <v>466</v>
      </c>
      <c r="D252" s="79" t="s">
        <v>659</v>
      </c>
      <c r="E252" s="79" t="s">
        <v>376</v>
      </c>
      <c r="F252" s="79" t="s">
        <v>376</v>
      </c>
      <c r="G252" s="79" t="s">
        <v>376</v>
      </c>
      <c r="H252" s="79">
        <v>299.07</v>
      </c>
      <c r="I252" s="79" t="s">
        <v>376</v>
      </c>
      <c r="J252" s="79" t="s">
        <v>376</v>
      </c>
      <c r="K252" s="79">
        <v>299.07</v>
      </c>
      <c r="L252" s="79" t="s">
        <v>376</v>
      </c>
      <c r="M252" s="79" t="s">
        <v>376</v>
      </c>
      <c r="N252" s="79" t="s">
        <v>376</v>
      </c>
      <c r="O252" s="79" t="s">
        <v>619</v>
      </c>
      <c r="P252" s="79" t="s">
        <v>376</v>
      </c>
    </row>
    <row r="253" spans="1:16" ht="16.5" customHeight="1" x14ac:dyDescent="0.3">
      <c r="A253" s="78">
        <v>250</v>
      </c>
      <c r="B253" s="87" t="s">
        <v>482</v>
      </c>
      <c r="C253" s="78" t="s">
        <v>466</v>
      </c>
      <c r="D253" s="79" t="s">
        <v>659</v>
      </c>
      <c r="E253" s="79" t="s">
        <v>376</v>
      </c>
      <c r="F253" s="79" t="s">
        <v>376</v>
      </c>
      <c r="G253" s="79" t="s">
        <v>376</v>
      </c>
      <c r="H253" s="79">
        <v>299.07</v>
      </c>
      <c r="I253" s="79" t="s">
        <v>376</v>
      </c>
      <c r="J253" s="79" t="s">
        <v>376</v>
      </c>
      <c r="K253" s="79">
        <v>299.07</v>
      </c>
      <c r="L253" s="79" t="s">
        <v>376</v>
      </c>
      <c r="M253" s="79" t="s">
        <v>376</v>
      </c>
      <c r="N253" s="79" t="s">
        <v>376</v>
      </c>
      <c r="O253" s="79" t="s">
        <v>619</v>
      </c>
      <c r="P253" s="79" t="s">
        <v>376</v>
      </c>
    </row>
    <row r="254" spans="1:16" ht="16.5" customHeight="1" x14ac:dyDescent="0.5">
      <c r="A254" s="54"/>
      <c r="B254" s="85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</row>
    <row r="255" spans="1:16" ht="16.5" customHeight="1" x14ac:dyDescent="0.5">
      <c r="A255" s="83"/>
      <c r="B255" s="85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</row>
    <row r="256" spans="1:16" ht="16.5" customHeight="1" x14ac:dyDescent="0.5">
      <c r="A256" s="54"/>
      <c r="B256" s="85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</row>
    <row r="257" spans="1:16" ht="16.5" customHeight="1" x14ac:dyDescent="0.5">
      <c r="A257" s="84" t="s">
        <v>1108</v>
      </c>
      <c r="B257" s="85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</row>
    <row r="258" spans="1:16" ht="16.5" customHeight="1" x14ac:dyDescent="0.5">
      <c r="A258" s="54"/>
      <c r="B258" s="85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</row>
    <row r="259" spans="1:16" ht="16.5" customHeight="1" x14ac:dyDescent="0.5">
      <c r="A259" s="76" t="s">
        <v>1109</v>
      </c>
      <c r="B259" s="85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</row>
  </sheetData>
  <mergeCells count="1">
    <mergeCell ref="A1:P1"/>
  </mergeCells>
  <hyperlinks>
    <hyperlink ref="A259" r:id="rId1" display="http://www.indexpr.moc.go.th/PRICE_PRESENT/Table_regionCsi.asp?Province_code=50&amp;nyear=2567&amp;unit_code1=unit_code_N&amp;table_name=csi_price_north_web_avg&amp;nowpage=2" xr:uid="{90C7770E-02DF-4A9D-B612-5A346F1B0F85}"/>
  </hyperlinks>
  <pageMargins left="0.11811023622047245" right="0.11811023622047245" top="0.15748031496062992" bottom="0.15748031496062992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2</vt:i4>
      </vt:variant>
    </vt:vector>
  </HeadingPairs>
  <TitlesOfParts>
    <vt:vector size="10" baseType="lpstr">
      <vt:lpstr>ปร.5</vt:lpstr>
      <vt:lpstr>ปร.5เปล่า</vt:lpstr>
      <vt:lpstr>สรุปราคากลาง</vt:lpstr>
      <vt:lpstr>ค่างานต้นทุนต่อหน่วย</vt:lpstr>
      <vt:lpstr>คอนกรีต</vt:lpstr>
      <vt:lpstr>เหล็กเสริม</vt:lpstr>
      <vt:lpstr>งานคอนกรีต</vt:lpstr>
      <vt:lpstr>ราคาวัสดุ</vt:lpstr>
      <vt:lpstr>สรุปราคากลาง!Print_Area</vt:lpstr>
      <vt:lpstr>สรุปราคากลาง!Print_Titles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HP</cp:lastModifiedBy>
  <cp:lastPrinted>2025-01-14T06:24:10Z</cp:lastPrinted>
  <dcterms:created xsi:type="dcterms:W3CDTF">2005-03-05T09:54:06Z</dcterms:created>
  <dcterms:modified xsi:type="dcterms:W3CDTF">2025-02-07T02:42:58Z</dcterms:modified>
</cp:coreProperties>
</file>