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เวิร์กบุ๊กนี้" defaultThemeVersion="124226"/>
  <mc:AlternateContent xmlns:mc="http://schemas.openxmlformats.org/markup-compatibility/2006">
    <mc:Choice Requires="x15">
      <x15ac:absPath xmlns:x15ac="http://schemas.microsoft.com/office/spreadsheetml/2010/11/ac" url="D:\back up 19.8.67\D\1 งานพิชญาภา\งานพัสดุ\งานปี 2568\ก่อสร้างค่ายลูกเสือ\เอกสารประกวดราคา\"/>
    </mc:Choice>
  </mc:AlternateContent>
  <xr:revisionPtr revIDLastSave="0" documentId="13_ncr:1_{9947D409-059A-4832-8F1E-948C86C2BB94}" xr6:coauthVersionLast="47" xr6:coauthVersionMax="47" xr10:uidLastSave="{00000000-0000-0000-0000-000000000000}"/>
  <bookViews>
    <workbookView xWindow="-120" yWindow="-120" windowWidth="29040" windowHeight="15840" tabRatio="930" xr2:uid="{00000000-000D-0000-FFFF-FFFF00000000}"/>
  </bookViews>
  <sheets>
    <sheet name="ปร.6" sheetId="25" r:id="rId1"/>
    <sheet name="ปร.5 (ก)" sheetId="22" r:id="rId2"/>
    <sheet name="ปร.4 หมวดสรุปค่าต้นทุนงาน" sheetId="24" r:id="rId3"/>
    <sheet name="หมวดงานปรับพื้นที่" sheetId="18" r:id="rId4"/>
    <sheet name="หมวดงานโครงสร้าง" sheetId="6" r:id="rId5"/>
    <sheet name="หมวดงานพื้น" sheetId="7" r:id="rId6"/>
    <sheet name="หมวดงานผนัง" sheetId="8" r:id="rId7"/>
    <sheet name="หมวดงานหลังคา" sheetId="9" r:id="rId8"/>
    <sheet name="หมวดงานฝ้าเพดาน" sheetId="15" r:id="rId9"/>
    <sheet name="หมวดงานประตูหน้าต่าง" sheetId="14" r:id="rId10"/>
    <sheet name="หมวดงานช่องเก็บของบนหัวนอน" sheetId="19" r:id="rId11"/>
    <sheet name="หมวดงานราวตากผ้า" sheetId="17" r:id="rId12"/>
    <sheet name="หมวดงานไฟฟ้า" sheetId="12" r:id="rId13"/>
    <sheet name="หมวดงานสุขภัณฑ์" sheetId="10" r:id="rId14"/>
    <sheet name="หมวดงานประปาและสุขาภิบาล" sheetId="13" r:id="rId15"/>
    <sheet name="หมวดงานสี" sheetId="16" r:id="rId16"/>
    <sheet name="ปร.5 (ข)" sheetId="23" r:id="rId17"/>
    <sheet name="หมวดงานครุภัณฑ์" sheetId="20" r:id="rId18"/>
    <sheet name="พาณิชย์จังหวัดยโสธร" sheetId="27" r:id="rId19"/>
    <sheet name="factor f" sheetId="28" r:id="rId20"/>
  </sheets>
  <definedNames>
    <definedName name="_xlnm.Print_Area" localSheetId="2">'ปร.4 หมวดสรุปค่าต้นทุนงาน'!$A$1:$J$34</definedName>
    <definedName name="_xlnm.Print_Area" localSheetId="1">'ปร.5 (ก)'!$A$1:$F$45</definedName>
    <definedName name="_xlnm.Print_Area" localSheetId="16">'ปร.5 (ข)'!$A$1:$F$45</definedName>
    <definedName name="_xlnm.Print_Area" localSheetId="17">หมวดงานครุภัณฑ์!$A$1:$J$22</definedName>
    <definedName name="_xlnm.Print_Area" localSheetId="4">หมวดงานโครงสร้าง!$A$1:$J$30</definedName>
    <definedName name="_xlnm.Print_Area" localSheetId="10">หมวดงานช่องเก็บของบนหัวนอน!$A$1:$K$22</definedName>
    <definedName name="_xlnm.Print_Area" localSheetId="9">หมวดงานประตูหน้าต่าง!$A$1:$J$26</definedName>
    <definedName name="_xlnm.Print_Area" localSheetId="14">หมวดงานประปาและสุขาภิบาล!$A$1:$K$30</definedName>
    <definedName name="_xlnm.Print_Area" localSheetId="3">หมวดงานปรับพื้นที่!$A$1:$K$26</definedName>
    <definedName name="_xlnm.Print_Area" localSheetId="6">หมวดงานผนัง!$A$1:$K$24</definedName>
    <definedName name="_xlnm.Print_Area" localSheetId="8">หมวดงานฝ้าเพดาน!$A$1:$K$22</definedName>
    <definedName name="_xlnm.Print_Area" localSheetId="5">หมวดงานพื้น!$A$1:$K$25</definedName>
    <definedName name="_xlnm.Print_Area" localSheetId="12">หมวดงานไฟฟ้า!$A$1:$K$25</definedName>
    <definedName name="_xlnm.Print_Area" localSheetId="11">หมวดงานราวตากผ้า!$A$1:$J$29</definedName>
    <definedName name="_xlnm.Print_Area" localSheetId="15">หมวดงานสี!$A$1:$J$19</definedName>
    <definedName name="_xlnm.Print_Area" localSheetId="13">หมวดงานสุขภัณฑ์!$A$1:$J$27</definedName>
    <definedName name="_xlnm.Print_Area" localSheetId="7">หมวดงานหลังคา!$A$1:$K$32</definedName>
    <definedName name="_xlnm.Print_Titles" localSheetId="2">'ปร.4 หมวดสรุปค่าต้นทุนงาน'!$1:$5</definedName>
    <definedName name="_xlnm.Print_Titles" localSheetId="4">หมวดงานโครงสร้าง!$5:$6</definedName>
  </definedNames>
  <calcPr calcId="181029"/>
</workbook>
</file>

<file path=xl/calcChain.xml><?xml version="1.0" encoding="utf-8"?>
<calcChain xmlns="http://schemas.openxmlformats.org/spreadsheetml/2006/main">
  <c r="H29" i="24" l="1"/>
  <c r="F29" i="24"/>
  <c r="I29" i="24" s="1"/>
  <c r="H30" i="24"/>
  <c r="F30" i="24"/>
  <c r="H28" i="24"/>
  <c r="F28" i="24"/>
  <c r="G26" i="24"/>
  <c r="H26" i="24" s="1"/>
  <c r="G24" i="24"/>
  <c r="F26" i="24"/>
  <c r="F24" i="24"/>
  <c r="H24" i="24"/>
  <c r="I24" i="24" s="1"/>
  <c r="K24" i="24" s="1"/>
  <c r="K25" i="24"/>
  <c r="L11" i="17"/>
  <c r="L12" i="17"/>
  <c r="L18" i="17"/>
  <c r="F22" i="17"/>
  <c r="I22" i="17" s="1"/>
  <c r="C8" i="8"/>
  <c r="C9" i="8" s="1"/>
  <c r="C10" i="8"/>
  <c r="C13" i="9"/>
  <c r="C14" i="9"/>
  <c r="H14" i="9" s="1"/>
  <c r="H11" i="9"/>
  <c r="C9" i="9"/>
  <c r="H9" i="9" s="1"/>
  <c r="C8" i="9"/>
  <c r="M17" i="9"/>
  <c r="M18" i="9"/>
  <c r="M19" i="9"/>
  <c r="M22" i="9"/>
  <c r="M21" i="9"/>
  <c r="M20" i="9"/>
  <c r="C20" i="9" s="1"/>
  <c r="C9" i="15"/>
  <c r="C8" i="15"/>
  <c r="I30" i="24" l="1"/>
  <c r="I26" i="24"/>
  <c r="I28" i="24"/>
  <c r="F14" i="9"/>
  <c r="I14" i="9" s="1"/>
  <c r="F11" i="9"/>
  <c r="I11" i="9" s="1"/>
  <c r="F9" i="9"/>
  <c r="I9" i="9" s="1"/>
  <c r="C17" i="9" l="1"/>
  <c r="C22" i="9"/>
  <c r="C21" i="9"/>
  <c r="C19" i="9"/>
  <c r="C18" i="9"/>
  <c r="O18" i="9" l="1"/>
  <c r="O19" i="9"/>
  <c r="O20" i="9"/>
  <c r="O21" i="9"/>
  <c r="O22" i="9"/>
  <c r="O17" i="9"/>
  <c r="C11" i="8"/>
  <c r="C16" i="9" l="1"/>
  <c r="C10" i="9"/>
  <c r="C18" i="17"/>
  <c r="C17" i="17"/>
  <c r="C12" i="17"/>
  <c r="C11" i="17"/>
  <c r="C8" i="17"/>
  <c r="C9" i="17"/>
  <c r="M8" i="19"/>
  <c r="C8" i="19" s="1"/>
  <c r="C9" i="19"/>
  <c r="C18" i="14"/>
  <c r="C17" i="14"/>
  <c r="C16" i="14"/>
  <c r="C15" i="14"/>
  <c r="C8" i="16" l="1"/>
  <c r="C13" i="8"/>
  <c r="C10" i="7"/>
  <c r="C9" i="7"/>
  <c r="C8" i="7"/>
  <c r="H15" i="12" l="1"/>
  <c r="F15" i="12"/>
  <c r="C9" i="12"/>
  <c r="C16" i="17"/>
  <c r="H16" i="17" s="1"/>
  <c r="C15" i="17"/>
  <c r="F15" i="17" s="1"/>
  <c r="H14" i="17"/>
  <c r="F14" i="17"/>
  <c r="C13" i="17"/>
  <c r="C20" i="6"/>
  <c r="C19" i="6"/>
  <c r="F19" i="6" s="1"/>
  <c r="C8" i="6"/>
  <c r="H8" i="6" s="1"/>
  <c r="M9" i="8"/>
  <c r="A6" i="22"/>
  <c r="A3" i="24" s="1"/>
  <c r="A3" i="18" s="1"/>
  <c r="A3" i="6" s="1"/>
  <c r="A3" i="7" s="1"/>
  <c r="A3" i="8" s="1"/>
  <c r="A3" i="9" s="1"/>
  <c r="A3" i="15" s="1"/>
  <c r="A3" i="14" s="1"/>
  <c r="A3" i="19" s="1"/>
  <c r="A3" i="17" s="1"/>
  <c r="A3" i="12" s="1"/>
  <c r="A3" i="10" s="1"/>
  <c r="A3" i="13" s="1"/>
  <c r="A3" i="16" s="1"/>
  <c r="A6" i="23" s="1"/>
  <c r="A3" i="20" s="1"/>
  <c r="H23" i="13"/>
  <c r="F23" i="13"/>
  <c r="C9" i="18"/>
  <c r="H9" i="18" s="1"/>
  <c r="H16" i="13"/>
  <c r="F16" i="13"/>
  <c r="G22" i="13"/>
  <c r="H22" i="13" s="1"/>
  <c r="F22" i="13"/>
  <c r="M21" i="13"/>
  <c r="H21" i="13"/>
  <c r="F21" i="13"/>
  <c r="H20" i="13"/>
  <c r="F20" i="13"/>
  <c r="F18" i="12"/>
  <c r="H18" i="12"/>
  <c r="C21" i="6"/>
  <c r="C17" i="6"/>
  <c r="C10" i="6"/>
  <c r="C11" i="6"/>
  <c r="H11" i="6" s="1"/>
  <c r="I16" i="13" l="1"/>
  <c r="F8" i="6"/>
  <c r="I8" i="6" s="1"/>
  <c r="H19" i="6"/>
  <c r="I19" i="6" s="1"/>
  <c r="I18" i="12"/>
  <c r="I23" i="13"/>
  <c r="I15" i="12"/>
  <c r="I14" i="17"/>
  <c r="H15" i="17"/>
  <c r="I15" i="17" s="1"/>
  <c r="F16" i="17"/>
  <c r="I16" i="17" s="1"/>
  <c r="F9" i="18"/>
  <c r="I9" i="18" s="1"/>
  <c r="I21" i="13"/>
  <c r="I22" i="13"/>
  <c r="I20" i="13"/>
  <c r="F11" i="6"/>
  <c r="I11" i="6" s="1"/>
  <c r="H8" i="18"/>
  <c r="E8" i="13"/>
  <c r="E9" i="13"/>
  <c r="E10" i="13"/>
  <c r="E11" i="13"/>
  <c r="F8" i="18" l="1"/>
  <c r="I8" i="18" s="1"/>
  <c r="I20" i="18" s="1"/>
  <c r="E9" i="19"/>
  <c r="E23" i="9"/>
  <c r="E24" i="9"/>
  <c r="E22" i="9"/>
  <c r="H12" i="17" l="1"/>
  <c r="H11" i="17"/>
  <c r="A2" i="20" l="1"/>
  <c r="A2" i="16"/>
  <c r="A2" i="13"/>
  <c r="A2" i="10"/>
  <c r="A2" i="12"/>
  <c r="A2" i="17"/>
  <c r="A2" i="19"/>
  <c r="A2" i="14"/>
  <c r="A2" i="15"/>
  <c r="A2" i="9"/>
  <c r="A2" i="8"/>
  <c r="A2" i="7"/>
  <c r="A2" i="6"/>
  <c r="A1" i="18"/>
  <c r="A2" i="18"/>
  <c r="K13" i="22" l="1"/>
  <c r="M13" i="22" s="1"/>
  <c r="M11" i="13"/>
  <c r="M10" i="13"/>
  <c r="M9" i="13"/>
  <c r="M8" i="13"/>
  <c r="M17" i="12"/>
  <c r="M16" i="12"/>
  <c r="H11" i="20"/>
  <c r="F11" i="20"/>
  <c r="H24" i="9"/>
  <c r="F24" i="9"/>
  <c r="H23" i="9"/>
  <c r="F23" i="9"/>
  <c r="H16" i="14"/>
  <c r="H12" i="9"/>
  <c r="H13" i="9"/>
  <c r="H15" i="9"/>
  <c r="F12" i="9"/>
  <c r="F13" i="9"/>
  <c r="F15" i="9"/>
  <c r="H19" i="13"/>
  <c r="F19" i="13"/>
  <c r="F14" i="8"/>
  <c r="H14" i="8"/>
  <c r="H17" i="12"/>
  <c r="F17" i="12"/>
  <c r="H16" i="12"/>
  <c r="F16" i="12"/>
  <c r="H14" i="12"/>
  <c r="F14" i="12"/>
  <c r="H13" i="12"/>
  <c r="F13" i="12"/>
  <c r="F11" i="12"/>
  <c r="H11" i="12"/>
  <c r="F12" i="12"/>
  <c r="H12" i="12"/>
  <c r="H10" i="12"/>
  <c r="F10" i="12"/>
  <c r="H18" i="13"/>
  <c r="F18" i="13"/>
  <c r="I18" i="13" s="1"/>
  <c r="H17" i="13"/>
  <c r="F17" i="13"/>
  <c r="H10" i="20"/>
  <c r="F10" i="20"/>
  <c r="H8" i="20"/>
  <c r="F8" i="20"/>
  <c r="F10" i="16"/>
  <c r="H10" i="16"/>
  <c r="H9" i="19"/>
  <c r="F9" i="19"/>
  <c r="H8" i="19"/>
  <c r="F8" i="19"/>
  <c r="H13" i="8"/>
  <c r="F13" i="8"/>
  <c r="F12" i="8"/>
  <c r="H12" i="8"/>
  <c r="F9" i="16"/>
  <c r="H9" i="16"/>
  <c r="F8" i="12"/>
  <c r="H8" i="12"/>
  <c r="F9" i="12"/>
  <c r="H9" i="12"/>
  <c r="F8" i="10"/>
  <c r="H8" i="10"/>
  <c r="F9" i="10"/>
  <c r="H9" i="10"/>
  <c r="F10" i="10"/>
  <c r="H10" i="10"/>
  <c r="F11" i="10"/>
  <c r="H11" i="10"/>
  <c r="F12" i="10"/>
  <c r="H12" i="10"/>
  <c r="F13" i="10"/>
  <c r="H13" i="10"/>
  <c r="F14" i="10"/>
  <c r="H14" i="10"/>
  <c r="F16" i="10"/>
  <c r="H16" i="10"/>
  <c r="F17" i="10"/>
  <c r="H17" i="10"/>
  <c r="F18" i="10"/>
  <c r="H18" i="10"/>
  <c r="F19" i="10"/>
  <c r="H19" i="10"/>
  <c r="F8" i="13"/>
  <c r="H8" i="13"/>
  <c r="F9" i="13"/>
  <c r="H9" i="13"/>
  <c r="F10" i="13"/>
  <c r="H10" i="13"/>
  <c r="F11" i="13"/>
  <c r="H11" i="13"/>
  <c r="F13" i="13"/>
  <c r="H13" i="13"/>
  <c r="F14" i="13"/>
  <c r="H14" i="13"/>
  <c r="F15" i="13"/>
  <c r="H15" i="13"/>
  <c r="F8" i="14"/>
  <c r="H8" i="14"/>
  <c r="F9" i="14"/>
  <c r="H9" i="14"/>
  <c r="F10" i="14"/>
  <c r="H10" i="14"/>
  <c r="F11" i="14"/>
  <c r="H11" i="14"/>
  <c r="F12" i="14"/>
  <c r="H12" i="14"/>
  <c r="F13" i="14"/>
  <c r="H13" i="14"/>
  <c r="F15" i="14"/>
  <c r="H15" i="14"/>
  <c r="F16" i="14"/>
  <c r="F17" i="14"/>
  <c r="H17" i="14"/>
  <c r="F18" i="14"/>
  <c r="H18" i="14"/>
  <c r="F8" i="15"/>
  <c r="H8" i="15"/>
  <c r="F9" i="15"/>
  <c r="H9" i="15"/>
  <c r="F8" i="9"/>
  <c r="H8" i="9"/>
  <c r="F10" i="9"/>
  <c r="H10" i="9"/>
  <c r="F16" i="9"/>
  <c r="H16" i="9"/>
  <c r="F17" i="9"/>
  <c r="H17" i="9"/>
  <c r="F18" i="9"/>
  <c r="H18" i="9"/>
  <c r="F19" i="9"/>
  <c r="H19" i="9"/>
  <c r="F20" i="9"/>
  <c r="H20" i="9"/>
  <c r="F21" i="9"/>
  <c r="H21" i="9"/>
  <c r="F22" i="9"/>
  <c r="H22" i="9"/>
  <c r="F8" i="7"/>
  <c r="H8" i="7"/>
  <c r="F9" i="7"/>
  <c r="H9" i="7"/>
  <c r="F10" i="7"/>
  <c r="H10" i="7"/>
  <c r="F11" i="7"/>
  <c r="H11" i="7"/>
  <c r="F8" i="8"/>
  <c r="H8" i="8"/>
  <c r="F9" i="8"/>
  <c r="H9" i="8"/>
  <c r="F10" i="8"/>
  <c r="H10" i="8"/>
  <c r="F11" i="8"/>
  <c r="H11" i="8"/>
  <c r="F9" i="6"/>
  <c r="H9" i="6"/>
  <c r="F10" i="6"/>
  <c r="H10" i="6"/>
  <c r="F13" i="6"/>
  <c r="H13" i="6"/>
  <c r="F14" i="6"/>
  <c r="H14" i="6"/>
  <c r="F15" i="6"/>
  <c r="H15" i="6"/>
  <c r="F16" i="6"/>
  <c r="H16" i="6"/>
  <c r="H17" i="6"/>
  <c r="F17" i="6"/>
  <c r="F18" i="6"/>
  <c r="H18" i="6"/>
  <c r="H20" i="6"/>
  <c r="F21" i="6"/>
  <c r="H21" i="6"/>
  <c r="F22" i="6"/>
  <c r="H22" i="6"/>
  <c r="F23" i="6"/>
  <c r="H23" i="6"/>
  <c r="F8" i="17"/>
  <c r="H8" i="17"/>
  <c r="F9" i="17"/>
  <c r="H9" i="17"/>
  <c r="F11" i="17"/>
  <c r="I11" i="17" s="1"/>
  <c r="F12" i="17"/>
  <c r="I12" i="17" s="1"/>
  <c r="F17" i="17"/>
  <c r="H17" i="17"/>
  <c r="F18" i="17"/>
  <c r="H18" i="17"/>
  <c r="F19" i="17"/>
  <c r="H19" i="17"/>
  <c r="F20" i="17"/>
  <c r="I20" i="17" s="1"/>
  <c r="F21" i="17"/>
  <c r="I21" i="17" s="1"/>
  <c r="H13" i="17"/>
  <c r="F13" i="17"/>
  <c r="I9" i="16"/>
  <c r="I16" i="10" l="1"/>
  <c r="I11" i="14"/>
  <c r="I17" i="12"/>
  <c r="I12" i="10"/>
  <c r="I16" i="14"/>
  <c r="I10" i="16"/>
  <c r="I13" i="14"/>
  <c r="I17" i="14"/>
  <c r="I24" i="9"/>
  <c r="I15" i="14"/>
  <c r="I14" i="8"/>
  <c r="I13" i="9"/>
  <c r="I21" i="9"/>
  <c r="I9" i="8"/>
  <c r="I9" i="19"/>
  <c r="I18" i="14"/>
  <c r="I9" i="7"/>
  <c r="I19" i="17"/>
  <c r="I9" i="17"/>
  <c r="I8" i="14"/>
  <c r="I12" i="14"/>
  <c r="I10" i="14"/>
  <c r="I9" i="14"/>
  <c r="I10" i="7"/>
  <c r="I23" i="6"/>
  <c r="I12" i="8"/>
  <c r="I8" i="20"/>
  <c r="I17" i="10"/>
  <c r="I18" i="10"/>
  <c r="I9" i="15"/>
  <c r="I23" i="9"/>
  <c r="I8" i="9"/>
  <c r="I16" i="9"/>
  <c r="I8" i="7"/>
  <c r="I9" i="13"/>
  <c r="E12" i="13"/>
  <c r="G12" i="13" s="1"/>
  <c r="I17" i="17"/>
  <c r="I10" i="10"/>
  <c r="I9" i="10"/>
  <c r="I11" i="12"/>
  <c r="I16" i="12"/>
  <c r="I8" i="12"/>
  <c r="I14" i="6"/>
  <c r="I21" i="6"/>
  <c r="I13" i="13"/>
  <c r="I17" i="13"/>
  <c r="I19" i="13"/>
  <c r="I14" i="12"/>
  <c r="I10" i="8"/>
  <c r="I11" i="20"/>
  <c r="I20" i="9"/>
  <c r="I13" i="8"/>
  <c r="I11" i="13"/>
  <c r="I8" i="19"/>
  <c r="I15" i="9"/>
  <c r="I19" i="9"/>
  <c r="I14" i="13"/>
  <c r="I14" i="10"/>
  <c r="I15" i="6"/>
  <c r="I11" i="7"/>
  <c r="I13" i="10"/>
  <c r="I22" i="6"/>
  <c r="F20" i="6"/>
  <c r="I20" i="6" s="1"/>
  <c r="I11" i="10"/>
  <c r="I10" i="20"/>
  <c r="I15" i="13"/>
  <c r="I8" i="13"/>
  <c r="I10" i="13"/>
  <c r="I19" i="10"/>
  <c r="I10" i="12"/>
  <c r="I12" i="12"/>
  <c r="I13" i="12"/>
  <c r="I9" i="12"/>
  <c r="I18" i="17"/>
  <c r="I8" i="17"/>
  <c r="I22" i="9"/>
  <c r="I18" i="9"/>
  <c r="I17" i="9"/>
  <c r="I12" i="9"/>
  <c r="I10" i="9"/>
  <c r="I11" i="8"/>
  <c r="I8" i="8"/>
  <c r="I18" i="6"/>
  <c r="I16" i="6"/>
  <c r="I13" i="6"/>
  <c r="I10" i="6"/>
  <c r="I9" i="6"/>
  <c r="I8" i="10"/>
  <c r="I13" i="17"/>
  <c r="I8" i="15"/>
  <c r="I17" i="6"/>
  <c r="I7" i="24"/>
  <c r="I21" i="10" l="1"/>
  <c r="I25" i="6"/>
  <c r="I8" i="24" s="1"/>
  <c r="K8" i="24" s="1"/>
  <c r="I20" i="12"/>
  <c r="I24" i="17"/>
  <c r="I15" i="24" s="1"/>
  <c r="K15" i="24" s="1"/>
  <c r="I16" i="19"/>
  <c r="I14" i="24" s="1"/>
  <c r="K14" i="24" s="1"/>
  <c r="I20" i="14"/>
  <c r="I13" i="24" s="1"/>
  <c r="K13" i="24" s="1"/>
  <c r="I19" i="7"/>
  <c r="I9" i="24" s="1"/>
  <c r="I17" i="24"/>
  <c r="I16" i="15"/>
  <c r="I12" i="24" s="1"/>
  <c r="K12" i="24" s="1"/>
  <c r="I15" i="20"/>
  <c r="I16" i="20" s="1"/>
  <c r="C10" i="23" s="1"/>
  <c r="E10" i="23" s="1"/>
  <c r="E20" i="23" s="1"/>
  <c r="E21" i="23" s="1"/>
  <c r="H12" i="13"/>
  <c r="F12" i="13"/>
  <c r="I18" i="8"/>
  <c r="I10" i="24" s="1"/>
  <c r="K10" i="24" s="1"/>
  <c r="I16" i="24"/>
  <c r="K16" i="24" s="1"/>
  <c r="I26" i="9"/>
  <c r="I11" i="24" s="1"/>
  <c r="K11" i="24" s="1"/>
  <c r="K7" i="24"/>
  <c r="I21" i="24" l="1"/>
  <c r="I22" i="24" s="1"/>
  <c r="I32" i="24" s="1"/>
  <c r="C10" i="22" s="1"/>
  <c r="K9" i="24"/>
  <c r="K17" i="24"/>
  <c r="I12" i="13"/>
  <c r="I25" i="13" s="1"/>
  <c r="H11" i="23"/>
  <c r="H14" i="23"/>
  <c r="H12" i="23"/>
  <c r="H13" i="23"/>
  <c r="H10" i="23"/>
  <c r="C11" i="25" l="1"/>
  <c r="C22" i="23"/>
  <c r="I18" i="24" l="1"/>
  <c r="K18" i="24" l="1"/>
  <c r="H8" i="16"/>
  <c r="F8" i="16"/>
  <c r="I8" i="16" s="1"/>
  <c r="I13" i="16" s="1"/>
  <c r="I19" i="24" s="1"/>
  <c r="K19" i="24" l="1"/>
  <c r="J10" i="22" l="1"/>
  <c r="E9" i="28"/>
  <c r="E10" i="28" s="1"/>
  <c r="E13" i="28" s="1"/>
  <c r="E8" i="28" l="1"/>
  <c r="E12" i="28" s="1"/>
  <c r="E14" i="28" s="1"/>
  <c r="D10" i="22" l="1"/>
  <c r="E10" i="22" s="1"/>
  <c r="E15" i="28"/>
  <c r="E22" i="22" l="1"/>
  <c r="H10" i="22" s="1"/>
  <c r="E23" i="22" l="1"/>
  <c r="H12" i="22"/>
  <c r="H14" i="22"/>
  <c r="H13" i="22"/>
  <c r="H11" i="22"/>
  <c r="H16" i="22"/>
  <c r="H15" i="22"/>
  <c r="H17" i="22" l="1"/>
  <c r="C24" i="22"/>
  <c r="C10" i="25"/>
  <c r="C15" i="25" s="1"/>
  <c r="I16" i="25" l="1"/>
  <c r="C16" i="25"/>
</calcChain>
</file>

<file path=xl/sharedStrings.xml><?xml version="1.0" encoding="utf-8"?>
<sst xmlns="http://schemas.openxmlformats.org/spreadsheetml/2006/main" count="1718" uniqueCount="797">
  <si>
    <t>รายการ</t>
  </si>
  <si>
    <t>จำนวน</t>
  </si>
  <si>
    <t>หน่วย</t>
  </si>
  <si>
    <t>ค่าวัสดุ</t>
  </si>
  <si>
    <t>ค่าเเรงงาน</t>
  </si>
  <si>
    <t>รวมค่าวัสดุ</t>
  </si>
  <si>
    <t>และค่าเเรงงาน</t>
  </si>
  <si>
    <t>หมายเหตุ</t>
  </si>
  <si>
    <t>ลำดับที่</t>
  </si>
  <si>
    <t>ราคาหน่วยละ</t>
  </si>
  <si>
    <t>จำนวนเงิน</t>
  </si>
  <si>
    <t>ม.</t>
  </si>
  <si>
    <t>ตร.ม.</t>
  </si>
  <si>
    <t>กก.</t>
  </si>
  <si>
    <t>ตัว</t>
  </si>
  <si>
    <t>ชุด</t>
  </si>
  <si>
    <t>ตัน</t>
  </si>
  <si>
    <t>ลบ.ม.</t>
  </si>
  <si>
    <t>อัน</t>
  </si>
  <si>
    <t>สรุปผลการประมาณราคาค่าก่อสร้าง</t>
  </si>
  <si>
    <t>ค่าวัสดุและค่าแรงงาน</t>
  </si>
  <si>
    <t>Factor F</t>
  </si>
  <si>
    <t>รวมค่าก่อสร้าง</t>
  </si>
  <si>
    <t>เป็นเงิน/บาท</t>
  </si>
  <si>
    <t>เงื่อนไข</t>
  </si>
  <si>
    <t xml:space="preserve"> </t>
  </si>
  <si>
    <t>- เงินล่วงหน้าจ่าย 0 %</t>
  </si>
  <si>
    <t>- เงินประกันผลงานหัก 0 %</t>
  </si>
  <si>
    <t>- ค่าภาษีมูลค่าเพิ่ม 7 %</t>
  </si>
  <si>
    <t>สรุป</t>
  </si>
  <si>
    <t>รวมค่าก่อสร้างเป็นเงินทั้งสิ้น</t>
  </si>
  <si>
    <t>ตัวอักษร</t>
  </si>
  <si>
    <t>คณะกรรมการกำหนดราคากลาง</t>
  </si>
  <si>
    <t>ท่อน</t>
  </si>
  <si>
    <t>รวมราคางานทั้งสิ้น</t>
  </si>
  <si>
    <t>หมวดงานสี</t>
  </si>
  <si>
    <t>ตรม</t>
  </si>
  <si>
    <t>หมวดงานประตูหน้าต่าง</t>
  </si>
  <si>
    <t>หมวดงานประปาและสุขาภิบาล</t>
  </si>
  <si>
    <t>ขนาด 0.80X0.90 ม.</t>
  </si>
  <si>
    <t>หมวดงานสุขภัณฑ์</t>
  </si>
  <si>
    <t>กก</t>
  </si>
  <si>
    <t>หมวดงานโครงสร้าง</t>
  </si>
  <si>
    <t>เหล็กเสริม</t>
  </si>
  <si>
    <t>ขนาด ศ.ก   6  มม.</t>
  </si>
  <si>
    <t>ขนาด ศ.ก   9  มม.</t>
  </si>
  <si>
    <t>ขนาด ศ.ก   12  มม.</t>
  </si>
  <si>
    <t>ขนาด ศ.ก   16  มม.</t>
  </si>
  <si>
    <t>หมวดงานพื้น</t>
  </si>
  <si>
    <t>พ2 กระเบื้องปูพื้น ขนาด 30x30 ซม.(กันลื่น)</t>
  </si>
  <si>
    <t>หมวดงานฝ้าเพดาน</t>
  </si>
  <si>
    <t>หมวดงานไฟฟ้าและแสงสว่าง</t>
  </si>
  <si>
    <t>รวมราคางาน</t>
  </si>
  <si>
    <t>สวิทซ์ทางเดียว</t>
  </si>
  <si>
    <t>หมวดงานครุภัณฑ์</t>
  </si>
  <si>
    <t>หมวดงานหลังคา</t>
  </si>
  <si>
    <t xml:space="preserve">เชิงชายไฟเบอร์ซีเมนต์สำเร็จรูป 8" </t>
  </si>
  <si>
    <t>หมวดงานผนัง</t>
  </si>
  <si>
    <t xml:space="preserve"> หมวดงานประตูหน้าต่าง</t>
  </si>
  <si>
    <t>ภาษี 7%</t>
  </si>
  <si>
    <t xml:space="preserve">ทับเชิงชายเชิงชายปิดลอนไฟเบอร์ซีเมนต์สำเร็จรูป 6" </t>
  </si>
  <si>
    <t>จันทันเหล็ก [] 3"x3"x3.2 mm.(7.01 kg/m )</t>
  </si>
  <si>
    <t>อกไก่เหล็ก [] 3"x3"x3.2 mm.(7.01 kg/m )</t>
  </si>
  <si>
    <t>ดั้งเหล็ก [] 3"x3"x3.2 mm.(7.01 kg/m )</t>
  </si>
  <si>
    <t>อะเสเหล็ก [] 4"x4"x3.2 mm. (9.52 kg/m )</t>
  </si>
  <si>
    <t>แปเหล็ก [ 75x45x15x2.3 mm(3.25 kg/m)</t>
  </si>
  <si>
    <t>แผ่น</t>
  </si>
  <si>
    <t>ประมาณราคาก่อสร้าง งานก่อสร้างอาคารที่พักผู้เข้ารับการอบรม</t>
  </si>
  <si>
    <t>พ3 พื้น ค.ส.ล. ผิวขัดเรียบ</t>
  </si>
  <si>
    <t>จมูกบันได pvc.</t>
  </si>
  <si>
    <t>คอนกรีตหยาบ</t>
  </si>
  <si>
    <t>ผนังไม้สังเคราะห์โครงเคร่าเหล็ก 2"x2"x 2 mm.</t>
  </si>
  <si>
    <t>ปิดหน้าจั่ว</t>
  </si>
  <si>
    <t>กรุกระเบื้องเซรามิค 20x30 ซม.</t>
  </si>
  <si>
    <t>ป1  ประตูเหล็กบานเลื่อนกรอบบานเหล็กพร้อมเหล็กดัด</t>
  </si>
  <si>
    <t>งานมุ้งลวด</t>
  </si>
  <si>
    <t>ป1  บานมุ้งลวดขนาด 0.90x2.00 m.</t>
  </si>
  <si>
    <t>ตะแกรงเหล็กเสริมwire mesh ขนาด ศ.ก   4  มม.@ 0.20#</t>
  </si>
  <si>
    <t xml:space="preserve">ฉาบปูน   </t>
  </si>
  <si>
    <t>น1   บานมุ้งลวดขนาด 0.73x1.20 m.</t>
  </si>
  <si>
    <t>น2   บานมุ้งลวดขนาด 0.58x1.20 m.</t>
  </si>
  <si>
    <t>น3   บานมุ้งลวดขนาด 0.60x0.86 m.</t>
  </si>
  <si>
    <t>โถส้วมนั่งราบหม้อน้ำ</t>
  </si>
  <si>
    <t>ก๊อกน้ำสนามทำความสะอาด</t>
  </si>
  <si>
    <t>สกรูยึดแผ่นกระเบื้อง 4".</t>
  </si>
  <si>
    <t>เกลียวเร่ง  5"</t>
  </si>
  <si>
    <t>งาน</t>
  </si>
  <si>
    <t>เสาเอ็นและคานทับหลัง ค.ส.ล.</t>
  </si>
  <si>
    <t>หมวดงานช่องเก็บของบนหัวนอน</t>
  </si>
  <si>
    <t>หมวดงานราวตากผ้า</t>
  </si>
  <si>
    <t>ตะแกรงเหล็กฉีก -XS43 หนา 3.2 mm.</t>
  </si>
  <si>
    <t>เหล็ก [] 2"x2"x2 mm.(2.91kg/m)</t>
  </si>
  <si>
    <t>สีน้ำมัน</t>
  </si>
  <si>
    <t>สีอคริลิกภายนอกและภายใน</t>
  </si>
  <si>
    <t xml:space="preserve">ตู้คอนซูเมอร์ยูนิต  6 ช่อง 1 P MCB 32 A </t>
  </si>
  <si>
    <t>หมวดงานช่องเก็บของ</t>
  </si>
  <si>
    <t>หมวดงานไฟฟ้า</t>
  </si>
  <si>
    <t>ตัวหนังสือพลาสวูดแสดงชื่ออาคารสูง 15 cm.</t>
  </si>
  <si>
    <t>อิฐหักกระทุ้งแน่น</t>
  </si>
  <si>
    <t>ครอบข้าง</t>
  </si>
  <si>
    <t>ครอบข้างปิดชาย</t>
  </si>
  <si>
    <t>น1 วงกบและกรอบบานเหล็กลูกฟักกระจกฝ้าพร้อมเหล็กดัด</t>
  </si>
  <si>
    <t>น2 วงกบและกรอบบานเหล็กลูกฟักกระจกฝ้าพร้อมเหล็กดัด</t>
  </si>
  <si>
    <t>น3 วงกบและกรอบบานเหล็กลูกฟักกระจกฝ้าพร้อมเหล็กดัด</t>
  </si>
  <si>
    <t>น4 วงกบและกรอบบานอลูมิเนียมลูกฟักกระจกฝ้า</t>
  </si>
  <si>
    <t>แบบ ปร.5 (ก)</t>
  </si>
  <si>
    <t>แบบ ปร.5 (ข)</t>
  </si>
  <si>
    <t>ส่วนสรุปต้นทุนงาน</t>
  </si>
  <si>
    <t>แบบสรุปราคากลางงานก่อสร้าง</t>
  </si>
  <si>
    <t>ค่าก่อสร้าง</t>
  </si>
  <si>
    <t>หน่วย : บาท</t>
  </si>
  <si>
    <t>แบบ ปร. 6</t>
  </si>
  <si>
    <t>พัดลมโคจรติดใต้ฝ้าเพดาน ขนาด 16"</t>
  </si>
  <si>
    <t>ครอบสันโค้ง หนา 5 มม.</t>
  </si>
  <si>
    <t>ครอบโค้งปิดปลาย หนา 5 มม.</t>
  </si>
  <si>
    <t>ระยะเวลา  กุมภาพันธ์ 2568</t>
  </si>
  <si>
    <t>สำนักงานพาณิชย์จังหวัดยโสธร กระทรวงพาณิชย์</t>
  </si>
  <si>
    <t>หมายเหตุ :  ผู้มีหน้าที่ใช้ราคาต้องเข้ามาติดตามราคาและประกาศอย่างต่อเนื่อง เนื่องจากอาจมีการปรับปรุงราคาที่เผยแพร่แล้ว ราคาวัสดุก่อสร้างจังหวัดยโสธร (ราคาเงินสด ไม่รวมภาษีมูลค่าเพิ่ม ไม่รวมค่าขนส่ง)</t>
  </si>
  <si>
    <t>วันที่ดาวน์โหลดไฟล์ 01 เมษายน 2568 09:31:27น.</t>
  </si>
  <si>
    <t>รหัสหมวด</t>
  </si>
  <si>
    <t>ชื่อหมวดสินค้า</t>
  </si>
  <si>
    <t>รหัส</t>
  </si>
  <si>
    <t>กุมภาพันธ์</t>
  </si>
  <si>
    <t>01</t>
  </si>
  <si>
    <t>วัสดุเทหล่อกับที่</t>
  </si>
  <si>
    <t>0101010100100000</t>
  </si>
  <si>
    <t>คอนกรีตผสมเสร็จรูปลูกบาศก์ 180 กก./ตร.ซม. และ รูปทรงกระบอก 140กก./ตร.ซม.  ตราซีแพค</t>
  </si>
  <si>
    <t>1,995.33</t>
  </si>
  <si>
    <t>0101010100200000</t>
  </si>
  <si>
    <t>คอนกรีตผสมเสร็จรูปลูกบาศก์ 210 กก./ตร.ซม. และ รูปทรงกระบอก 180 กก./ตร.ซม.   ตราซีแพค</t>
  </si>
  <si>
    <t>2,042.06</t>
  </si>
  <si>
    <t>0101010100300000</t>
  </si>
  <si>
    <t>คอนกรีตผสมเสร็จรูปลูกบาศก์ 240 กก./ตร.ซม. และรูปทรงกระบอก 210 กก./ตร.ซม.   ตราซีแพค</t>
  </si>
  <si>
    <t>2,088.79</t>
  </si>
  <si>
    <t>0101010100400000</t>
  </si>
  <si>
    <t>คอนกรีตผสมเสร็จรูปลูกบาศก์ 280 กก./ตร.ซม. และ รูปทรงกระบอก 240 กก./ตร.ซม.   ตราซีเแพค</t>
  </si>
  <si>
    <t>2,135.51</t>
  </si>
  <si>
    <t>0101010100500000</t>
  </si>
  <si>
    <t>คอนกรีตผสมเสร็จรูปลูกบาศก์ 320 กก./ตร.ซม. และ รูปทรงกระบอก 280 กก./ตร.ซม.   ตราซีแพค</t>
  </si>
  <si>
    <t>2,228.97</t>
  </si>
  <si>
    <t>0101010100600000</t>
  </si>
  <si>
    <t>คอนกรีตผสมเสร็จรูปลูกบาศก์ 350 กก./ตร.ซม. และ รูปทรงกระบอก 300 กก./ตร.ซม.  ตราซีแพค</t>
  </si>
  <si>
    <t>2,322.43</t>
  </si>
  <si>
    <t>0101010100700000</t>
  </si>
  <si>
    <t>คอนกรีตผสมเสร็จรูปลูกบาศก์ 380 กก./ตร.ซม. และ รูปทรงกระบอก 320 กก./ตร.ซม.  ตราซีแพค</t>
  </si>
  <si>
    <t>2,369.16</t>
  </si>
  <si>
    <t>0101010100800000</t>
  </si>
  <si>
    <t>คอนกรีตผสมเสร็จรูปลูกบาศก์ 400 กก./ตร.ซม. และ รูปทรงกระบอก 350 กก./ตร.ซม.  ตราซีแพค</t>
  </si>
  <si>
    <t>2,415.89</t>
  </si>
  <si>
    <t>0101010103000000</t>
  </si>
  <si>
    <t>คอนกรีตผสมเสร็จรูปลูกบาศก์ 180 กก./ตร.ซม. และรูปทรงกระบอก  140 กก./ตร.ซม.  มีส่วนผสมของปูนซีเมนต์ TPI</t>
  </si>
  <si>
    <t>1,900.00</t>
  </si>
  <si>
    <t>0101010103100000</t>
  </si>
  <si>
    <t>คอนกรีตผสมเสร็จรูปลูกบาศก์ 210 กก./ตร.ซม. และรูปทรงกระบอก  180 กก./ตร.ซม.  มีส่วนผสมของปูนซีเมนต์ TPI</t>
  </si>
  <si>
    <t>1,959.81</t>
  </si>
  <si>
    <t>0101010103200000</t>
  </si>
  <si>
    <t>คอนกรีตผสมเสร็จรูปลูกบาศก์ 240 กก./ตร.ซม. และรูปทรงกระบอก  210 กก./ตร.ซม.  มีส่วนผสมของปูนซีเมนต์ TPI</t>
  </si>
  <si>
    <t>0101010103300000</t>
  </si>
  <si>
    <t>คอนกรีตผสมเสร็จรูปลูกบาศก์ 280 กก./ตร.ซม. และรูปทรงกระบอก  240 กก./ตร.ซม.  มีส่วนผสมของปูนซีเมนต์ TPI</t>
  </si>
  <si>
    <t>2,079.44</t>
  </si>
  <si>
    <t>0101010103400000</t>
  </si>
  <si>
    <t>คอนกรีตผสมเสร็จรูปลูกบาศก์ 320 กก./ตร.ซม. และรูปทรงกระบอก  280 กก./ตร.ซม.  มีส่วนผสมของปูนซีเมนต์ TPI</t>
  </si>
  <si>
    <t>2,139.25</t>
  </si>
  <si>
    <t>0101010103500000</t>
  </si>
  <si>
    <t>คอนกรีตผสมเสร็จรูปลูกบาศก์ 350 กก./ตร.ซม. และรูปทรงกระบอก  300 กก./ตร.ซม.  มีส่วนผสมของปูนซีเมนต์ TPI</t>
  </si>
  <si>
    <t>2,200.00</t>
  </si>
  <si>
    <t>0101010103600000</t>
  </si>
  <si>
    <t>คอนกรีตผสมเสร็จรูปลูกบาศก์ 380 กก./ตร.ซม. และรูปทรงกระบอก  320 กก./ตร.ซม.  มีส่วนผสมของปูนซีเมนต์ TPI</t>
  </si>
  <si>
    <t>2,259.81</t>
  </si>
  <si>
    <t>0101010103700000</t>
  </si>
  <si>
    <t>คอนกรีตผสมเสร็จรูปลูกบาศก์ 400 กก./ตร.ซม. และรูปทรงกระบอก  350 กก./ตร.ซม.  มีส่วนผสมของปูนซีเมนต์ TPI</t>
  </si>
  <si>
    <t>2,319.63</t>
  </si>
  <si>
    <t>02</t>
  </si>
  <si>
    <t>วัสดุก่อ</t>
  </si>
  <si>
    <t>0201010100100000</t>
  </si>
  <si>
    <t>คอนกรีตบล็อกก่อผนัง  ชนิดธรรมดา  ขนาด   19 x 39 x 7 ซม.</t>
  </si>
  <si>
    <t>ก้อน</t>
  </si>
  <si>
    <t>6.38</t>
  </si>
  <si>
    <t>0201020101200000</t>
  </si>
  <si>
    <t>คอนกรีตบล็อกก่อผนังมวลเบา  ขนาด 20 x 60 x 7.5  ซม.  ตราคิวคอน</t>
  </si>
  <si>
    <t>24.07</t>
  </si>
  <si>
    <t>0205010100100000</t>
  </si>
  <si>
    <t>อิฐมอญ     ขนาด 7x 16 x 3.5 ซม.</t>
  </si>
  <si>
    <t>1.73</t>
  </si>
  <si>
    <t>0206010100100000</t>
  </si>
  <si>
    <t>อิฐโปร่ง   ชนิดมีรู 2 รู     ขนาด 7x 16 x 3 ซม.</t>
  </si>
  <si>
    <t>1.17</t>
  </si>
  <si>
    <t>04</t>
  </si>
  <si>
    <t>วัสดุชิ้นส่วนหน้าตัดรูปต่างๆ</t>
  </si>
  <si>
    <t>0401010100100000</t>
  </si>
  <si>
    <t>เหล็กเส้นกลมผิวเรียบ   SR.24   ยาว 10 เมตร   ศก. 6  มม.</t>
  </si>
  <si>
    <t>21,189.41</t>
  </si>
  <si>
    <t>0401010100200000</t>
  </si>
  <si>
    <t>เหล็กเส้นกลมผิวเรียบ   SR.24   ยาว 10 เมตร   ศก. 9  มม.</t>
  </si>
  <si>
    <t>22,803.17</t>
  </si>
  <si>
    <t>0401010100300000</t>
  </si>
  <si>
    <t>เหล็กเส้นกลมผิวเรียบ   SR.24   ยาว 10 เมตร   ศก. 12  มม.</t>
  </si>
  <si>
    <t>22,908.18</t>
  </si>
  <si>
    <t>0401010100400000</t>
  </si>
  <si>
    <t>เหล็กเส้นกลมผิวเรียบ   SR.24   ยาว 10 เมตร   ศก. 15  มม.</t>
  </si>
  <si>
    <t>25,334.98</t>
  </si>
  <si>
    <t>0401010100500000</t>
  </si>
  <si>
    <t>เหล็กเส้นกลมผิวเรียบ   SR.24   ยาว 10 เมตร   ศก. 19  มม.</t>
  </si>
  <si>
    <t>24,645.02</t>
  </si>
  <si>
    <t>0401010100600000</t>
  </si>
  <si>
    <t>เหล็กเส้นกลมผิวเรียบ   SR.24   ยาว 10 เมตร   ศก. 25  มม.</t>
  </si>
  <si>
    <t>25,080.37</t>
  </si>
  <si>
    <t>0401020200200000</t>
  </si>
  <si>
    <t>เหล็กเส้นกลมผิวข้ออ้อย  SD.40   ยาว  10 เมตร  ศก. 12  มม.</t>
  </si>
  <si>
    <t>19,680.90</t>
  </si>
  <si>
    <t>0401020200300000</t>
  </si>
  <si>
    <t>เหล็กเส้นกลมผิวข้ออ้อย  SD.40   ยาว  10 เมตร  ศก. 16  มม.</t>
  </si>
  <si>
    <t>19,485.21</t>
  </si>
  <si>
    <t>0401020200400000</t>
  </si>
  <si>
    <t>เหล็กเส้นกลมผิวข้ออ้อย  SD.40   ยาว  10 เมตร  ศก. 20  มม.</t>
  </si>
  <si>
    <t>19,366.19</t>
  </si>
  <si>
    <t>0401030100100000</t>
  </si>
  <si>
    <t>ลวดผูกเหล็ก   ศก.  1.25 มม.  (เบอร์ 18)</t>
  </si>
  <si>
    <t>57.01</t>
  </si>
  <si>
    <t>0402040200100000</t>
  </si>
  <si>
    <t>เหล็กตัวซี (Light  Lip Channel Steel)  หนา 2.3  มม.  ยาว 6  เมตร   ขนาด 75 x 45 x 15  มม.  น้ำหนัก 21  กก./ท่อน</t>
  </si>
  <si>
    <t>420.56</t>
  </si>
  <si>
    <t>0402040200300000</t>
  </si>
  <si>
    <t>เหล็กตัวซี (Light  Lip Channel Steel)  หนา 2.3  มม.  ยาว 6  เมตร  ขนาด  100 x 50 x 20  มม.  น้ำหนัก  23.5 กก.</t>
  </si>
  <si>
    <t>556.07</t>
  </si>
  <si>
    <t>05</t>
  </si>
  <si>
    <t>วัสดุท่อ</t>
  </si>
  <si>
    <t>0501010100200000</t>
  </si>
  <si>
    <t>ท่อเหล็กกลวงสี่เหลี่ยมจัตุรัส   หนา  1.2  มม.  ขนาด  3/4" x 3/4"  ยาว 6 เมตร</t>
  </si>
  <si>
    <t>134.12</t>
  </si>
  <si>
    <t>0504010100100000</t>
  </si>
  <si>
    <t>ข้อต่อตรงเหล็กเคลือบสังกะสี  ศก.    1/2  นิ้ว</t>
  </si>
  <si>
    <t>12.62</t>
  </si>
  <si>
    <t>0504010100200000</t>
  </si>
  <si>
    <t>ข้อต่อตรงเหล็กเคลือบสังกะสี  ศก.    3/4  นิ้ว</t>
  </si>
  <si>
    <t>16.82</t>
  </si>
  <si>
    <t>0504010100300000</t>
  </si>
  <si>
    <t>ข้อต่อตรงเหล็กเคลือบสังกะสี  ศก.    1 นิ้ว</t>
  </si>
  <si>
    <t>28.51</t>
  </si>
  <si>
    <t>0504020100100000</t>
  </si>
  <si>
    <t>ข้อต่องอเหล็กเคลือบสังกะสี 90 องศา  ศก.    1/2 นิ้ว</t>
  </si>
  <si>
    <t>0504020100200000</t>
  </si>
  <si>
    <t>ข้อต่องอเหล็กเคลือบสังกะสี 90 องศา  ศก.    3/4 นิ้ว</t>
  </si>
  <si>
    <t>20.56</t>
  </si>
  <si>
    <t>0504020100300000</t>
  </si>
  <si>
    <t>ข้อต่องอเหล็กเคลือบสังกะสี 90 องศา  ศก.    1 นิ้ว</t>
  </si>
  <si>
    <t>35.05</t>
  </si>
  <si>
    <t>0504030100100000</t>
  </si>
  <si>
    <t>สามทาง 90 องศาเหล็กเคลือบสังกะสี    ศก.  1/2 นิ้ว</t>
  </si>
  <si>
    <t>21.03</t>
  </si>
  <si>
    <t>0504030100200000</t>
  </si>
  <si>
    <t>สามทาง 90 องศาเหล็กเคลือบสังกะสี    ศก.  3/4 นิ้ว</t>
  </si>
  <si>
    <t>31.78</t>
  </si>
  <si>
    <t>0504030100300000</t>
  </si>
  <si>
    <t>สามทาง 90 องศาเหล็กเคลือบสังกะสี    ศก.  1 นิ้ว</t>
  </si>
  <si>
    <t>51.40</t>
  </si>
  <si>
    <t>0506030102000000</t>
  </si>
  <si>
    <t>ท่อ พีวีซี  แข็ง ท่อประปา   ชนิดปลายธรรมดา  ชั้น 13.5   ยาว  4  เมตร   เส้นผ่านศูนย์กลาง  1/2"   ตราช้าง</t>
  </si>
  <si>
    <t>58.88</t>
  </si>
  <si>
    <t>0506030102100000</t>
  </si>
  <si>
    <t>ท่อ พีวีซี  แข็ง ท่อประปา   ชนิดปลายธรรมดา  ชั้น 13.5   ยาว  4  เมตร   เส้นผ่านศูนย์กลาง  3/4"   ตราช้าง</t>
  </si>
  <si>
    <t>70.09</t>
  </si>
  <si>
    <t>0506030102200000</t>
  </si>
  <si>
    <t>ท่อ พีวีซี  แข็ง ท่อประปา   ชนิดปลายธรรมดา  ชั้น 13.5   ยาว  4  เมตร   เส้นผ่านศูนย์กลาง  1"   ตราช้าง</t>
  </si>
  <si>
    <t>101.87</t>
  </si>
  <si>
    <t>0506030103200000</t>
  </si>
  <si>
    <t>ท่อ พีวีซี  แข็ง ท่อประปา   ชนิดปลายธรรมดา  ชั้น 13.5   ยาว  4  เมตร   เส้นผ่านศูนย์กลาง  1/2"   ตราเสือ</t>
  </si>
  <si>
    <t>56.07</t>
  </si>
  <si>
    <t>0506030103300000</t>
  </si>
  <si>
    <t>ท่อ พีวีซี  แข็ง ท่อประปา   ชนิดปลายธรรมดา  ชั้น 13.5   ยาว  4  เมตร   เส้นผ่านศูนย์กลาง  3/4"   ตราเสือ</t>
  </si>
  <si>
    <t>61.68</t>
  </si>
  <si>
    <t>0506030103400000</t>
  </si>
  <si>
    <t>ท่อ พีวีซี  แข็ง ท่อประปา   ชนิดปลายธรรมดา  ชั้น 13.5   ยาว  4  เมตร   เส้นผ่านศูนย์กลาง  1"   ตราเสือ</t>
  </si>
  <si>
    <t>95.33</t>
  </si>
  <si>
    <t>0506030103800000</t>
  </si>
  <si>
    <t>ท่อ พีวีซี  แข็ง ท่อประปา   ชนิดปลายธรรมดา  ชั้น 13.5   ยาว  4  เมตร   เส้นผ่านศูนย์กลาง  1 1/4"   ตราเสือ</t>
  </si>
  <si>
    <t>136.45</t>
  </si>
  <si>
    <t>0506030103900000</t>
  </si>
  <si>
    <t>ท่อ พีวีซี  แข็ง ท่อประปา   ชนิดปลายธรรมดา  ชั้น 13.5   ยาว  4  เมตร   เส้นผ่านศูนย์กลาง  1 1/2"   ตราเสือ</t>
  </si>
  <si>
    <t>162.62</t>
  </si>
  <si>
    <t>0506030104000000</t>
  </si>
  <si>
    <t>ท่อ พีวีซี  แข็ง ท่อประปา   ชนิดปลายธรรมดา  ชั้น 13.5   ยาว  4  เมตร   เส้นผ่านศูนย์กลาง  2"   ตราเสือ</t>
  </si>
  <si>
    <t>243.93</t>
  </si>
  <si>
    <t>0506030104100000</t>
  </si>
  <si>
    <t>ท่อ พีวีซี  แข็ง ท่อประปา   ชนิดปลายธรรมดา  ชั้น 13.5   ยาว  4  เมตร   เส้นผ่านศูนย์กลาง  2 1/2"   ตราเสือ</t>
  </si>
  <si>
    <t>404.67</t>
  </si>
  <si>
    <t>0506030104200000</t>
  </si>
  <si>
    <t>ท่อ พีวีซี  แข็ง ท่อประปา   ชนิดปลายธรรมดา  ชั้น 13.5   ยาว  4  เมตร   เส้นผ่านศูนย์กลาง  3"   ตราเสือ</t>
  </si>
  <si>
    <t>581.31</t>
  </si>
  <si>
    <t>0506030104300000</t>
  </si>
  <si>
    <t>ท่อ พีวีซี  แข็ง ท่อประปา   ชนิดปลายธรรมดา  ชั้น 13.5   ยาว  4  เมตร   เส้นผ่านศูนย์กลาง  4"   ตราเสือ</t>
  </si>
  <si>
    <t>895.33</t>
  </si>
  <si>
    <t>0506030104600000</t>
  </si>
  <si>
    <t>ท่อ พีวีซี  แข็ง ท่อประปา   ชนิดปลายธรรมดา  ชั้น 13.5   ยาว  4  เมตร   เส้นผ่านศูนย์กลาง  1 1/4"   ตราช้าง</t>
  </si>
  <si>
    <t>141.59</t>
  </si>
  <si>
    <t>0506030104700000</t>
  </si>
  <si>
    <t>ท่อ พีวีซี  แข็ง ท่อประปา   ชนิดปลายธรรมดา  ชั้น 13.5   ยาว  4  เมตร   เส้นผ่านศูนย์กลาง  1 1/2"   ตราช้าง</t>
  </si>
  <si>
    <t>170.10</t>
  </si>
  <si>
    <t>0506030104800000</t>
  </si>
  <si>
    <t>ท่อ พีวีซี  แข็ง ท่อประปา   ชนิดปลายธรรมดา  ชั้น 13.5   ยาว  4  เมตร   เส้นผ่านศูนย์กลาง  2"   ตราช้าง</t>
  </si>
  <si>
    <t>266.36</t>
  </si>
  <si>
    <t>0506030104900000</t>
  </si>
  <si>
    <t>ท่อ พีวีซี  แข็ง ท่อประปา   ชนิดปลายธรรมดา  ชั้น 13.5   ยาว  4  เมตร   เส้นผ่านศูนย์กลาง  2 1/2"   ตราช้าง</t>
  </si>
  <si>
    <t>461.68</t>
  </si>
  <si>
    <t>0506030105000000</t>
  </si>
  <si>
    <t>ท่อ พีวีซี  แข็ง ท่อประปา   ชนิดปลายธรรมดา  ชั้น 13.5   ยาว  4  เมตร   เส้นผ่านศูนย์กลาง  3"   ตราช้าง</t>
  </si>
  <si>
    <t>565.42</t>
  </si>
  <si>
    <t>0506030105100000</t>
  </si>
  <si>
    <t>ท่อ พีวีซี  แข็ง ท่อประปา   ชนิดปลายธรรมดา  ชั้น 13.5   ยาว  4  เมตร   เส้นผ่านศูนย์กลาง  4"   ตราช้าง</t>
  </si>
  <si>
    <t>828.98</t>
  </si>
  <si>
    <t>0507010101000000</t>
  </si>
  <si>
    <t>ข้อต่อท่อ พีวีซี ตรง  สำหรับใช้กับท่อรับแรงดัน   เส้นผ่านศูนย์กลาง  1/2"   ตราช้าง</t>
  </si>
  <si>
    <t>5.14</t>
  </si>
  <si>
    <t>0507010101100000</t>
  </si>
  <si>
    <t>ข้อต่อท่อ พีวีซี ตรง  สำหรับใช้กับท่อรับแรงดัน   เส้นผ่านศูนย์กลาง  3/4"   ตราช้าง</t>
  </si>
  <si>
    <t>6.55</t>
  </si>
  <si>
    <t>0507010101200000</t>
  </si>
  <si>
    <t>ข้อต่อท่อ พีวีซี ตรง  สำหรับใช้กับท่อรับแรงดัน   เส้นผ่านศูนย์กลาง  1"   ตราช้าง</t>
  </si>
  <si>
    <t>11.21</t>
  </si>
  <si>
    <t>0507010102500000</t>
  </si>
  <si>
    <t>ข้อต่อท่อ พีวีซี ตรง  สำหรับใช้กับท่อรับแรงดัน   เส้นผ่านศูนย์กลาง  1 1/4 "   ตรา ช้าง</t>
  </si>
  <si>
    <t>18.69</t>
  </si>
  <si>
    <t>0507010102600000</t>
  </si>
  <si>
    <t>ข้อต่อท่อ พีวีซี ตรง  สำหรับใช้กับท่อรับแรงดัน   เส้นผ่านศูนย์กลาง  1 1/2 "   ตรา ช้าง</t>
  </si>
  <si>
    <t>0507010102700000</t>
  </si>
  <si>
    <t>ข้อต่อท่อ พีวีซี ตรง  สำหรับใช้กับท่อรับแรงดัน   เส้นผ่านศูนย์กลาง  2 "   ตรา ช้าง</t>
  </si>
  <si>
    <t>32.71</t>
  </si>
  <si>
    <t>0507010102800000</t>
  </si>
  <si>
    <t>ข้อต่อท่อ พีวีซี ตรง  สำหรับใช้กับท่อรับแรงดัน   เส้นผ่านศูนย์กลาง   2 1/2 "   ตรา ช้าง</t>
  </si>
  <si>
    <t>42.06</t>
  </si>
  <si>
    <t>0507010102900000</t>
  </si>
  <si>
    <t>ข้อต่อท่อ พีวีซี ตรง  สำหรับใช้กับท่อรับแรงดัน   เส้นผ่านศูนย์กลาง  3 "   ตรา ช้าง</t>
  </si>
  <si>
    <t>0507010103000000</t>
  </si>
  <si>
    <t>ข้อต่อท่อ พีวีซี ตรง  สำหรับใช้กับท่อรับแรงดัน   เส้นผ่านศูนย์กลาง  4 "   ตรา ช้าง</t>
  </si>
  <si>
    <t>126.17</t>
  </si>
  <si>
    <t>0507040101000000</t>
  </si>
  <si>
    <t>ข้อต่อท่อ พีวีซี  ข้องอ 90 องศา  สำหรับใช้กับท่อรับแรงดัน   เส้นผ่านศูนย์กลาง  1/2"   ตราช้าง</t>
  </si>
  <si>
    <t>5.61</t>
  </si>
  <si>
    <t>0507040101100000</t>
  </si>
  <si>
    <t>ข้อต่อท่อ พีวีซี  ข้องอ 90 องศา  สำหรับใช้กับท่อรับแรงดัน   เส้นผ่านศูนย์กลาง  3/4"   ตราช้าง</t>
  </si>
  <si>
    <t>7.48</t>
  </si>
  <si>
    <t>0507040105800000</t>
  </si>
  <si>
    <t>ข้อต่อท่อ พีวีซี ข้องอ 90 องศา  สำหรับใช้กับท่อรับแรงดัน   เส้นผ่านศูนย์กลาง  1/2"   ตรา SCG</t>
  </si>
  <si>
    <t>6.54</t>
  </si>
  <si>
    <t>0507040105900000</t>
  </si>
  <si>
    <t>ข้อต่อท่อ พีวีซี ข้องอ 90 องศา  สำหรับใช้กับท่อรับแรงดัน   เส้นผ่านศูนย์กลาง  3/4"   ตรา SCG</t>
  </si>
  <si>
    <t>0507040106000000</t>
  </si>
  <si>
    <t>ข้อต่อท่อ พีวีซี ข้องอ 90 องศา  สำหรับใช้กับท่อรับแรงดัน   เส้นผ่านศูนย์กลาง  1"   ตรา SCG</t>
  </si>
  <si>
    <t>14.02</t>
  </si>
  <si>
    <t>0507040106100000</t>
  </si>
  <si>
    <t>ข้อต่อท่อ พีวีซี ข้องอ 90 องศา  สำหรับใช้กับท่อรับแรงดัน   เส้นผ่านศูนย์กลาง 1 1/4"   ตรา SCG</t>
  </si>
  <si>
    <t>28.04</t>
  </si>
  <si>
    <t>0507040106200000</t>
  </si>
  <si>
    <t>ข้อต่อท่อ พีวีซี ข้องอ 90 องศา  สำหรับใช้กับท่อรับแรงดัน   เส้นผ่านศูนย์กลาง 1  1/2"   ตรา SCG</t>
  </si>
  <si>
    <t>0507040106300000</t>
  </si>
  <si>
    <t>ข้อต่อท่อ พีวีซี ข้องอ 90 องศา  สำหรับใช้กับท่อรับแรงดัน   เส้นผ่านศูนย์กลาง 2"   ตรา SCG</t>
  </si>
  <si>
    <t>37.38</t>
  </si>
  <si>
    <t>0507040106400000</t>
  </si>
  <si>
    <t>ข้อต่อท่อ พีวีซี ข้องอ 90 องศา  สำหรับใช้กับท่อรับแรงดัน   เส้นผ่านศูนย์กลาง 2 1/2"   ตรา SCG</t>
  </si>
  <si>
    <t>74.77</t>
  </si>
  <si>
    <t>0507040106500000</t>
  </si>
  <si>
    <t>ข้อต่อท่อ พีวีซี ข้องอ 90 องศา  สำหรับใช้กับท่อรับแรงดัน   เส้นผ่านศูนย์กลาง  3"   ตรา SCG</t>
  </si>
  <si>
    <t>102.80</t>
  </si>
  <si>
    <t>0507040106600000</t>
  </si>
  <si>
    <t>ข้อต่อท่อ พีวีซี ข้องอ 90 องศา  สำหรับใช้กับท่อรับแรงดัน   เส้นผ่านศูนย์กลาง  4"   ตรา SCG</t>
  </si>
  <si>
    <t>205.61</t>
  </si>
  <si>
    <t>0507050104600000</t>
  </si>
  <si>
    <t>ข้อต่อท่อ พีวีซี  สามทาง  90  องศา   สำหรับใช้กับท่อรับแรงดัน   เส้นผ่าศูนย์กลาง  1/2"   ตรา SCG</t>
  </si>
  <si>
    <t>7.01</t>
  </si>
  <si>
    <t>0507050104700000</t>
  </si>
  <si>
    <t>ข้อต่อท่อ พีวีซี  สามทาง  90  องศา   สำหรับใช้กับท่อรับแรงดัน   เส้นผ่าศูนย์กลาง  3/4"   ตรา SCG</t>
  </si>
  <si>
    <t>8.88</t>
  </si>
  <si>
    <t>0507050104800000</t>
  </si>
  <si>
    <t>ข้อต่อท่อ พีวีซี  สามทาง  90  องศา   สำหรับใช้กับท่อรับแรงดัน   เส้นผ่าศูนย์กลาง  1"   ตรา SCG</t>
  </si>
  <si>
    <t>15.89</t>
  </si>
  <si>
    <t>0507050104900000</t>
  </si>
  <si>
    <t>ข้อต่อท่อ พีวีซี  สามทาง  90  องศา   สำหรับใช้กับท่อรับแรงดัน   เส้นผ่าศูนย์กลาง 1 1/4"   ตรา SCG</t>
  </si>
  <si>
    <t>0507050105000000</t>
  </si>
  <si>
    <t>ข้อต่อท่อ พีวีซี  สามทาง  90  องศา   สำหรับใช้กับท่อรับแรงดัน   เส้นผ่าศูนย์กลาง 1 1/2"   ตรา SCG</t>
  </si>
  <si>
    <t>30.37</t>
  </si>
  <si>
    <t>0507050105100000</t>
  </si>
  <si>
    <t>ข้อต่อท่อ พีวีซี  สามทาง  90  องศา   สำหรับใช้กับท่อรับแรงดัน   เส้นผ่าศูนย์กลาง  2"   ตรา SCG</t>
  </si>
  <si>
    <t>49.07</t>
  </si>
  <si>
    <t>0507050105200000</t>
  </si>
  <si>
    <t>ข้อต่อท่อ พีวีซี  สามทาง  90  องศา   สำหรับใช้กับท่อรับแรงดัน   เส้นผ่าศูนย์กลาง 2 1/2"   ตรา SCG</t>
  </si>
  <si>
    <t>112.15</t>
  </si>
  <si>
    <t>0507050105300000</t>
  </si>
  <si>
    <t>ข้อต่อท่อ พีวีซี  สามทาง  90  องศา   สำหรับใช้กับท่อรับแรงดัน   เส้นผ่าศูนย์กลาง  3"   ตรา SCG</t>
  </si>
  <si>
    <t>0507050105400000</t>
  </si>
  <si>
    <t>ข้อต่อท่อ พีวีซี  สามทาง  90  องศา   สำหรับใช้กับท่อรับแรงดัน   เส้นผ่าศูนย์กลาง  4"   ตรา SCG</t>
  </si>
  <si>
    <t>411.21</t>
  </si>
  <si>
    <t>06</t>
  </si>
  <si>
    <t>วัสดุลวดตาข่าย มุ้งลวด ลวดหนาม</t>
  </si>
  <si>
    <t>0603010100200000</t>
  </si>
  <si>
    <t>ลวดหนามเคลือบสังกะสี  เบอร์  14</t>
  </si>
  <si>
    <t>60.75</t>
  </si>
  <si>
    <t>07</t>
  </si>
  <si>
    <t>วัสดุฉนวน</t>
  </si>
  <si>
    <t>0701010101100000</t>
  </si>
  <si>
    <t>แผ่นฉนวนกันความร้อน  ขนาด  66 ซม. x 4 ม.  หนา 3 นิ้ว  ตราช้าง</t>
  </si>
  <si>
    <t>392.52</t>
  </si>
  <si>
    <t>08</t>
  </si>
  <si>
    <t>วัสดุแผ่นซ้อนทับ</t>
  </si>
  <si>
    <t>0801010100100000</t>
  </si>
  <si>
    <t>กระเบื้องคอนกรีตมุงหลังคา  ซีแพคโมเนีย  ขนาด 33 x 42 ซม. สีแดง  เทา อิฐ น้ำตาล ตราช้าง</t>
  </si>
  <si>
    <t>14.95</t>
  </si>
  <si>
    <t>0802010100100000</t>
  </si>
  <si>
    <t>ครอบสันโค้งกระเบื้องคอนกรีต    สีแดง เทา อิฐ น้ำตาล  ตราช้าง</t>
  </si>
  <si>
    <t>47.20</t>
  </si>
  <si>
    <t>0802010100300000</t>
  </si>
  <si>
    <t>ครอบข้างปิดชายกระเบื้องคอนกรีต    สีแดง เทา อิฐ น้ำตาล  ตราช้าง</t>
  </si>
  <si>
    <t>53.74</t>
  </si>
  <si>
    <t>0802010100400000</t>
  </si>
  <si>
    <t>ครอบโค้งปิดจั่วกระเบื้องคอนกรีต    สีแดง เทา อิฐ น้ำตาล  ตราช้าง</t>
  </si>
  <si>
    <t>50.47</t>
  </si>
  <si>
    <t>0805010100100000</t>
  </si>
  <si>
    <t>กระเบื้องซีเมนต์ใยหินมุงหลังคา   ลอนคู่   ขนาด 50 x 120 x 0.5 ซม.   สีซีเมนต์   ตราช้าง</t>
  </si>
  <si>
    <t>64.49</t>
  </si>
  <si>
    <t>0805020100100000</t>
  </si>
  <si>
    <t>ครอบมุมกระเบื้องซีเมนต์ใยหิน  ลอนคู่ ขนาด 50x45 ซม. สีซีเมนต์   ตราช้าง</t>
  </si>
  <si>
    <t>67.76</t>
  </si>
  <si>
    <t>0806010100300000</t>
  </si>
  <si>
    <t>เหล็กแผ่นเคลือบสังกะสี   ไม่ชุบสี    ลอนเล็ก-ใหญ่      หนา 0.20 มม.   เบอร์ 35   ขนาด 2.5' x 5'-10'   ตราสามมงกุฏ</t>
  </si>
  <si>
    <t>ฟุต</t>
  </si>
  <si>
    <t>22.43</t>
  </si>
  <si>
    <t>09</t>
  </si>
  <si>
    <t>วัสดุแผ่นแข็ง</t>
  </si>
  <si>
    <t>0902010100600000</t>
  </si>
  <si>
    <t>แผ่นไม้อัดยาง ชนิดใช้ภายใน เกรด A   ขนาด 4' x 8'  หนา 4 มม.</t>
  </si>
  <si>
    <t>299.07</t>
  </si>
  <si>
    <t>0905010100100000</t>
  </si>
  <si>
    <t>กระเบื้องซีเมนต์ใยหิน  แผ่นเรียบ  ขนาด 120 x 240 ซม.  หนา   4   มม.  ตราช้าง</t>
  </si>
  <si>
    <t>156.55</t>
  </si>
  <si>
    <t>0905010100200000</t>
  </si>
  <si>
    <t>กระเบื้องซีเมนต์ใยหิน  แผ่นเรียบ  ขนาด 120 x 240 ซม.  หนา  6   มม.  ตราช้าง</t>
  </si>
  <si>
    <t>233.65</t>
  </si>
  <si>
    <t>0906010101100000</t>
  </si>
  <si>
    <t>แผ่นยิปซัม  ธรรมดา   ไม่มีอลูมิเนียมฟอยล์ ขนาด  120  x 240 ซม.  หนา 9  มม.</t>
  </si>
  <si>
    <t>121.50</t>
  </si>
  <si>
    <t>0906010101300000</t>
  </si>
  <si>
    <t>แผ่นยิปซัม ธรรมดา ไม่มีอลูมิเนียมฟอยล์ ขนาด  120 x 240 ซม. หนา 9 มม.  ตราช้าง</t>
  </si>
  <si>
    <t>140.19</t>
  </si>
  <si>
    <t>0912010100500000</t>
  </si>
  <si>
    <t>เหล็กแผ่นเรียบดำ   หนา  2  มม.  ขนาด 4' x 8'   หนัก  43  กก./แผ่น</t>
  </si>
  <si>
    <t>1,401.87</t>
  </si>
  <si>
    <t>10</t>
  </si>
  <si>
    <t>วัสดุตกแต่งผิว</t>
  </si>
  <si>
    <t>1004010100400000</t>
  </si>
  <si>
    <t>กระเบื้องเคลือบปูพื้น  ชนิดสีเรียบ  ขนาด 8" x 8"   ตราคัมพานา</t>
  </si>
  <si>
    <t>149.53</t>
  </si>
  <si>
    <t>1004010100500000</t>
  </si>
  <si>
    <t>กระเบื้องเคลือบปูพื้น  ชนิดสีเรียบ  ขนาด 8" x 8"   ตราคอตโต้</t>
  </si>
  <si>
    <t>156.54</t>
  </si>
  <si>
    <t>1004010100700000</t>
  </si>
  <si>
    <t>กระเบื้องเคลือบปูพื้น  ชนิดสีเรียบ   ขนาด   12" x 12"  ตราคัมพานา</t>
  </si>
  <si>
    <t>130.84</t>
  </si>
  <si>
    <t>1004010100800000</t>
  </si>
  <si>
    <t>กระเบื้องเคลือบปูพื้น  ชนิดสีเรียบ   ขนาด   12" x 12"  ตราคอตโต้</t>
  </si>
  <si>
    <t>1004010200900000</t>
  </si>
  <si>
    <t>กระเบื้องเคลือบปูพื้น  ชนิดลวดลาย  ขนาด     8" x 8"   ตราคอตโต้</t>
  </si>
  <si>
    <t>151.87</t>
  </si>
  <si>
    <t>1004020100300000</t>
  </si>
  <si>
    <t>กระเบื้องเคลือบบุผนัง  ชนิดสีเรียบ    ขนาด  8" x 8"       ตราคอตโต้</t>
  </si>
  <si>
    <t>161.22</t>
  </si>
  <si>
    <t>1004020100600000</t>
  </si>
  <si>
    <t>กระเบื้องเคลือบบุผนัง  ชนิดสีเรียบ   ขนาด  8" x 10"      ตราคอตโต้</t>
  </si>
  <si>
    <t>177.57</t>
  </si>
  <si>
    <t>1004020100700000</t>
  </si>
  <si>
    <t>กระเบื้องเคลือบบุผนัง  ชนิดสีเรียบ    ขนาด  8" x 10"     ตราคัมพานา</t>
  </si>
  <si>
    <t>1004020101000000</t>
  </si>
  <si>
    <t>กระเบื้องเคลือบบุผนัง  ชนิดลวดลาย    ขนาด  8" x 8"      ตราคอตโต้</t>
  </si>
  <si>
    <t>1004020101800000</t>
  </si>
  <si>
    <t>กระเบื้องเคลือบบุผนัง  ชนิดลวดลาย    ขนาด  8" x 10"   ตราคัมพานา</t>
  </si>
  <si>
    <t>1004020101900000</t>
  </si>
  <si>
    <t>กระเบื้องเคลือบบุผนัง  ชนิดลวดลาย    ขนาด  8" x 10"    ตราคอตโต้</t>
  </si>
  <si>
    <t>11</t>
  </si>
  <si>
    <t>วัสดุไม้</t>
  </si>
  <si>
    <t>1103070104900000</t>
  </si>
  <si>
    <t>ไม้ยาง  ไม่ไส   ขนาด  1 1/2 " x 3"   ยาว  4 - 4.50  เมตร</t>
  </si>
  <si>
    <t>เมตร</t>
  </si>
  <si>
    <t>12</t>
  </si>
  <si>
    <t>วัสดุฉาบผิว</t>
  </si>
  <si>
    <t>1202010100100000</t>
  </si>
  <si>
    <t>สีน้ำมันเคลือบชนิดเงา   ขนาด 3.785  ลิตร   ตราไอ ซี ไอ  ดูลักซ์</t>
  </si>
  <si>
    <t>แกลลอน</t>
  </si>
  <si>
    <t>887.85</t>
  </si>
  <si>
    <t>1203010100800000</t>
  </si>
  <si>
    <t>สีน้ำพลาสติก  ทาภายใน  ชนิดด้าน  ขนาด  3.785  ลิตร  ตรา ที โอ เอ   (E 100)</t>
  </si>
  <si>
    <t>457.94</t>
  </si>
  <si>
    <t>1203020100800000</t>
  </si>
  <si>
    <t>สีน้ำพลาสติก  ภายนอก    ขนาด  3.785  ลิตร  ตรา ไอ ซี ไอ   ดูลักซ์   (เพนทาไลท์  A921)</t>
  </si>
  <si>
    <t>467.29</t>
  </si>
  <si>
    <t>1206010100100000</t>
  </si>
  <si>
    <t>น้ำมันเคลือบแข็ง  ภายใน   ขนาด  3.785  ลิตร    ตราเครื่องบิน  บี 52  (ยูนีเทน  ยู 202)</t>
  </si>
  <si>
    <t>948.60</t>
  </si>
  <si>
    <t>1206020100100000</t>
  </si>
  <si>
    <t>น้ำมันเคลือบแข็ง  ภายนอก  ขนาด  3.785  ลิตร   ตราเครื่องบิน  บี 52  (ยูนีเทน   ยู 404)</t>
  </si>
  <si>
    <t>1,214.95</t>
  </si>
  <si>
    <t>1207010100100000</t>
  </si>
  <si>
    <t>แลกเกอร์   ชนิดเงา   ขนาด  3.785  ลิตร  ตรา  ที โอ เอ</t>
  </si>
  <si>
    <t>542.06</t>
  </si>
  <si>
    <t>1209010101000000</t>
  </si>
  <si>
    <t>ทินเนอร์  ขนาด  2.1  ลิตร   ตรา SEIKO</t>
  </si>
  <si>
    <t>กระป๋อง</t>
  </si>
  <si>
    <t>327.10</t>
  </si>
  <si>
    <t>13</t>
  </si>
  <si>
    <t>วัสดุขัดผิว</t>
  </si>
  <si>
    <t>1301010100100000</t>
  </si>
  <si>
    <t>กระดาษทรายขัดไม้  เบอร์ 0 ขนาด 9 x 11 นิ้ว   ตราจระเข้ 3 ดาว</t>
  </si>
  <si>
    <t>โหล</t>
  </si>
  <si>
    <t>89.72</t>
  </si>
  <si>
    <t>1301010100400000</t>
  </si>
  <si>
    <t>กระดาษทรายขัดไม้  เบอร์ 3 ขนาด 9 x 11 นิ้ว   ตราจระเข้ 3 ดาว</t>
  </si>
  <si>
    <t>14</t>
  </si>
  <si>
    <t>วัสดุชิ้นส่วนสำเร็จรูป</t>
  </si>
  <si>
    <t>1411010100800000</t>
  </si>
  <si>
    <t>บานประตูไม้อัดสัก  ชนิดใช้ภายใน  หนา 3.5 ซม. ขนาด 70 x 200 ซม.</t>
  </si>
  <si>
    <t>บาน</t>
  </si>
  <si>
    <t>654.21</t>
  </si>
  <si>
    <t>1411010100900000</t>
  </si>
  <si>
    <t>บานประตูไม้อัดสัก  ชนิดใช้ภายใน  หนา 3.5 ซม. ขนาด 80 x 200 ซม.</t>
  </si>
  <si>
    <t>1411020100100000</t>
  </si>
  <si>
    <t>บานประตูไม้อัดยาง  ชนิดใช้ภายใน  หนา 3.5 ซม.  ขนาด 70 x 200 ซม.</t>
  </si>
  <si>
    <t>532.71</t>
  </si>
  <si>
    <t>1411020100200000</t>
  </si>
  <si>
    <t>บานประตูไม้อัดยาง  ชนิดใช้ภายใน  หนา 3.5 ซม.  ขนาด 80 x 200 ซม.</t>
  </si>
  <si>
    <t>593.46</t>
  </si>
  <si>
    <t>1411020100300000</t>
  </si>
  <si>
    <t>บานประตูไม้อัดยาง  ชนิดใช้ภายนอก  หนา 3.5 ซม. ขนาด 70 x 200 ซม.</t>
  </si>
  <si>
    <t>1411020100400000</t>
  </si>
  <si>
    <t>บานประตูไม้อัดยาง  ชนิดใช้ภายนอก  หนา 3.5 ซม.  ขนาด 80 x 200 ซม.</t>
  </si>
  <si>
    <t>1417010100500000</t>
  </si>
  <si>
    <t>ตะปูตอกไม้  ชนิดผอม  ขนาด   3  นิ้ว</t>
  </si>
  <si>
    <t>49.84</t>
  </si>
  <si>
    <t>1417010101900000</t>
  </si>
  <si>
    <t>ตะปูตอกไม้   ขนาด   1 1/2  นิ้ว  บรรจุลัง นน.สุทธิ 17.6 กก.  ตรามือ</t>
  </si>
  <si>
    <t>ลัง</t>
  </si>
  <si>
    <t>682.24</t>
  </si>
  <si>
    <t>1417010102000000</t>
  </si>
  <si>
    <t>ตะปูตอกไม้   ขนาด   2  นิ้ว  บรรจุลัง นน.สุทธิ 17.6 กก. ตรามือ</t>
  </si>
  <si>
    <t>663.55</t>
  </si>
  <si>
    <t>1417020100200000</t>
  </si>
  <si>
    <t>ตะปูตอกคอนกรีต   ขนาด 3" - 4"</t>
  </si>
  <si>
    <t>82.56</t>
  </si>
  <si>
    <t>1417030100200000</t>
  </si>
  <si>
    <t>ตะปูตอกสังกะสี   ขนาด 1 3/4"   เบอร์ 13</t>
  </si>
  <si>
    <t>73.21</t>
  </si>
  <si>
    <t>1417040100100000</t>
  </si>
  <si>
    <t>ตะปูเกลียว  ขนาด 3"</t>
  </si>
  <si>
    <t>3.74</t>
  </si>
  <si>
    <t>1418020100200000</t>
  </si>
  <si>
    <t>ขอยึดกระเบื้อง   ขนาด 6"</t>
  </si>
  <si>
    <t>4.52</t>
  </si>
  <si>
    <t>1418020100300000</t>
  </si>
  <si>
    <t>ขอยึดกระเบื้อง    ขนาด 8"</t>
  </si>
  <si>
    <t>4.83</t>
  </si>
  <si>
    <t>1419040101400000</t>
  </si>
  <si>
    <t>บานพับหน้าต่างเหล็กเคลือบสังกะสี  ปรับมุม  ขนาด  10 นิ้ว</t>
  </si>
  <si>
    <t>1419040101500000</t>
  </si>
  <si>
    <t>บานพับหน้าต่างเหล็กเคลือบสังกะสี  ปรับมุม  ขนาด  12 นิ้ว</t>
  </si>
  <si>
    <t>70.10</t>
  </si>
  <si>
    <t>1419050100400000</t>
  </si>
  <si>
    <t>กลอนอลูมิเนียม  ขนาด  6 นิ้ว</t>
  </si>
  <si>
    <t>15</t>
  </si>
  <si>
    <t>วัสดุผลิตภัณฑ์</t>
  </si>
  <si>
    <t>1501030100100000</t>
  </si>
  <si>
    <t>ปูนซีเมนต์ปอร์ตแลนด์  ปูนถุง  ประเภท 1  ตราช้าง</t>
  </si>
  <si>
    <t>2,859.82</t>
  </si>
  <si>
    <t>1501030200200000</t>
  </si>
  <si>
    <t>ปูนซีเมนต์ไฮดรอลิก ปูนถุง บรรจุ 50 กก./ถุง ตรา อินทรีเพชรพลัส</t>
  </si>
  <si>
    <t>2,766.36</t>
  </si>
  <si>
    <t>1501030200500000</t>
  </si>
  <si>
    <t>ปูนซีเมนต์ไฮดรอลิก ปูนถุง บรรจุ 50 กก./ถุง ตรา ทีพีไอ ปูนแดง 299</t>
  </si>
  <si>
    <t>2,205.61</t>
  </si>
  <si>
    <t>1502030100100000</t>
  </si>
  <si>
    <t>ปูนซีเมนต์ผสม   ปูนถุง   บรรจุ  50 กก./ถุง  ตราเสือ</t>
  </si>
  <si>
    <t>3,053.74</t>
  </si>
  <si>
    <t>1502030101200000</t>
  </si>
  <si>
    <t>ปูนซีเมนต์ผสม ปูนถุง บรรจุ 40 กก./ถุง ซุปเปอร์ซีเมนต์ ตราเสือ</t>
  </si>
  <si>
    <t>2,990.65</t>
  </si>
  <si>
    <t>1506010100900000</t>
  </si>
  <si>
    <t>น้ำยาประสานท่อพีวีซี   ชนิดธรรมดา  ขนาด  250  กรัม  ตราท่อน้ำไทย</t>
  </si>
  <si>
    <t>210.28</t>
  </si>
  <si>
    <t>16</t>
  </si>
  <si>
    <t>วัสดุผสมคอนกรีต</t>
  </si>
  <si>
    <t>1601010100100000</t>
  </si>
  <si>
    <t>ทรายหยาบ</t>
  </si>
  <si>
    <t>313.09</t>
  </si>
  <si>
    <t>1601020100100000</t>
  </si>
  <si>
    <t>ทรายละเอียด</t>
  </si>
  <si>
    <t>514.02</t>
  </si>
  <si>
    <t>18</t>
  </si>
  <si>
    <t>วัสดุและอุปกรณ์งานประปา</t>
  </si>
  <si>
    <t>1808010100600000</t>
  </si>
  <si>
    <t>ก๊อกน้ำทองเหลือง  ขนาด  1/2  นิ้ว  ตราซันวา</t>
  </si>
  <si>
    <t>1808020100300000</t>
  </si>
  <si>
    <t>ก๊อกน้ำบอลสนาม   ขนาด  1/2  นิ้ว  ตราซันวา</t>
  </si>
  <si>
    <t>157.94</t>
  </si>
  <si>
    <t>19</t>
  </si>
  <si>
    <t>วัสดุและอุปกรณ์งานสุขาภิบาล</t>
  </si>
  <si>
    <t>1902010100300000</t>
  </si>
  <si>
    <t>ถังซีเมนต์สำเร็จรูป กลวง สูง 33 ซม.   ศก.  80 ซม.</t>
  </si>
  <si>
    <t>161.99</t>
  </si>
  <si>
    <t>1903010100100000</t>
  </si>
  <si>
    <t>ฝาถังซีเมนต์สำเร็จรูป   ศก.  80  ซม.</t>
  </si>
  <si>
    <t>133.96</t>
  </si>
  <si>
    <t>20</t>
  </si>
  <si>
    <t>วัสดุและอุปกรณ์งานไฟฟ้า</t>
  </si>
  <si>
    <t>2001010100600000</t>
  </si>
  <si>
    <t>สายไฟฟ้าเดินภายในอาคาร  VAF สายแบนแกนคู่    ขนาด  2 x 2.5  ตร.มม.  ยาว  100  ม.</t>
  </si>
  <si>
    <t>ม้วน</t>
  </si>
  <si>
    <t>2,242.99</t>
  </si>
  <si>
    <t>2002010100600000</t>
  </si>
  <si>
    <t>สายเคเบิลเดินภายในอาคาร VVF สายแบนแกนคู่  ขนาด  2x 2.5 ตร.มม. ยาว 100 ม.</t>
  </si>
  <si>
    <t>1,542.06</t>
  </si>
  <si>
    <t>2002020101300000</t>
  </si>
  <si>
    <t>สายเคเบิล  THW  สายกลมแกนเดี่ยว  แรงดัน 750 โวลท์  ขนาด 1x1.5 ตร.มม.  ยาว 100 ม.</t>
  </si>
  <si>
    <t>677.57</t>
  </si>
  <si>
    <t>2002020101400000</t>
  </si>
  <si>
    <t>สายเคเบิล  THW  สายกลมแกนเดี่ยว  แรงดัน 750 โวลท์  ขนาด 1x2.5 ตร.มม.  ยาว 100 ม.</t>
  </si>
  <si>
    <t>981.31</t>
  </si>
  <si>
    <t>2006010100600000</t>
  </si>
  <si>
    <t>สวิตซ์ไฟฟ้าทางเดียว แบบฝังในผนัง  ตราพานาโซนิค</t>
  </si>
  <si>
    <t>2006050100100000</t>
  </si>
  <si>
    <t>สตาร์ทเตอร์   ขนาด 4-65  วัตต์     ตราฟิลิปส์</t>
  </si>
  <si>
    <t>23.36</t>
  </si>
  <si>
    <t>2006060100100000</t>
  </si>
  <si>
    <t>หลอดไฟฟ้าฟลูออเรสเซนต์   แบบยาว  ขนาด 36 วัตต์   ตราฟิลิปส์</t>
  </si>
  <si>
    <t>หลอด</t>
  </si>
  <si>
    <t>2006060100200000</t>
  </si>
  <si>
    <t>หลอดไฟฟ้าฟลูออเรสเซนต์   แบบยาว  ขนาด 36 วัตต์   ตราโตชิบา</t>
  </si>
  <si>
    <t>46.73</t>
  </si>
  <si>
    <t>2006060200100000</t>
  </si>
  <si>
    <t>หลอดไฟฟ้า   แบบเกลียว  ขนาด 60 วัตต์   ตราฟิลิปส์</t>
  </si>
  <si>
    <t>ดวง</t>
  </si>
  <si>
    <t>2006060200200000</t>
  </si>
  <si>
    <t>หลอดไฟฟ้า   แบบเกลียว  ขนาด 60 วัตต์   ตราซุบเปอร์แลมป์</t>
  </si>
  <si>
    <t>2006060200400000</t>
  </si>
  <si>
    <t>หลอดไฟฟ้า   แบบเกลียว  ขนาด 60 วัตต์   ตราไดอิชิ</t>
  </si>
  <si>
    <t>21</t>
  </si>
  <si>
    <t>เครื่องสุขภัณฑ์</t>
  </si>
  <si>
    <t>2101010100200000</t>
  </si>
  <si>
    <t>โถส้วมธรรมดานั่งยอง  ไม่มีฐาน   แบบราดน้ำ  เคลือบขาว    ตราคอตโต้  รุ่น C 204</t>
  </si>
  <si>
    <t>ชิ้น</t>
  </si>
  <si>
    <t>644.86</t>
  </si>
  <si>
    <t>2102010100200000</t>
  </si>
  <si>
    <t>ที่ปัสสาวะเซรามิกชาย   ชนิดแขวนผนัง   เคลือบขาว   ตราคอตโต้   รุ่น C 307</t>
  </si>
  <si>
    <t>1,205.61</t>
  </si>
  <si>
    <t>2103010100200000</t>
  </si>
  <si>
    <t>อ่างล้างหน้าเซรามิก  ชนิดแขวนผนัง   เคลือบขาว     ตราคอตโต้     รุ่น C 013</t>
  </si>
  <si>
    <t>738.32</t>
  </si>
  <si>
    <t>2105010100200000</t>
  </si>
  <si>
    <t>ที่วางสบู่เซรามิก  ชนิดฝังผนัง   เคลือบขาว   ตราคอตโต้   รุ่น C 805</t>
  </si>
  <si>
    <t>2106010100200000</t>
  </si>
  <si>
    <t>ที่ใส่กระดาษชำระเซรามิก  ชนิดฝังผนัง  เคลือบขาว  ขนาด 6 x 6 นิ้ว  ตราคอตโต้    รุ่น C 814</t>
  </si>
  <si>
    <t>พ1 กระเบื้องปูพื้น ขนาด 40x40 ซม.</t>
  </si>
  <si>
    <t>เพลทเหล็ก 150x150x6 mm.</t>
  </si>
  <si>
    <t>สต๊อปวาล์ว</t>
  </si>
  <si>
    <t>- ดอกเบี้ยเงินกู้ 7 %</t>
  </si>
  <si>
    <t>รองผู้อำนวยการสำนักงานเขตพื้นที่การศึกษาประถมศึกษายโสธร เขต 1</t>
  </si>
  <si>
    <t>ผู้อำนวยการกลุ่มส่งเสริมการจัดการศึกษา</t>
  </si>
  <si>
    <t>วิศวกรโยธาชำนาญการ</t>
  </si>
  <si>
    <t>( นายชุมพล  ฝูงใหญ่ )</t>
  </si>
  <si>
    <t>( นางศิริพรรณ  แถวนาชุม )</t>
  </si>
  <si>
    <t>ลงชื่อ..........................................................................ประธานกรรมการ</t>
  </si>
  <si>
    <t>ลงชื่อ..........................................................................กรรมการ</t>
  </si>
  <si>
    <t>( นายสุทธิพงษ์  หลงมา )</t>
  </si>
  <si>
    <t>( นายกฤติพงศ์  คำภู )</t>
  </si>
  <si>
    <t>( นายเริงฤทธิ์  เยื่อใย )</t>
  </si>
  <si>
    <t>นายช่างโยธาปฏิบัติงาน</t>
  </si>
  <si>
    <t>ข้าราชการบำนาญ</t>
  </si>
  <si>
    <t xml:space="preserve">                            รองผู้อำนวยการสำนักงานเขตพื้นที่การศึกษาประถมศึกษายโสธร เขต 1</t>
  </si>
  <si>
    <t>งานก่อสร้างที่พักผู้เข้ารับการฝึกอบรม ค่ายลูกเสือจังหวัดยโสธร</t>
  </si>
  <si>
    <t>สถานที่ ค่ายลูกเสือจังหวัดยโสธร ต.เดิด อ.เมือง จ.ยโสธร</t>
  </si>
  <si>
    <t>ประมาณราคาก่อสร้าง งานก่อสร้างอาคารที่พักผู้เข้ารับการอบรม ค่ายลูกเสือจังหวัดยโสธร</t>
  </si>
  <si>
    <t>ตาราง Factor F  งานอาคาร</t>
  </si>
  <si>
    <t>การคำนวณหาค่า Factor-F</t>
  </si>
  <si>
    <t>เงินล่วงหน้าจ่าย</t>
  </si>
  <si>
    <t>หนังสือกระทรวงการคลังที่ กค.0421.5 / ว.20 ลว.13 มีนาคม 2552</t>
  </si>
  <si>
    <t>เงินประกันผลงานหัก</t>
  </si>
  <si>
    <t>ดอกเบี้ยเงินกู้</t>
  </si>
  <si>
    <t>ค่าภาษีมูลค่าเพิ่ม</t>
  </si>
  <si>
    <t>Factor F =</t>
  </si>
  <si>
    <r>
      <t>D - ((D-E)*(A-</t>
    </r>
    <r>
      <rPr>
        <b/>
        <sz val="18"/>
        <color indexed="12"/>
        <rFont val="CordiaUPC"/>
        <family val="2"/>
        <charset val="222"/>
      </rPr>
      <t>B</t>
    </r>
    <r>
      <rPr>
        <b/>
        <sz val="18"/>
        <rFont val="CordiaUPC"/>
        <family val="2"/>
        <charset val="222"/>
      </rPr>
      <t>)/(</t>
    </r>
    <r>
      <rPr>
        <b/>
        <sz val="18"/>
        <color indexed="10"/>
        <rFont val="CordiaUPC"/>
        <family val="2"/>
        <charset val="222"/>
      </rPr>
      <t>C</t>
    </r>
    <r>
      <rPr>
        <b/>
        <sz val="18"/>
        <rFont val="CordiaUPC"/>
        <family val="2"/>
        <charset val="222"/>
      </rPr>
      <t>-</t>
    </r>
    <r>
      <rPr>
        <b/>
        <sz val="18"/>
        <color indexed="12"/>
        <rFont val="CordiaUPC"/>
        <family val="2"/>
        <charset val="222"/>
      </rPr>
      <t>B</t>
    </r>
    <r>
      <rPr>
        <b/>
        <sz val="18"/>
        <rFont val="CordiaUPC"/>
        <family val="2"/>
        <charset val="222"/>
      </rPr>
      <t>))</t>
    </r>
  </si>
  <si>
    <t>ค่างานต้นทุน</t>
  </si>
  <si>
    <t>B</t>
  </si>
  <si>
    <t>B : ค่างานต้นทุนต่ำ</t>
  </si>
  <si>
    <t>(บาท)</t>
  </si>
  <si>
    <t>A</t>
  </si>
  <si>
    <t>A : ค่างานต้นทุนที่ประมาณราคาได้(วัสดุ+แรงงาน)</t>
  </si>
  <si>
    <t>C</t>
  </si>
  <si>
    <t>C : ค่างานต้นทุนสูง</t>
  </si>
  <si>
    <t>D</t>
  </si>
  <si>
    <t>D : Factor F ทุนต่ำ</t>
  </si>
  <si>
    <t>E</t>
  </si>
  <si>
    <t>E : Factor F ทุนสูง</t>
  </si>
  <si>
    <t>นำค่านี้ไปใช้ในการคำนวณ</t>
  </si>
  <si>
    <t>A * Factor F</t>
  </si>
  <si>
    <t>(ให้กรอกข้อมูลลงในช่อง A,B,C เท่านั้น)</t>
  </si>
  <si>
    <t>รวมค่าแรง</t>
  </si>
  <si>
    <t>ป2 วงกบและบานประตู UPVC. มีเกล็ดระบายอากาศ</t>
  </si>
  <si>
    <r>
      <t xml:space="preserve">ท่อ พีวีซี  ชั้น  13.5   </t>
    </r>
    <r>
      <rPr>
        <b/>
        <sz val="11"/>
        <rFont val="TH SarabunPSK"/>
        <family val="2"/>
      </rPr>
      <t>Ø</t>
    </r>
    <r>
      <rPr>
        <b/>
        <sz val="14"/>
        <rFont val="TH SarabunPSK"/>
        <family val="2"/>
      </rPr>
      <t xml:space="preserve">    1/2"</t>
    </r>
  </si>
  <si>
    <r>
      <t xml:space="preserve">ถังซีเมนต์สำเร็จรูป. ขนาด  </t>
    </r>
    <r>
      <rPr>
        <b/>
        <sz val="10"/>
        <color indexed="8"/>
        <rFont val="Symbol"/>
        <family val="1"/>
        <charset val="2"/>
      </rPr>
      <t>Æ</t>
    </r>
    <r>
      <rPr>
        <b/>
        <sz val="14"/>
        <color indexed="8"/>
        <rFont val="TH SarabunPSK"/>
        <family val="2"/>
      </rPr>
      <t xml:space="preserve">1.00 m. </t>
    </r>
  </si>
  <si>
    <r>
      <t xml:space="preserve">ฝาถังซีเมนต์สำเร็จรูป ขนาด  </t>
    </r>
    <r>
      <rPr>
        <b/>
        <sz val="10"/>
        <color indexed="8"/>
        <rFont val="Symbol"/>
        <family val="1"/>
        <charset val="2"/>
      </rPr>
      <t>Æ</t>
    </r>
    <r>
      <rPr>
        <b/>
        <sz val="14"/>
        <color indexed="8"/>
        <rFont val="TH SarabunPSK"/>
        <family val="2"/>
      </rPr>
      <t xml:space="preserve">1.00 m. </t>
    </r>
  </si>
  <si>
    <t>เจ้าของอาคาร สำนักงานลูกเสือจังหวัดยโสธร (สำนักงานเขตพื้นที่การศึกษาประถมศึกษายโสธร เขต 1)</t>
  </si>
  <si>
    <t>สถานที่ก่อสร้าง ค่ายลูกเสือจังหวัดยโสธร  ตำบลเดิด  อำเภอเมืองยโสธร  จังหวัดยโสธร</t>
  </si>
  <si>
    <t>โครงการ ก่อสร้างที่พักผู้เข้ารับการอบรม ค่ายลูกเสือจังหวัดยโสธร จำนวน 5 หลัง</t>
  </si>
  <si>
    <t>แบบ ปร.4 (ก)</t>
  </si>
  <si>
    <r>
      <t>ลวดสลิง</t>
    </r>
    <r>
      <rPr>
        <b/>
        <sz val="11"/>
        <rFont val="TH SarabunPSK"/>
        <family val="2"/>
      </rPr>
      <t xml:space="preserve"> </t>
    </r>
    <r>
      <rPr>
        <b/>
        <sz val="11"/>
        <rFont val="Symbol"/>
        <family val="1"/>
        <charset val="2"/>
      </rPr>
      <t>Æ</t>
    </r>
    <r>
      <rPr>
        <b/>
        <sz val="14"/>
        <rFont val="TH SarabunPSK"/>
        <family val="2"/>
      </rPr>
      <t xml:space="preserve"> 5 mm.</t>
    </r>
  </si>
  <si>
    <r>
      <t>แคล้มรัดลวดสลิง</t>
    </r>
    <r>
      <rPr>
        <b/>
        <sz val="11"/>
        <rFont val="TH SarabunPSK"/>
        <family val="2"/>
      </rPr>
      <t xml:space="preserve"> </t>
    </r>
    <r>
      <rPr>
        <b/>
        <sz val="11"/>
        <rFont val="Symbol"/>
        <family val="1"/>
        <charset val="2"/>
      </rPr>
      <t>Æ</t>
    </r>
    <r>
      <rPr>
        <b/>
        <sz val="14"/>
        <rFont val="TH SarabunPSK"/>
        <family val="2"/>
      </rPr>
      <t xml:space="preserve"> 5 mm.</t>
    </r>
  </si>
  <si>
    <r>
      <t xml:space="preserve">ท่อร้อยสายไฟ PVC . </t>
    </r>
    <r>
      <rPr>
        <b/>
        <sz val="11"/>
        <rFont val="Symbol"/>
        <family val="1"/>
        <charset val="2"/>
      </rPr>
      <t>Æ</t>
    </r>
    <r>
      <rPr>
        <b/>
        <sz val="14"/>
        <rFont val="TH SarabunPSK"/>
        <family val="2"/>
      </rPr>
      <t xml:space="preserve"> 1/2"</t>
    </r>
  </si>
  <si>
    <r>
      <t>โคมไฟฟ้า Down LightLED. 1x9 w.</t>
    </r>
    <r>
      <rPr>
        <b/>
        <sz val="9"/>
        <rFont val="Symbol"/>
        <family val="1"/>
        <charset val="2"/>
      </rPr>
      <t>Æ</t>
    </r>
    <r>
      <rPr>
        <b/>
        <sz val="11"/>
        <rFont val="TH SarabunPSK"/>
        <family val="2"/>
      </rPr>
      <t xml:space="preserve"> 6"(ฝังในฝ้าเพดาน)</t>
    </r>
  </si>
  <si>
    <r>
      <t>โคมไฟฟ้า Down LightLED. 1x15 w.</t>
    </r>
    <r>
      <rPr>
        <b/>
        <sz val="9"/>
        <rFont val="Symbol"/>
        <family val="1"/>
        <charset val="2"/>
      </rPr>
      <t>Æ</t>
    </r>
    <r>
      <rPr>
        <b/>
        <sz val="11"/>
        <rFont val="TH SarabunPSK"/>
        <family val="2"/>
      </rPr>
      <t xml:space="preserve"> 6"(ฝังในฝ้าเพดาน)</t>
    </r>
  </si>
  <si>
    <t>แบบ ปร.4  (ก)</t>
  </si>
  <si>
    <t>lot</t>
  </si>
  <si>
    <t>คอนกรีต fc' = 210 ksc. (ทรงกระบอก )</t>
  </si>
  <si>
    <t>Topping  0.05 m. fc' = 210 ksc. (ทรงกระบอก )</t>
  </si>
  <si>
    <t xml:space="preserve">ลวดผูกเหล็ก </t>
  </si>
  <si>
    <t>ตะปู</t>
  </si>
  <si>
    <t>PS. รับ นน.จร  200 kg/sq.m.(แผ่น คอร.ท้องเรียบ หนา 5 cm.)</t>
  </si>
  <si>
    <t>สายไฟ THW 1.5 SQ.MM สำหรับสวิตซ์ไฟ</t>
  </si>
  <si>
    <t>สายไฟ THW 2.5 SQ.MM สำหรับสวิตซ์เต้ารับ และพัดลม</t>
  </si>
  <si>
    <t>ที่วางสบู่แบบเซรามิคฝังผนัง</t>
  </si>
  <si>
    <t>ราวพาดผ้าสแตนเลส ยาว 60 ซม.</t>
  </si>
  <si>
    <r>
      <t xml:space="preserve">ตะแกรงน้ำทิ้งพื้นดับกลิ่น </t>
    </r>
    <r>
      <rPr>
        <b/>
        <sz val="11"/>
        <rFont val="TH SarabunPSK"/>
        <family val="2"/>
      </rPr>
      <t xml:space="preserve"> ขนาด</t>
    </r>
    <r>
      <rPr>
        <b/>
        <sz val="14"/>
        <rFont val="TH SarabunPSK"/>
        <family val="2"/>
      </rPr>
      <t xml:space="preserve"> 2"</t>
    </r>
  </si>
  <si>
    <t>กระจกเงาส่องหน้าหนา 6 มม.กรอบอลูมิเนียม พร้อมชั้นวางของ</t>
  </si>
  <si>
    <t>ข้อต่อ อุปกรณ์ท่อ เหล็กยึดท่อ ทดสอบ</t>
  </si>
  <si>
    <r>
      <t xml:space="preserve">ท่อ พีวีซี  ชั้น  8.5   </t>
    </r>
    <r>
      <rPr>
        <b/>
        <sz val="11"/>
        <rFont val="TH SarabunPSK"/>
        <family val="2"/>
      </rPr>
      <t>Ø</t>
    </r>
    <r>
      <rPr>
        <b/>
        <sz val="14"/>
        <rFont val="TH SarabunPSK"/>
        <family val="2"/>
      </rPr>
      <t xml:space="preserve">   4"</t>
    </r>
    <r>
      <rPr>
        <b/>
        <sz val="14"/>
        <color theme="1"/>
        <rFont val="TH SarabunPSK"/>
        <family val="2"/>
      </rPr>
      <t xml:space="preserve"> ท่อโสโครก</t>
    </r>
  </si>
  <si>
    <r>
      <t xml:space="preserve">ท่อ พีวีซี  ชั้น  8.5   </t>
    </r>
    <r>
      <rPr>
        <b/>
        <sz val="11"/>
        <rFont val="TH SarabunPSK"/>
        <family val="2"/>
      </rPr>
      <t>Ø</t>
    </r>
    <r>
      <rPr>
        <b/>
        <sz val="14"/>
        <rFont val="TH SarabunPSK"/>
        <family val="2"/>
      </rPr>
      <t xml:space="preserve">   3"</t>
    </r>
    <r>
      <rPr>
        <b/>
        <sz val="14"/>
        <color theme="1"/>
        <rFont val="TH SarabunPSK"/>
        <family val="2"/>
      </rPr>
      <t xml:space="preserve"> ท่อน้ำทิ้ง</t>
    </r>
  </si>
  <si>
    <r>
      <t xml:space="preserve">ท่อ พีวีซี  ชั้น  8.5   </t>
    </r>
    <r>
      <rPr>
        <b/>
        <sz val="11"/>
        <rFont val="TH SarabunPSK"/>
        <family val="2"/>
      </rPr>
      <t>Ø</t>
    </r>
    <r>
      <rPr>
        <b/>
        <sz val="14"/>
        <rFont val="TH SarabunPSK"/>
        <family val="2"/>
      </rPr>
      <t xml:space="preserve">   2"</t>
    </r>
    <r>
      <rPr>
        <b/>
        <sz val="14"/>
        <color theme="1"/>
        <rFont val="TH SarabunPSK"/>
        <family val="2"/>
      </rPr>
      <t xml:space="preserve"> ท่ออากาศ</t>
    </r>
  </si>
  <si>
    <r>
      <t>ประตูน้ำทองเหลือง</t>
    </r>
    <r>
      <rPr>
        <b/>
        <sz val="12"/>
        <color indexed="8"/>
        <rFont val="TH SarabunPSK"/>
        <family val="2"/>
      </rPr>
      <t xml:space="preserve"> ขนาด </t>
    </r>
    <r>
      <rPr>
        <b/>
        <sz val="14"/>
        <color indexed="8"/>
        <rFont val="TH SarabunPSK"/>
        <family val="2"/>
      </rPr>
      <t>1/2"</t>
    </r>
  </si>
  <si>
    <r>
      <t>Floor Clean Out  ขนาด</t>
    </r>
    <r>
      <rPr>
        <b/>
        <sz val="11"/>
        <color indexed="8"/>
        <rFont val="TH SarabunPSK"/>
        <family val="2"/>
      </rPr>
      <t xml:space="preserve"> </t>
    </r>
    <r>
      <rPr>
        <b/>
        <sz val="14"/>
        <color indexed="8"/>
        <rFont val="TH SarabunPSK"/>
        <family val="2"/>
      </rPr>
      <t>4" พร้อมฝาทองเหลือง</t>
    </r>
  </si>
  <si>
    <r>
      <t>Floor Clean Out  ขนาด</t>
    </r>
    <r>
      <rPr>
        <b/>
        <sz val="11"/>
        <color indexed="8"/>
        <rFont val="TH SarabunPSK"/>
        <family val="2"/>
      </rPr>
      <t xml:space="preserve"> 2</t>
    </r>
    <r>
      <rPr>
        <b/>
        <sz val="14"/>
        <color indexed="8"/>
        <rFont val="TH SarabunPSK"/>
        <family val="2"/>
      </rPr>
      <t>" พร้อมฝาทองเหลือง</t>
    </r>
  </si>
  <si>
    <t>บ่อพักน้ำทิ้ง ชนิดฝา ค.ส.ล.</t>
  </si>
  <si>
    <r>
      <t xml:space="preserve">ท่อ พีวีซี  ชั้น  8.5   </t>
    </r>
    <r>
      <rPr>
        <b/>
        <sz val="11"/>
        <rFont val="TH SarabunPSK"/>
        <family val="2"/>
      </rPr>
      <t>Ø</t>
    </r>
    <r>
      <rPr>
        <b/>
        <sz val="14"/>
        <rFont val="TH SarabunPSK"/>
        <family val="2"/>
      </rPr>
      <t xml:space="preserve">   8"</t>
    </r>
    <r>
      <rPr>
        <b/>
        <sz val="14"/>
        <color theme="1"/>
        <rFont val="TH SarabunPSK"/>
        <family val="2"/>
      </rPr>
      <t xml:space="preserve"> </t>
    </r>
  </si>
  <si>
    <t>บ่อ</t>
  </si>
  <si>
    <t>ถัง</t>
  </si>
  <si>
    <t>ถังบำบัดสำเร็จรูป ชนิดไฟเบอร์กลาส ขนาด 1,000 ลิตร พร้อมฐานรองรับ</t>
  </si>
  <si>
    <t>รวมราคางานทั้งสิ้น ต่อหลัง</t>
  </si>
  <si>
    <t>รวมราคางานทั้งสิ้น จำนวน 5 หลัง</t>
  </si>
  <si>
    <t>หมวดงานปรับพื้นที่</t>
  </si>
  <si>
    <t>-ขุดดิน - กลบ</t>
  </si>
  <si>
    <t>-ขุดดินฐานบ่อซึมพร้อมคอนกรีตรองฐาน</t>
  </si>
  <si>
    <t xml:space="preserve"> หมวดงานปรับพื้นที่</t>
  </si>
  <si>
    <t>แบบ ปร.4 (ข)</t>
  </si>
  <si>
    <t>งานก่อสร้างที่พักผู้เข้ารับการฝึกอบรม จำนวน 5 หลัง</t>
  </si>
  <si>
    <t>งานครุภัณฑ์ จำนวน 5 หลัง</t>
  </si>
  <si>
    <t>คิดเป็นเงินประมาณ</t>
  </si>
  <si>
    <t>เตียงเหล็กขนาด 3.5 ฟุต พร้อมที่นอนหนา 6 นิ้ว และ</t>
  </si>
  <si>
    <t>อุปกรณ์ครบชุด เช่น หมอน ผ้าห่ม ปลอกหมอน ผ้าคลุมเตียง เป็นต้น</t>
  </si>
  <si>
    <t>ยิบซั่มบอร์ดกันชื้นหนา 9มม.โครงคร่าวเหล็กเหล็กชุบสังกะสี</t>
  </si>
  <si>
    <t>ยิบซั่มบอร์ดหนา 9มม.โครงคร่าวเหล็กเหล็กชุบสังกะสี</t>
  </si>
  <si>
    <t>สีรองพื้นกันสนิม+สีน้ำมันทาเหล็ก</t>
  </si>
  <si>
    <t>งานเชื่อมต่อระบบประปาเข้าที่พัก</t>
  </si>
  <si>
    <t>ค่าแรงไม้แบบ</t>
  </si>
  <si>
    <t>ไม้แบบ คิด 50%</t>
  </si>
  <si>
    <t>ก่ออิฐมอญครึ่งแผ่น ชนิดไม่มีรู (แบบตัน)</t>
  </si>
  <si>
    <t>หลังคามุงกระเบื้องลอนคู่สี หนา 5 มม. สีระบุภายหลัง</t>
  </si>
  <si>
    <t>ดวงโคมไฟ LED. ชนิดฝังฝ้าเพดาน T8 (1 x 18 W.) 0.30x1.20 m.</t>
  </si>
  <si>
    <t>เต้ารับคู่ พร้อมสายดิน</t>
  </si>
  <si>
    <t>งานเชื่อมต่อระบบไฟฟ้า มายังอาคาร</t>
  </si>
  <si>
    <t>เต้ารับ พร้อมสายดิน สำหรับพัดลมโคจร ติดสูงประมาณ 2.00 เมตร</t>
  </si>
  <si>
    <t>นน</t>
  </si>
  <si>
    <t>เหล็ก [] 4"x4"x3.2 mm. (9.52 kg/m )</t>
  </si>
  <si>
    <t>น้ำหนัก</t>
  </si>
  <si>
    <t>ตะแกรงเหล็กเสริมwire mesh ขนาด ศ.ก 4 มม.@ 0.20#</t>
  </si>
  <si>
    <t>เหล็กกล่องรับดั้ง [] 3"x3"x3.2 mm.(7.01 kg/m )</t>
  </si>
  <si>
    <t>ค่าแรงมุงหลังคามุงกระเบื้องลอนคู่</t>
  </si>
  <si>
    <t xml:space="preserve">ค่าแรงครอบสันโค้ง </t>
  </si>
  <si>
    <t>ค่าแรงครอบข้าง</t>
  </si>
  <si>
    <t>งานปรับพื้นที่ ขุดตอไม้ พื้นที่ก่อสร้างและทางสัญจรระหว่างอาคาร</t>
  </si>
  <si>
    <t xml:space="preserve">งานติดตั้งถังเก็บน้ำลายแกรนิต ปลอดตะไคร่น้ำ ทึบแสง ขนาด 2,000 ลิตร </t>
  </si>
  <si>
    <t xml:space="preserve">พร้อมฐาน ค.ส.ล. รองรับ </t>
  </si>
  <si>
    <t>ติดตั้งปั๊มน้ำชนิดแรงดันอัตโนมัติ ขนาด ไม่น้อยกว่า 400 วัตต์ จำนวน 1 เครื่อง พร้อม</t>
  </si>
  <si>
    <t>หลังคาคลุม ตะแกรงกันขโมย และกุญแจเปิด-ปิด</t>
  </si>
  <si>
    <t>ติดตั้งปั๊มน้ำชนิดแรงดันอัตโนมัติ ขนาด ไม่น้อยกว่า 400 วัตต์ พร้อม</t>
  </si>
  <si>
    <t>รวมราคา ต่อหลัง</t>
  </si>
  <si>
    <t>รวมราคา จำนวน 5 หลัง</t>
  </si>
  <si>
    <t>รวมราคา ทั้งหมด</t>
  </si>
  <si>
    <r>
      <t xml:space="preserve">ท่อ พีวีซี  ชั้น  13.5   </t>
    </r>
    <r>
      <rPr>
        <b/>
        <sz val="11"/>
        <rFont val="TH SarabunPSK"/>
        <family val="2"/>
      </rPr>
      <t>Ø</t>
    </r>
    <r>
      <rPr>
        <b/>
        <sz val="14"/>
        <rFont val="TH SarabunPSK"/>
        <family val="2"/>
      </rPr>
      <t xml:space="preserve">    1" จากถังเก็บน้ำเชื่อมไปยังอาคารแต่ละหลัง</t>
    </r>
  </si>
  <si>
    <t>ปรับพื้นที่พร้อมขุดตอไม้ เพื่อเป็นทางเข้า-ออก และสัญจรระหว่างอาคาร</t>
  </si>
  <si>
    <t>หมวดงานผังบริเวณ</t>
  </si>
  <si>
    <r>
      <t xml:space="preserve">ท่อ พีวีซี  ชั้น  13.5   </t>
    </r>
    <r>
      <rPr>
        <b/>
        <sz val="11"/>
        <rFont val="TH SarabunPSK"/>
        <family val="2"/>
      </rPr>
      <t>Ø</t>
    </r>
    <r>
      <rPr>
        <b/>
        <sz val="14"/>
        <rFont val="TH SarabunPSK"/>
        <family val="2"/>
      </rPr>
      <t xml:space="preserve">    1" เชื่อมจากสายเมนของค่ายลูกเสือไปยังถังเก็บน้ำ</t>
    </r>
  </si>
  <si>
    <t>พัดลมโคจรติดผนัง ขนาด 18"</t>
  </si>
  <si>
    <t>ฝักบัวอาบน้ำสายอ่อนสแตนเลส ชนิดปรับระดับได้</t>
  </si>
  <si>
    <t>หมวดงานสุขภัณฑ์ พร้อมอุปกรณ์</t>
  </si>
  <si>
    <t>อ่างล้างหน้าแบบแขวนมีขาตั้ง</t>
  </si>
  <si>
    <t xml:space="preserve">สายฉีดชำระสแตนเลส </t>
  </si>
  <si>
    <t>ที่ใส่กระดาษชำระ สแตนเลส</t>
  </si>
  <si>
    <t xml:space="preserve">ถมดินพร้อมปรับระดับ </t>
  </si>
  <si>
    <r>
      <t xml:space="preserve">ราวระเบียงท่อเหล็กชุบสังกะสี </t>
    </r>
    <r>
      <rPr>
        <b/>
        <sz val="11"/>
        <rFont val="Symbol"/>
        <family val="1"/>
        <charset val="2"/>
      </rPr>
      <t>Æ</t>
    </r>
    <r>
      <rPr>
        <b/>
        <sz val="14"/>
        <rFont val="Symbol"/>
        <family val="1"/>
        <charset val="2"/>
      </rPr>
      <t xml:space="preserve"> </t>
    </r>
    <r>
      <rPr>
        <b/>
        <sz val="14"/>
        <rFont val="TH SarabunPSK"/>
        <family val="2"/>
      </rPr>
      <t>2" หนา 2 mm.</t>
    </r>
  </si>
  <si>
    <t>คำนวณราคากลางเมื่อวันที่ 28 เมษายน 2568</t>
  </si>
  <si>
    <t xml:space="preserve"> คำสั่ง สำนักงานลูกเสือจังหวัดยโสธร(สำนักงานเขตพื้นที่การศึกษาประถมศึกษายโสธร เขต 1) ที่ 105/2568 ลงวันที่ 26 มีนาคม  2568</t>
  </si>
  <si>
    <t>ค่างานส่วนที่ 1 ค่าวัสดุและค่าแรงงานหมวดงานก่อสร้าง</t>
  </si>
  <si>
    <t>ค่างานส่วนที่ 2 หมวดงานครุภัณฑ์สั่งซื้อหรือจัดซื้อ</t>
  </si>
  <si>
    <t xml:space="preserve">ค่างานส่วนที่ 3  ค่าใช้จ่ายพิเศษตามข้อกำหนด (ถ้ามี) </t>
  </si>
  <si>
    <r>
      <t>ลงชื่อ</t>
    </r>
    <r>
      <rPr>
        <sz val="8"/>
        <color indexed="8"/>
        <rFont val="TH SarabunPSK"/>
        <family val="2"/>
      </rPr>
      <t>.............................................................................................</t>
    </r>
    <r>
      <rPr>
        <sz val="14"/>
        <color indexed="8"/>
        <rFont val="TH SarabunPSK"/>
        <family val="2"/>
      </rPr>
      <t xml:space="preserve">ผู้ปรับราคา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</si>
</sst>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(* #,##0_);_(* \(#,##0\);_(* &quot;-&quot;??_);_(@_)"/>
    <numFmt numFmtId="167" formatCode="0.0000"/>
    <numFmt numFmtId="168" formatCode="_-* #,##0.000_-;\-* #,##0.000_-;_-* &quot;-&quot;??_-;_-@_-"/>
    <numFmt numFmtId="169" formatCode="_-* #,##0.0000_-;\-* #,##0.0000_-;_-* &quot;-&quot;??_-;_-@_-"/>
    <numFmt numFmtId="170" formatCode="_-* #,##0.00000_-;\-* #,##0.00000_-;_-* &quot;-&quot;??_-;_-@_-"/>
  </numFmts>
  <fonts count="77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b/>
      <u/>
      <sz val="14"/>
      <name val="TH SarabunPSK"/>
      <family val="2"/>
    </font>
    <font>
      <b/>
      <sz val="11"/>
      <name val="TH SarabunPSK"/>
      <family val="2"/>
    </font>
    <font>
      <b/>
      <sz val="14"/>
      <name val="TH SarabunIT๙"/>
      <family val="2"/>
    </font>
    <font>
      <b/>
      <u/>
      <sz val="14"/>
      <name val="TH SarabunIT๙"/>
      <family val="2"/>
    </font>
    <font>
      <b/>
      <sz val="14"/>
      <color rgb="FFFF0000"/>
      <name val="TH SarabunPSK"/>
      <family val="2"/>
    </font>
    <font>
      <b/>
      <sz val="14"/>
      <color theme="1"/>
      <name val="TH SarabunPSK"/>
      <family val="2"/>
    </font>
    <font>
      <b/>
      <sz val="18"/>
      <color rgb="FF333333"/>
      <name val="TH SarabunPSK"/>
      <family val="2"/>
    </font>
    <font>
      <sz val="12"/>
      <name val="EucrosiaUPC"/>
      <family val="1"/>
    </font>
    <font>
      <b/>
      <sz val="16"/>
      <color indexed="10"/>
      <name val="EucrosiaUPC"/>
      <family val="1"/>
      <charset val="222"/>
    </font>
    <font>
      <sz val="12"/>
      <name val="EucrosiaUPC"/>
      <family val="1"/>
      <charset val="222"/>
    </font>
    <font>
      <b/>
      <sz val="14"/>
      <name val="CordiaUPC"/>
      <family val="2"/>
      <charset val="222"/>
    </font>
    <font>
      <b/>
      <sz val="20"/>
      <color indexed="11"/>
      <name val="CordiaUPC"/>
      <family val="2"/>
      <charset val="222"/>
    </font>
    <font>
      <b/>
      <sz val="26"/>
      <color indexed="11"/>
      <name val="CordiaUPC"/>
      <family val="2"/>
      <charset val="222"/>
    </font>
    <font>
      <sz val="16"/>
      <name val="Cordia New"/>
      <family val="2"/>
    </font>
    <font>
      <b/>
      <sz val="16"/>
      <name val="Cordia New"/>
      <family val="2"/>
    </font>
    <font>
      <b/>
      <sz val="16"/>
      <color indexed="10"/>
      <name val="CordiaUPC"/>
      <family val="2"/>
      <charset val="222"/>
    </font>
    <font>
      <b/>
      <sz val="18"/>
      <name val="CordiaUPC"/>
      <family val="2"/>
      <charset val="222"/>
    </font>
    <font>
      <b/>
      <sz val="18"/>
      <color indexed="12"/>
      <name val="CordiaUPC"/>
      <family val="2"/>
      <charset val="222"/>
    </font>
    <font>
      <b/>
      <sz val="18"/>
      <color indexed="10"/>
      <name val="CordiaUPC"/>
      <family val="2"/>
      <charset val="222"/>
    </font>
    <font>
      <sz val="14"/>
      <color indexed="12"/>
      <name val="Cordia New"/>
      <family val="2"/>
    </font>
    <font>
      <b/>
      <sz val="16"/>
      <color indexed="11"/>
      <name val="Cordia New"/>
      <family val="2"/>
    </font>
    <font>
      <b/>
      <sz val="14"/>
      <color indexed="12"/>
      <name val="CordiaUPC"/>
      <family val="2"/>
      <charset val="222"/>
    </font>
    <font>
      <b/>
      <sz val="14"/>
      <color indexed="15"/>
      <name val="CordiaUPC"/>
      <family val="2"/>
      <charset val="222"/>
    </font>
    <font>
      <sz val="16"/>
      <color indexed="11"/>
      <name val="Cordia New"/>
      <family val="2"/>
    </font>
    <font>
      <b/>
      <sz val="14"/>
      <color indexed="21"/>
      <name val="CordiaUPC"/>
      <family val="2"/>
      <charset val="222"/>
    </font>
    <font>
      <b/>
      <sz val="14"/>
      <color indexed="48"/>
      <name val="CordiaUPC"/>
      <family val="2"/>
      <charset val="222"/>
    </font>
    <font>
      <b/>
      <sz val="14"/>
      <color indexed="8"/>
      <name val="CordiaUPC"/>
      <family val="2"/>
      <charset val="222"/>
    </font>
    <font>
      <b/>
      <i/>
      <sz val="14"/>
      <color indexed="12"/>
      <name val="CordiaUPC"/>
      <family val="2"/>
      <charset val="222"/>
    </font>
    <font>
      <b/>
      <i/>
      <sz val="18"/>
      <color indexed="12"/>
      <name val="CordiaUPC"/>
      <family val="2"/>
      <charset val="222"/>
    </font>
    <font>
      <b/>
      <sz val="14"/>
      <color indexed="10"/>
      <name val="CordiaUPC"/>
      <family val="2"/>
      <charset val="222"/>
    </font>
    <font>
      <b/>
      <sz val="16"/>
      <color indexed="8"/>
      <name val="CordiaUPC"/>
      <family val="2"/>
      <charset val="222"/>
    </font>
    <font>
      <b/>
      <sz val="16"/>
      <name val="CordiaUPC"/>
      <family val="2"/>
      <charset val="222"/>
    </font>
    <font>
      <b/>
      <sz val="14"/>
      <color indexed="61"/>
      <name val="CordiaUPC"/>
      <family val="2"/>
      <charset val="222"/>
    </font>
    <font>
      <b/>
      <sz val="14"/>
      <name val="Cordia New"/>
      <family val="2"/>
    </font>
    <font>
      <b/>
      <sz val="11"/>
      <color indexed="8"/>
      <name val="TH SarabunPSK"/>
      <family val="2"/>
    </font>
    <font>
      <b/>
      <sz val="14"/>
      <color indexed="8"/>
      <name val="TH SarabunPSK"/>
      <family val="2"/>
    </font>
    <font>
      <b/>
      <sz val="12"/>
      <color indexed="8"/>
      <name val="TH SarabunPSK"/>
      <family val="2"/>
    </font>
    <font>
      <b/>
      <sz val="10"/>
      <color indexed="8"/>
      <name val="Symbol"/>
      <family val="1"/>
      <charset val="2"/>
    </font>
    <font>
      <b/>
      <sz val="14"/>
      <name val="DilleniaUPC"/>
      <family val="1"/>
    </font>
    <font>
      <b/>
      <sz val="18"/>
      <name val="TH SarabunPSK"/>
      <family val="2"/>
    </font>
    <font>
      <b/>
      <sz val="16"/>
      <color indexed="9"/>
      <name val="TH SarabunIT๙"/>
      <family val="2"/>
    </font>
    <font>
      <b/>
      <sz val="16"/>
      <color indexed="9"/>
      <name val="TH SarabunPSK"/>
      <family val="2"/>
    </font>
    <font>
      <b/>
      <sz val="14"/>
      <color rgb="FFFF0000"/>
      <name val="Cordia New"/>
      <family val="2"/>
    </font>
    <font>
      <b/>
      <sz val="8"/>
      <color rgb="FF000000"/>
      <name val="MS Sans Serif"/>
      <family val="2"/>
      <charset val="222"/>
    </font>
    <font>
      <b/>
      <sz val="11"/>
      <name val="Symbol"/>
      <family val="1"/>
      <charset val="2"/>
    </font>
    <font>
      <b/>
      <sz val="14"/>
      <name val="Symbol"/>
      <family val="1"/>
      <charset val="2"/>
    </font>
    <font>
      <b/>
      <sz val="16"/>
      <color rgb="FFFF0000"/>
      <name val="TH SarabunPSK"/>
      <family val="2"/>
    </font>
    <font>
      <b/>
      <sz val="9"/>
      <name val="Symbol"/>
      <family val="1"/>
      <charset val="2"/>
    </font>
    <font>
      <sz val="10"/>
      <name val="Arial"/>
      <family val="2"/>
    </font>
    <font>
      <sz val="16"/>
      <name val="TH SarabunIT๙"/>
      <family val="2"/>
    </font>
    <font>
      <sz val="14"/>
      <name val="AngsanaUPC"/>
      <family val="1"/>
    </font>
    <font>
      <sz val="10"/>
      <name val="Arial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u/>
      <sz val="10"/>
      <color indexed="12"/>
      <name val="Arial"/>
      <family val="2"/>
    </font>
    <font>
      <sz val="14"/>
      <color indexed="8"/>
      <name val="TH SarabunPSK"/>
      <family val="2"/>
    </font>
    <font>
      <sz val="8"/>
      <color indexed="8"/>
      <name val="TH SarabunPSK"/>
      <family val="2"/>
    </font>
  </fonts>
  <fills count="32">
    <fill>
      <patternFill patternType="none"/>
    </fill>
    <fill>
      <patternFill patternType="gray125"/>
    </fill>
    <fill>
      <patternFill patternType="solid">
        <fgColor rgb="FFE7EBF1"/>
        <bgColor rgb="FFFFFFFF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0">
    <xf numFmtId="0" fontId="0" fillId="0" borderId="0"/>
    <xf numFmtId="43" fontId="1" fillId="0" borderId="0" applyFont="0" applyFill="0" applyBorder="0" applyAlignment="0" applyProtection="0"/>
    <xf numFmtId="0" fontId="12" fillId="0" borderId="0"/>
    <xf numFmtId="40" fontId="14" fillId="0" borderId="0" applyFont="0" applyFill="0" applyBorder="0" applyAlignment="0" applyProtection="0"/>
    <xf numFmtId="0" fontId="2" fillId="0" borderId="0"/>
    <xf numFmtId="0" fontId="2" fillId="0" borderId="0"/>
    <xf numFmtId="0" fontId="53" fillId="0" borderId="0"/>
    <xf numFmtId="0" fontId="2" fillId="0" borderId="0"/>
    <xf numFmtId="0" fontId="53" fillId="0" borderId="0"/>
    <xf numFmtId="0" fontId="55" fillId="0" borderId="0"/>
    <xf numFmtId="0" fontId="53" fillId="0" borderId="0"/>
    <xf numFmtId="0" fontId="56" fillId="0" borderId="0"/>
    <xf numFmtId="0" fontId="57" fillId="10" borderId="0" applyNumberFormat="0" applyBorder="0" applyAlignment="0" applyProtection="0"/>
    <xf numFmtId="0" fontId="57" fillId="11" borderId="0" applyNumberFormat="0" applyBorder="0" applyAlignment="0" applyProtection="0"/>
    <xf numFmtId="0" fontId="57" fillId="12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5" borderId="0" applyNumberFormat="0" applyBorder="0" applyAlignment="0" applyProtection="0"/>
    <xf numFmtId="0" fontId="57" fillId="16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3" borderId="0" applyNumberFormat="0" applyBorder="0" applyAlignment="0" applyProtection="0"/>
    <xf numFmtId="0" fontId="57" fillId="16" borderId="0" applyNumberFormat="0" applyBorder="0" applyAlignment="0" applyProtection="0"/>
    <xf numFmtId="0" fontId="57" fillId="19" borderId="0" applyNumberFormat="0" applyBorder="0" applyAlignment="0" applyProtection="0"/>
    <xf numFmtId="0" fontId="58" fillId="20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58" fillId="23" borderId="0" applyNumberFormat="0" applyBorder="0" applyAlignment="0" applyProtection="0"/>
    <xf numFmtId="0" fontId="58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58" fillId="27" borderId="0" applyNumberFormat="0" applyBorder="0" applyAlignment="0" applyProtection="0"/>
    <xf numFmtId="0" fontId="59" fillId="11" borderId="0" applyNumberFormat="0" applyBorder="0" applyAlignment="0" applyProtection="0"/>
    <xf numFmtId="0" fontId="60" fillId="28" borderId="42" applyNumberFormat="0" applyAlignment="0" applyProtection="0"/>
    <xf numFmtId="0" fontId="61" fillId="29" borderId="43" applyNumberFormat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3" fillId="12" borderId="0" applyNumberFormat="0" applyBorder="0" applyAlignment="0" applyProtection="0"/>
    <xf numFmtId="0" fontId="64" fillId="0" borderId="44" applyNumberFormat="0" applyFill="0" applyAlignment="0" applyProtection="0"/>
    <xf numFmtId="0" fontId="65" fillId="0" borderId="45" applyNumberFormat="0" applyFill="0" applyAlignment="0" applyProtection="0"/>
    <xf numFmtId="0" fontId="66" fillId="0" borderId="46" applyNumberFormat="0" applyFill="0" applyAlignment="0" applyProtection="0"/>
    <xf numFmtId="0" fontId="66" fillId="0" borderId="0" applyNumberFormat="0" applyFill="0" applyBorder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67" fillId="15" borderId="42" applyNumberFormat="0" applyAlignment="0" applyProtection="0"/>
    <xf numFmtId="0" fontId="68" fillId="0" borderId="47" applyNumberFormat="0" applyFill="0" applyAlignment="0" applyProtection="0"/>
    <xf numFmtId="0" fontId="69" fillId="30" borderId="0" applyNumberFormat="0" applyBorder="0" applyAlignment="0" applyProtection="0"/>
    <xf numFmtId="0" fontId="53" fillId="0" borderId="0"/>
    <xf numFmtId="0" fontId="53" fillId="31" borderId="48" applyNumberFormat="0" applyFont="0" applyAlignment="0" applyProtection="0"/>
    <xf numFmtId="0" fontId="70" fillId="28" borderId="49" applyNumberFormat="0" applyAlignment="0" applyProtection="0"/>
    <xf numFmtId="9" fontId="53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50" applyNumberFormat="0" applyFill="0" applyAlignment="0" applyProtection="0"/>
    <xf numFmtId="0" fontId="73" fillId="0" borderId="0" applyNumberFormat="0" applyFill="0" applyBorder="0" applyAlignment="0" applyProtection="0"/>
    <xf numFmtId="43" fontId="56" fillId="0" borderId="0" applyFont="0" applyFill="0" applyBorder="0" applyAlignment="0" applyProtection="0"/>
    <xf numFmtId="0" fontId="57" fillId="0" borderId="0"/>
  </cellStyleXfs>
  <cellXfs count="29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5" xfId="0" applyFont="1" applyBorder="1"/>
    <xf numFmtId="0" fontId="3" fillId="0" borderId="1" xfId="0" applyFont="1" applyBorder="1" applyAlignment="1">
      <alignment horizontal="center"/>
    </xf>
    <xf numFmtId="43" fontId="3" fillId="0" borderId="1" xfId="1" applyFont="1" applyBorder="1"/>
    <xf numFmtId="0" fontId="4" fillId="0" borderId="1" xfId="0" applyFont="1" applyBorder="1" applyAlignment="1">
      <alignment horizontal="center"/>
    </xf>
    <xf numFmtId="43" fontId="4" fillId="0" borderId="1" xfId="1" applyFont="1" applyBorder="1"/>
    <xf numFmtId="164" fontId="4" fillId="0" borderId="0" xfId="1" applyNumberFormat="1" applyFon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9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43" fontId="4" fillId="0" borderId="0" xfId="0" applyNumberFormat="1" applyFont="1"/>
    <xf numFmtId="43" fontId="4" fillId="0" borderId="0" xfId="1" applyFont="1" applyBorder="1" applyAlignment="1"/>
    <xf numFmtId="49" fontId="4" fillId="0" borderId="0" xfId="0" applyNumberFormat="1" applyFont="1" applyAlignment="1">
      <alignment horizontal="left" vertical="center"/>
    </xf>
    <xf numFmtId="165" fontId="4" fillId="0" borderId="0" xfId="1" applyNumberFormat="1" applyFont="1" applyBorder="1" applyAlignment="1"/>
    <xf numFmtId="0" fontId="4" fillId="0" borderId="0" xfId="0" applyFont="1" applyAlignment="1">
      <alignment horizontal="right"/>
    </xf>
    <xf numFmtId="165" fontId="4" fillId="0" borderId="0" xfId="0" applyNumberFormat="1" applyFont="1"/>
    <xf numFmtId="165" fontId="3" fillId="0" borderId="0" xfId="1" applyNumberFormat="1" applyFont="1" applyBorder="1" applyAlignment="1"/>
    <xf numFmtId="0" fontId="4" fillId="0" borderId="10" xfId="0" applyFont="1" applyBorder="1" applyAlignment="1">
      <alignment horizontal="center"/>
    </xf>
    <xf numFmtId="0" fontId="3" fillId="0" borderId="19" xfId="0" applyFont="1" applyBorder="1"/>
    <xf numFmtId="0" fontId="4" fillId="0" borderId="19" xfId="0" applyFont="1" applyBorder="1"/>
    <xf numFmtId="43" fontId="3" fillId="0" borderId="0" xfId="0" applyNumberFormat="1" applyFont="1"/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49" fontId="4" fillId="0" borderId="1" xfId="0" quotePrefix="1" applyNumberFormat="1" applyFont="1" applyBorder="1" applyAlignment="1">
      <alignment horizontal="left" vertical="center" indent="1"/>
    </xf>
    <xf numFmtId="43" fontId="4" fillId="0" borderId="0" xfId="1" applyFont="1" applyBorder="1" applyAlignment="1">
      <alignment vertical="center"/>
    </xf>
    <xf numFmtId="4" fontId="10" fillId="0" borderId="1" xfId="0" applyNumberFormat="1" applyFont="1" applyBorder="1"/>
    <xf numFmtId="0" fontId="4" fillId="0" borderId="12" xfId="0" applyFont="1" applyBorder="1" applyAlignment="1">
      <alignment horizontal="left"/>
    </xf>
    <xf numFmtId="164" fontId="7" fillId="0" borderId="0" xfId="1" applyNumberFormat="1" applyFont="1" applyBorder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/>
    <xf numFmtId="0" fontId="4" fillId="0" borderId="2" xfId="0" applyFont="1" applyBorder="1" applyAlignment="1">
      <alignment vertical="center"/>
    </xf>
    <xf numFmtId="0" fontId="4" fillId="0" borderId="1" xfId="0" applyFont="1" applyBorder="1"/>
    <xf numFmtId="43" fontId="4" fillId="0" borderId="0" xfId="1" applyFont="1" applyBorder="1"/>
    <xf numFmtId="0" fontId="4" fillId="0" borderId="23" xfId="0" applyFont="1" applyBorder="1" applyAlignment="1">
      <alignment horizontal="center"/>
    </xf>
    <xf numFmtId="0" fontId="11" fillId="2" borderId="0" xfId="0" applyFont="1" applyFill="1" applyAlignment="1">
      <alignment horizontal="left" vertical="center"/>
    </xf>
    <xf numFmtId="0" fontId="11" fillId="2" borderId="24" xfId="0" applyFont="1" applyFill="1" applyBorder="1" applyAlignment="1">
      <alignment horizontal="center" vertical="center"/>
    </xf>
    <xf numFmtId="40" fontId="15" fillId="0" borderId="0" xfId="3" applyFont="1"/>
    <xf numFmtId="0" fontId="18" fillId="0" borderId="23" xfId="2" applyFont="1" applyBorder="1"/>
    <xf numFmtId="9" fontId="19" fillId="0" borderId="29" xfId="2" applyNumberFormat="1" applyFont="1" applyBorder="1" applyAlignment="1">
      <alignment horizontal="center"/>
    </xf>
    <xf numFmtId="40" fontId="19" fillId="0" borderId="30" xfId="3" applyFont="1" applyBorder="1"/>
    <xf numFmtId="40" fontId="15" fillId="0" borderId="31" xfId="3" applyFont="1" applyBorder="1"/>
    <xf numFmtId="40" fontId="15" fillId="0" borderId="29" xfId="3" applyFont="1" applyBorder="1"/>
    <xf numFmtId="40" fontId="21" fillId="0" borderId="0" xfId="3" applyFont="1" applyAlignment="1">
      <alignment horizontal="center" vertical="center"/>
    </xf>
    <xf numFmtId="40" fontId="24" fillId="0" borderId="32" xfId="3" applyFont="1" applyBorder="1"/>
    <xf numFmtId="0" fontId="18" fillId="0" borderId="33" xfId="2" applyFont="1" applyBorder="1"/>
    <xf numFmtId="0" fontId="25" fillId="3" borderId="34" xfId="2" applyFont="1" applyFill="1" applyBorder="1" applyAlignment="1">
      <alignment horizontal="center"/>
    </xf>
    <xf numFmtId="0" fontId="25" fillId="3" borderId="35" xfId="2" applyFont="1" applyFill="1" applyBorder="1" applyAlignment="1">
      <alignment horizontal="center"/>
    </xf>
    <xf numFmtId="40" fontId="26" fillId="0" borderId="0" xfId="3" applyFont="1" applyAlignment="1">
      <alignment horizontal="right"/>
    </xf>
    <xf numFmtId="3" fontId="15" fillId="4" borderId="13" xfId="3" applyNumberFormat="1" applyFont="1" applyFill="1" applyBorder="1" applyAlignment="1">
      <alignment horizontal="right"/>
    </xf>
    <xf numFmtId="40" fontId="27" fillId="0" borderId="0" xfId="3" applyFont="1"/>
    <xf numFmtId="0" fontId="25" fillId="3" borderId="36" xfId="2" applyFont="1" applyFill="1" applyBorder="1" applyAlignment="1">
      <alignment horizontal="center"/>
    </xf>
    <xf numFmtId="0" fontId="28" fillId="3" borderId="33" xfId="2" applyFont="1" applyFill="1" applyBorder="1"/>
    <xf numFmtId="40" fontId="15" fillId="0" borderId="0" xfId="3" applyFont="1" applyAlignment="1">
      <alignment horizontal="right"/>
    </xf>
    <xf numFmtId="165" fontId="15" fillId="3" borderId="13" xfId="3" applyNumberFormat="1" applyFont="1" applyFill="1" applyBorder="1"/>
    <xf numFmtId="165" fontId="19" fillId="0" borderId="13" xfId="3" applyNumberFormat="1" applyFont="1" applyBorder="1"/>
    <xf numFmtId="167" fontId="19" fillId="3" borderId="37" xfId="2" applyNumberFormat="1" applyFont="1" applyFill="1" applyBorder="1" applyAlignment="1">
      <alignment horizontal="center"/>
    </xf>
    <xf numFmtId="40" fontId="29" fillId="0" borderId="0" xfId="3" applyFont="1" applyAlignment="1">
      <alignment horizontal="right"/>
    </xf>
    <xf numFmtId="3" fontId="15" fillId="5" borderId="13" xfId="3" applyNumberFormat="1" applyFont="1" applyFill="1" applyBorder="1" applyAlignment="1">
      <alignment horizontal="right"/>
    </xf>
    <xf numFmtId="40" fontId="30" fillId="0" borderId="0" xfId="3" applyFont="1" applyFill="1"/>
    <xf numFmtId="167" fontId="19" fillId="3" borderId="17" xfId="2" applyNumberFormat="1" applyFont="1" applyFill="1" applyBorder="1" applyAlignment="1">
      <alignment horizontal="center"/>
    </xf>
    <xf numFmtId="167" fontId="19" fillId="3" borderId="16" xfId="2" applyNumberFormat="1" applyFont="1" applyFill="1" applyBorder="1" applyAlignment="1">
      <alignment horizontal="center"/>
    </xf>
    <xf numFmtId="40" fontId="31" fillId="0" borderId="0" xfId="3" applyFont="1" applyAlignment="1">
      <alignment horizontal="right"/>
    </xf>
    <xf numFmtId="169" fontId="32" fillId="6" borderId="13" xfId="3" applyNumberFormat="1" applyFont="1" applyFill="1" applyBorder="1"/>
    <xf numFmtId="169" fontId="33" fillId="7" borderId="38" xfId="3" applyNumberFormat="1" applyFont="1" applyFill="1" applyBorder="1"/>
    <xf numFmtId="170" fontId="34" fillId="0" borderId="0" xfId="3" applyNumberFormat="1" applyFont="1"/>
    <xf numFmtId="165" fontId="35" fillId="0" borderId="3" xfId="3" applyNumberFormat="1" applyFont="1" applyBorder="1"/>
    <xf numFmtId="40" fontId="15" fillId="0" borderId="25" xfId="3" applyFont="1" applyBorder="1"/>
    <xf numFmtId="40" fontId="15" fillId="0" borderId="39" xfId="3" applyFont="1" applyBorder="1"/>
    <xf numFmtId="40" fontId="37" fillId="0" borderId="0" xfId="3" applyFont="1" applyAlignment="1">
      <alignment horizontal="right"/>
    </xf>
    <xf numFmtId="165" fontId="20" fillId="0" borderId="0" xfId="3" applyNumberFormat="1" applyFont="1" applyBorder="1"/>
    <xf numFmtId="167" fontId="19" fillId="0" borderId="16" xfId="2" applyNumberFormat="1" applyFont="1" applyBorder="1" applyAlignment="1">
      <alignment horizontal="center"/>
    </xf>
    <xf numFmtId="165" fontId="19" fillId="0" borderId="13" xfId="3" applyNumberFormat="1" applyFont="1" applyBorder="1" applyAlignment="1">
      <alignment horizontal="right"/>
    </xf>
    <xf numFmtId="40" fontId="15" fillId="6" borderId="25" xfId="3" applyFont="1" applyFill="1" applyBorder="1"/>
    <xf numFmtId="0" fontId="12" fillId="0" borderId="0" xfId="2"/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3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6" xfId="0" applyFont="1" applyBorder="1"/>
    <xf numFmtId="43" fontId="4" fillId="0" borderId="6" xfId="1" applyFont="1" applyBorder="1"/>
    <xf numFmtId="0" fontId="4" fillId="0" borderId="7" xfId="0" applyFont="1" applyBorder="1"/>
    <xf numFmtId="0" fontId="10" fillId="0" borderId="1" xfId="0" applyFont="1" applyBorder="1" applyAlignment="1">
      <alignment vertical="center"/>
    </xf>
    <xf numFmtId="43" fontId="9" fillId="0" borderId="1" xfId="1" applyFont="1" applyBorder="1"/>
    <xf numFmtId="0" fontId="4" fillId="0" borderId="9" xfId="0" applyFont="1" applyBorder="1"/>
    <xf numFmtId="0" fontId="4" fillId="0" borderId="8" xfId="0" applyFont="1" applyBorder="1"/>
    <xf numFmtId="43" fontId="4" fillId="0" borderId="10" xfId="1" applyFont="1" applyBorder="1"/>
    <xf numFmtId="43" fontId="38" fillId="0" borderId="0" xfId="0" applyNumberFormat="1" applyFont="1"/>
    <xf numFmtId="0" fontId="4" fillId="0" borderId="0" xfId="0" applyFont="1" applyAlignment="1">
      <alignment horizontal="center" vertical="center"/>
    </xf>
    <xf numFmtId="0" fontId="38" fillId="0" borderId="0" xfId="0" applyFont="1" applyAlignment="1">
      <alignment horizontal="center"/>
    </xf>
    <xf numFmtId="0" fontId="38" fillId="0" borderId="1" xfId="0" applyFont="1" applyBorder="1" applyAlignment="1">
      <alignment horizontal="center"/>
    </xf>
    <xf numFmtId="43" fontId="15" fillId="0" borderId="1" xfId="1" applyFont="1" applyBorder="1"/>
    <xf numFmtId="0" fontId="4" fillId="0" borderId="20" xfId="0" applyFont="1" applyBorder="1" applyAlignment="1">
      <alignment horizontal="center" vertical="center"/>
    </xf>
    <xf numFmtId="0" fontId="4" fillId="0" borderId="11" xfId="0" applyFont="1" applyBorder="1"/>
    <xf numFmtId="0" fontId="4" fillId="0" borderId="0" xfId="0" applyFont="1" applyAlignment="1">
      <alignment vertical="center"/>
    </xf>
    <xf numFmtId="2" fontId="4" fillId="0" borderId="0" xfId="0" applyNumberFormat="1" applyFont="1"/>
    <xf numFmtId="49" fontId="4" fillId="0" borderId="0" xfId="0" quotePrefix="1" applyNumberFormat="1" applyFont="1" applyAlignment="1">
      <alignment horizontal="left" vertical="center"/>
    </xf>
    <xf numFmtId="0" fontId="4" fillId="0" borderId="1" xfId="0" quotePrefix="1" applyFont="1" applyBorder="1" applyAlignment="1">
      <alignment vertical="center"/>
    </xf>
    <xf numFmtId="43" fontId="4" fillId="0" borderId="1" xfId="0" applyNumberFormat="1" applyFont="1" applyBorder="1"/>
    <xf numFmtId="167" fontId="4" fillId="0" borderId="1" xfId="0" applyNumberFormat="1" applyFont="1" applyBorder="1"/>
    <xf numFmtId="0" fontId="44" fillId="0" borderId="0" xfId="0" quotePrefix="1" applyFont="1" applyAlignment="1">
      <alignment vertical="center"/>
    </xf>
    <xf numFmtId="0" fontId="4" fillId="0" borderId="1" xfId="0" quotePrefix="1" applyFont="1" applyBorder="1"/>
    <xf numFmtId="4" fontId="4" fillId="0" borderId="1" xfId="0" applyNumberFormat="1" applyFont="1" applyBorder="1"/>
    <xf numFmtId="0" fontId="4" fillId="0" borderId="0" xfId="0" quotePrefix="1" applyFont="1"/>
    <xf numFmtId="0" fontId="4" fillId="0" borderId="1" xfId="0" applyFont="1" applyBorder="1" applyAlignment="1">
      <alignment horizontal="right"/>
    </xf>
    <xf numFmtId="43" fontId="38" fillId="0" borderId="0" xfId="1" applyFont="1"/>
    <xf numFmtId="0" fontId="7" fillId="0" borderId="19" xfId="0" applyFont="1" applyBorder="1" applyAlignment="1">
      <alignment horizontal="left"/>
    </xf>
    <xf numFmtId="3" fontId="7" fillId="0" borderId="0" xfId="0" applyNumberFormat="1" applyFont="1" applyAlignment="1">
      <alignment horizontal="center"/>
    </xf>
    <xf numFmtId="164" fontId="7" fillId="0" borderId="0" xfId="1" applyNumberFormat="1" applyFont="1" applyBorder="1" applyAlignment="1">
      <alignment horizontal="center"/>
    </xf>
    <xf numFmtId="4" fontId="7" fillId="0" borderId="0" xfId="0" applyNumberFormat="1" applyFont="1" applyAlignment="1">
      <alignment horizontal="left"/>
    </xf>
    <xf numFmtId="164" fontId="4" fillId="0" borderId="0" xfId="1" applyNumberFormat="1" applyFont="1" applyBorder="1" applyAlignment="1">
      <alignment horizontal="center"/>
    </xf>
    <xf numFmtId="0" fontId="45" fillId="0" borderId="0" xfId="0" applyFont="1"/>
    <xf numFmtId="0" fontId="46" fillId="0" borderId="0" xfId="0" applyFont="1"/>
    <xf numFmtId="2" fontId="4" fillId="0" borderId="1" xfId="0" applyNumberFormat="1" applyFont="1" applyBorder="1"/>
    <xf numFmtId="0" fontId="4" fillId="0" borderId="0" xfId="0" quotePrefix="1" applyFont="1" applyAlignment="1">
      <alignment vertical="center"/>
    </xf>
    <xf numFmtId="4" fontId="38" fillId="0" borderId="0" xfId="0" applyNumberFormat="1" applyFont="1"/>
    <xf numFmtId="0" fontId="4" fillId="0" borderId="19" xfId="0" applyFont="1" applyBorder="1" applyAlignment="1">
      <alignment horizontal="left"/>
    </xf>
    <xf numFmtId="4" fontId="4" fillId="0" borderId="0" xfId="0" applyNumberFormat="1" applyFont="1" applyAlignment="1">
      <alignment horizontal="left"/>
    </xf>
    <xf numFmtId="4" fontId="4" fillId="0" borderId="0" xfId="0" applyNumberFormat="1" applyFont="1" applyAlignment="1">
      <alignment horizontal="center"/>
    </xf>
    <xf numFmtId="0" fontId="4" fillId="0" borderId="4" xfId="0" applyFont="1" applyBorder="1"/>
    <xf numFmtId="43" fontId="4" fillId="0" borderId="1" xfId="1" applyFont="1" applyFill="1" applyBorder="1"/>
    <xf numFmtId="49" fontId="4" fillId="0" borderId="0" xfId="1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center"/>
    </xf>
    <xf numFmtId="166" fontId="4" fillId="0" borderId="0" xfId="1" applyNumberFormat="1" applyFont="1" applyBorder="1" applyAlignment="1">
      <alignment vertical="center"/>
    </xf>
    <xf numFmtId="165" fontId="38" fillId="0" borderId="0" xfId="0" applyNumberFormat="1" applyFont="1"/>
    <xf numFmtId="168" fontId="4" fillId="0" borderId="0" xfId="1" applyNumberFormat="1" applyFont="1" applyBorder="1" applyAlignment="1"/>
    <xf numFmtId="165" fontId="9" fillId="0" borderId="0" xfId="1" applyNumberFormat="1" applyFont="1" applyBorder="1" applyAlignment="1"/>
    <xf numFmtId="0" fontId="47" fillId="0" borderId="0" xfId="0" applyFont="1"/>
    <xf numFmtId="168" fontId="38" fillId="0" borderId="0" xfId="1" applyNumberFormat="1" applyFont="1" applyBorder="1" applyAlignment="1"/>
    <xf numFmtId="49" fontId="4" fillId="0" borderId="0" xfId="1" applyNumberFormat="1" applyFont="1" applyFill="1" applyBorder="1" applyAlignment="1">
      <alignment horizontal="center" vertical="center"/>
    </xf>
    <xf numFmtId="168" fontId="4" fillId="0" borderId="0" xfId="1" applyNumberFormat="1" applyFont="1" applyBorder="1" applyAlignment="1">
      <alignment vertical="center"/>
    </xf>
    <xf numFmtId="43" fontId="9" fillId="0" borderId="0" xfId="1" applyFont="1" applyBorder="1" applyAlignment="1"/>
    <xf numFmtId="0" fontId="4" fillId="0" borderId="4" xfId="0" applyFont="1" applyBorder="1" applyAlignment="1">
      <alignment horizontal="center"/>
    </xf>
    <xf numFmtId="49" fontId="4" fillId="0" borderId="10" xfId="0" quotePrefix="1" applyNumberFormat="1" applyFont="1" applyBorder="1" applyAlignment="1">
      <alignment horizontal="left" vertical="center" indent="1"/>
    </xf>
    <xf numFmtId="0" fontId="4" fillId="0" borderId="10" xfId="0" applyFont="1" applyBorder="1"/>
    <xf numFmtId="0" fontId="3" fillId="0" borderId="10" xfId="0" applyFont="1" applyBorder="1" applyAlignment="1">
      <alignment horizontal="center"/>
    </xf>
    <xf numFmtId="3" fontId="48" fillId="0" borderId="0" xfId="0" applyNumberFormat="1" applyFont="1"/>
    <xf numFmtId="49" fontId="4" fillId="0" borderId="1" xfId="0" applyNumberFormat="1" applyFont="1" applyBorder="1" applyAlignment="1">
      <alignment horizontal="left" vertical="center" indent="1"/>
    </xf>
    <xf numFmtId="0" fontId="9" fillId="0" borderId="1" xfId="0" applyFont="1" applyBorder="1" applyAlignment="1">
      <alignment horizontal="center"/>
    </xf>
    <xf numFmtId="49" fontId="9" fillId="0" borderId="1" xfId="0" quotePrefix="1" applyNumberFormat="1" applyFont="1" applyBorder="1" applyAlignment="1">
      <alignment horizontal="left" vertical="center" indent="1"/>
    </xf>
    <xf numFmtId="0" fontId="9" fillId="0" borderId="1" xfId="0" applyFont="1" applyBorder="1"/>
    <xf numFmtId="0" fontId="51" fillId="0" borderId="1" xfId="0" applyFont="1" applyBorder="1" applyAlignment="1">
      <alignment horizontal="center"/>
    </xf>
    <xf numFmtId="0" fontId="38" fillId="0" borderId="1" xfId="0" applyFont="1" applyBorder="1"/>
    <xf numFmtId="0" fontId="4" fillId="0" borderId="1" xfId="0" applyFont="1" applyBorder="1" applyAlignment="1">
      <alignment vertical="center"/>
    </xf>
    <xf numFmtId="43" fontId="9" fillId="0" borderId="1" xfId="1" applyFont="1" applyBorder="1" applyAlignment="1">
      <alignment vertical="center"/>
    </xf>
    <xf numFmtId="43" fontId="4" fillId="0" borderId="1" xfId="1" applyFont="1" applyBorder="1" applyAlignment="1">
      <alignment vertical="center"/>
    </xf>
    <xf numFmtId="165" fontId="4" fillId="0" borderId="0" xfId="0" applyNumberFormat="1" applyFont="1" applyAlignment="1">
      <alignment vertical="center"/>
    </xf>
    <xf numFmtId="43" fontId="4" fillId="0" borderId="4" xfId="1" applyFont="1" applyBorder="1"/>
    <xf numFmtId="0" fontId="4" fillId="0" borderId="8" xfId="0" applyFont="1" applyBorder="1" applyAlignment="1">
      <alignment horizontal="center"/>
    </xf>
    <xf numFmtId="0" fontId="43" fillId="0" borderId="8" xfId="0" applyFont="1" applyBorder="1" applyAlignment="1">
      <alignment horizontal="center"/>
    </xf>
    <xf numFmtId="0" fontId="15" fillId="0" borderId="1" xfId="0" applyFont="1" applyBorder="1"/>
    <xf numFmtId="43" fontId="38" fillId="0" borderId="1" xfId="1" applyFont="1" applyBorder="1"/>
    <xf numFmtId="0" fontId="4" fillId="0" borderId="23" xfId="0" applyFont="1" applyBorder="1"/>
    <xf numFmtId="0" fontId="4" fillId="0" borderId="20" xfId="0" applyFont="1" applyBorder="1"/>
    <xf numFmtId="0" fontId="4" fillId="0" borderId="20" xfId="0" quotePrefix="1" applyFont="1" applyBorder="1"/>
    <xf numFmtId="0" fontId="3" fillId="8" borderId="2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44" fillId="0" borderId="0" xfId="0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9" borderId="14" xfId="0" applyFont="1" applyFill="1" applyBorder="1" applyAlignment="1">
      <alignment horizontal="center"/>
    </xf>
    <xf numFmtId="49" fontId="4" fillId="9" borderId="15" xfId="0" applyNumberFormat="1" applyFont="1" applyFill="1" applyBorder="1" applyAlignment="1">
      <alignment horizontal="center" vertical="center"/>
    </xf>
    <xf numFmtId="0" fontId="4" fillId="9" borderId="15" xfId="0" applyFont="1" applyFill="1" applyBorder="1"/>
    <xf numFmtId="0" fontId="3" fillId="9" borderId="15" xfId="0" applyFont="1" applyFill="1" applyBorder="1" applyAlignment="1">
      <alignment horizontal="center"/>
    </xf>
    <xf numFmtId="43" fontId="4" fillId="9" borderId="15" xfId="1" applyFont="1" applyFill="1" applyBorder="1"/>
    <xf numFmtId="43" fontId="4" fillId="9" borderId="13" xfId="1" applyFont="1" applyFill="1" applyBorder="1"/>
    <xf numFmtId="0" fontId="4" fillId="9" borderId="13" xfId="0" applyFont="1" applyFill="1" applyBorder="1"/>
    <xf numFmtId="0" fontId="4" fillId="9" borderId="13" xfId="0" applyFont="1" applyFill="1" applyBorder="1" applyAlignment="1">
      <alignment horizontal="center"/>
    </xf>
    <xf numFmtId="0" fontId="44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44" fillId="0" borderId="0" xfId="0" applyFont="1"/>
    <xf numFmtId="0" fontId="44" fillId="0" borderId="0" xfId="0" applyFont="1" applyAlignment="1">
      <alignment wrapText="1"/>
    </xf>
    <xf numFmtId="0" fontId="44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wrapText="1"/>
    </xf>
    <xf numFmtId="0" fontId="4" fillId="0" borderId="20" xfId="0" applyFont="1" applyBorder="1" applyAlignment="1">
      <alignment vertical="center"/>
    </xf>
    <xf numFmtId="41" fontId="4" fillId="6" borderId="1" xfId="5" applyNumberFormat="1" applyFont="1" applyFill="1" applyBorder="1" applyProtection="1">
      <protection locked="0"/>
    </xf>
    <xf numFmtId="49" fontId="4" fillId="6" borderId="1" xfId="6" applyNumberFormat="1" applyFont="1" applyFill="1" applyBorder="1" applyAlignment="1" applyProtection="1">
      <alignment horizontal="left" vertical="center" indent="1"/>
      <protection locked="0"/>
    </xf>
    <xf numFmtId="0" fontId="4" fillId="6" borderId="1" xfId="7" applyFont="1" applyFill="1" applyBorder="1" applyAlignment="1" applyProtection="1">
      <alignment horizontal="center" vertical="center"/>
      <protection locked="0"/>
    </xf>
    <xf numFmtId="4" fontId="4" fillId="6" borderId="1" xfId="8" applyNumberFormat="1" applyFont="1" applyFill="1" applyBorder="1" applyAlignment="1" applyProtection="1">
      <alignment horizontal="center" vertical="center"/>
      <protection locked="0"/>
    </xf>
    <xf numFmtId="4" fontId="4" fillId="6" borderId="1" xfId="8" applyNumberFormat="1" applyFont="1" applyFill="1" applyBorder="1" applyAlignment="1" applyProtection="1">
      <alignment vertical="center"/>
      <protection locked="0"/>
    </xf>
    <xf numFmtId="0" fontId="4" fillId="6" borderId="1" xfId="7" applyFont="1" applyFill="1" applyBorder="1" applyProtection="1">
      <protection locked="0"/>
    </xf>
    <xf numFmtId="0" fontId="4" fillId="6" borderId="0" xfId="5" applyFont="1" applyFill="1" applyProtection="1">
      <protection locked="0"/>
    </xf>
    <xf numFmtId="165" fontId="4" fillId="6" borderId="0" xfId="1" applyNumberFormat="1" applyFont="1" applyFill="1" applyBorder="1" applyAlignment="1" applyProtection="1">
      <alignment horizontal="center"/>
      <protection locked="0"/>
    </xf>
    <xf numFmtId="165" fontId="4" fillId="6" borderId="0" xfId="1" applyNumberFormat="1" applyFont="1" applyFill="1" applyBorder="1" applyAlignment="1" applyProtection="1">
      <protection locked="0"/>
    </xf>
    <xf numFmtId="43" fontId="9" fillId="0" borderId="1" xfId="1" applyFont="1" applyFill="1" applyBorder="1"/>
    <xf numFmtId="43" fontId="4" fillId="0" borderId="8" xfId="1" applyFont="1" applyBorder="1"/>
    <xf numFmtId="43" fontId="4" fillId="0" borderId="8" xfId="1" applyFont="1" applyFill="1" applyBorder="1"/>
    <xf numFmtId="4" fontId="9" fillId="0" borderId="1" xfId="0" applyNumberFormat="1" applyFont="1" applyBorder="1"/>
    <xf numFmtId="49" fontId="4" fillId="9" borderId="13" xfId="0" applyNumberFormat="1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horizontal="center"/>
    </xf>
    <xf numFmtId="43" fontId="4" fillId="9" borderId="18" xfId="1" applyFont="1" applyFill="1" applyBorder="1"/>
    <xf numFmtId="43" fontId="9" fillId="0" borderId="4" xfId="1" applyFont="1" applyBorder="1"/>
    <xf numFmtId="165" fontId="4" fillId="0" borderId="20" xfId="0" applyNumberFormat="1" applyFont="1" applyBorder="1" applyAlignment="1">
      <alignment vertical="center"/>
    </xf>
    <xf numFmtId="43" fontId="9" fillId="0" borderId="20" xfId="1" applyFont="1" applyBorder="1" applyAlignment="1">
      <alignment vertical="center"/>
    </xf>
    <xf numFmtId="43" fontId="4" fillId="0" borderId="20" xfId="1" applyFont="1" applyBorder="1" applyAlignment="1">
      <alignment vertical="center"/>
    </xf>
    <xf numFmtId="43" fontId="4" fillId="0" borderId="8" xfId="1" applyFont="1" applyBorder="1" applyAlignment="1">
      <alignment vertical="center"/>
    </xf>
    <xf numFmtId="43" fontId="4" fillId="0" borderId="40" xfId="1" applyFont="1" applyBorder="1" applyAlignment="1">
      <alignment vertical="center"/>
    </xf>
    <xf numFmtId="0" fontId="4" fillId="9" borderId="14" xfId="0" applyFont="1" applyFill="1" applyBorder="1"/>
    <xf numFmtId="0" fontId="43" fillId="9" borderId="13" xfId="0" applyFont="1" applyFill="1" applyBorder="1" applyAlignment="1">
      <alignment horizontal="center"/>
    </xf>
    <xf numFmtId="165" fontId="38" fillId="9" borderId="13" xfId="1" applyNumberFormat="1" applyFont="1" applyFill="1" applyBorder="1"/>
    <xf numFmtId="0" fontId="38" fillId="9" borderId="13" xfId="0" applyFont="1" applyFill="1" applyBorder="1" applyAlignment="1">
      <alignment horizontal="center"/>
    </xf>
    <xf numFmtId="43" fontId="15" fillId="9" borderId="13" xfId="1" applyFont="1" applyFill="1" applyBorder="1"/>
    <xf numFmtId="0" fontId="4" fillId="9" borderId="16" xfId="0" applyFont="1" applyFill="1" applyBorder="1"/>
    <xf numFmtId="43" fontId="4" fillId="9" borderId="21" xfId="1" applyFont="1" applyFill="1" applyBorder="1"/>
    <xf numFmtId="43" fontId="4" fillId="9" borderId="13" xfId="1" applyFont="1" applyFill="1" applyBorder="1" applyAlignment="1">
      <alignment vertical="center"/>
    </xf>
    <xf numFmtId="0" fontId="4" fillId="8" borderId="2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3" fontId="4" fillId="0" borderId="23" xfId="1" applyFont="1" applyBorder="1"/>
    <xf numFmtId="0" fontId="9" fillId="0" borderId="1" xfId="1" applyNumberFormat="1" applyFont="1" applyBorder="1" applyAlignment="1">
      <alignment horizontal="center" vertical="center"/>
    </xf>
    <xf numFmtId="0" fontId="9" fillId="6" borderId="1" xfId="5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Border="1" applyAlignment="1">
      <alignment vertical="center"/>
    </xf>
    <xf numFmtId="167" fontId="4" fillId="0" borderId="5" xfId="0" applyNumberFormat="1" applyFont="1" applyBorder="1"/>
    <xf numFmtId="4" fontId="4" fillId="0" borderId="1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9" borderId="13" xfId="0" applyNumberFormat="1" applyFont="1" applyFill="1" applyBorder="1" applyAlignment="1">
      <alignment horizontal="center"/>
    </xf>
    <xf numFmtId="0" fontId="4" fillId="9" borderId="12" xfId="0" applyFont="1" applyFill="1" applyBorder="1"/>
    <xf numFmtId="4" fontId="4" fillId="9" borderId="18" xfId="1" applyNumberFormat="1" applyFont="1" applyFill="1" applyBorder="1" applyAlignment="1">
      <alignment horizontal="center"/>
    </xf>
    <xf numFmtId="0" fontId="4" fillId="9" borderId="17" xfId="0" applyFont="1" applyFill="1" applyBorder="1"/>
    <xf numFmtId="0" fontId="4" fillId="8" borderId="2" xfId="0" applyFont="1" applyFill="1" applyBorder="1" applyAlignment="1">
      <alignment horizontal="center"/>
    </xf>
    <xf numFmtId="0" fontId="4" fillId="9" borderId="3" xfId="0" applyFont="1" applyFill="1" applyBorder="1" applyAlignment="1">
      <alignment horizontal="center"/>
    </xf>
    <xf numFmtId="0" fontId="4" fillId="9" borderId="3" xfId="0" applyFont="1" applyFill="1" applyBorder="1"/>
    <xf numFmtId="2" fontId="9" fillId="0" borderId="1" xfId="0" applyNumberFormat="1" applyFont="1" applyBorder="1"/>
    <xf numFmtId="4" fontId="44" fillId="0" borderId="0" xfId="0" applyNumberFormat="1" applyFont="1" applyAlignment="1">
      <alignment horizontal="center" wrapText="1"/>
    </xf>
    <xf numFmtId="2" fontId="9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right"/>
    </xf>
    <xf numFmtId="2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47" fillId="0" borderId="0" xfId="0" applyFont="1" applyAlignment="1">
      <alignment horizontal="center"/>
    </xf>
    <xf numFmtId="0" fontId="47" fillId="0" borderId="1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43" fontId="38" fillId="0" borderId="0" xfId="0" applyNumberFormat="1" applyFont="1" applyAlignment="1">
      <alignment horizontal="center"/>
    </xf>
    <xf numFmtId="0" fontId="38" fillId="0" borderId="1" xfId="0" applyFont="1" applyBorder="1" applyAlignment="1">
      <alignment horizontal="center" vertical="center"/>
    </xf>
    <xf numFmtId="0" fontId="54" fillId="0" borderId="0" xfId="0" applyFont="1" applyAlignment="1">
      <alignment horizontal="left" vertical="center" indent="5"/>
    </xf>
    <xf numFmtId="0" fontId="54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43" fontId="4" fillId="0" borderId="1" xfId="1" applyFont="1" applyBorder="1" applyAlignment="1"/>
    <xf numFmtId="0" fontId="4" fillId="0" borderId="10" xfId="0" applyFont="1" applyBorder="1" applyAlignment="1">
      <alignment horizontal="center" vertical="center"/>
    </xf>
    <xf numFmtId="49" fontId="4" fillId="0" borderId="10" xfId="0" quotePrefix="1" applyNumberFormat="1" applyFont="1" applyBorder="1" applyAlignment="1">
      <alignment horizontal="left" vertical="center"/>
    </xf>
    <xf numFmtId="43" fontId="4" fillId="0" borderId="10" xfId="1" applyFont="1" applyBorder="1" applyAlignment="1"/>
    <xf numFmtId="4" fontId="4" fillId="0" borderId="1" xfId="0" applyNumberFormat="1" applyFont="1" applyBorder="1" applyAlignment="1">
      <alignment horizontal="center" vertical="center"/>
    </xf>
    <xf numFmtId="0" fontId="4" fillId="0" borderId="0" xfId="9" applyFont="1" applyAlignment="1">
      <alignment horizontal="center"/>
    </xf>
    <xf numFmtId="0" fontId="4" fillId="0" borderId="0" xfId="9" applyFont="1"/>
    <xf numFmtId="0" fontId="4" fillId="0" borderId="2" xfId="10" applyFont="1" applyBorder="1" applyAlignment="1">
      <alignment horizontal="center"/>
    </xf>
    <xf numFmtId="0" fontId="4" fillId="0" borderId="41" xfId="10" applyFont="1" applyBorder="1"/>
    <xf numFmtId="0" fontId="4" fillId="0" borderId="1" xfId="10" applyFont="1" applyBorder="1" applyAlignment="1">
      <alignment horizontal="center"/>
    </xf>
    <xf numFmtId="0" fontId="4" fillId="0" borderId="8" xfId="10" applyFont="1" applyBorder="1"/>
    <xf numFmtId="43" fontId="4" fillId="0" borderId="1" xfId="0" applyNumberFormat="1" applyFont="1" applyBorder="1" applyAlignment="1">
      <alignment vertical="center"/>
    </xf>
    <xf numFmtId="0" fontId="4" fillId="9" borderId="14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8" borderId="2" xfId="0" applyFont="1" applyFill="1" applyBorder="1" applyAlignment="1">
      <alignment horizontal="center" vertical="center"/>
    </xf>
    <xf numFmtId="0" fontId="38" fillId="8" borderId="3" xfId="0" applyFont="1" applyFill="1" applyBorder="1" applyAlignment="1">
      <alignment horizontal="center" vertical="center"/>
    </xf>
    <xf numFmtId="0" fontId="4" fillId="0" borderId="0" xfId="9" applyFont="1" applyAlignment="1">
      <alignment horizontal="center"/>
    </xf>
    <xf numFmtId="0" fontId="4" fillId="9" borderId="14" xfId="0" applyFont="1" applyFill="1" applyBorder="1" applyAlignment="1">
      <alignment horizontal="left" vertical="center"/>
    </xf>
    <xf numFmtId="0" fontId="4" fillId="9" borderId="16" xfId="0" applyFont="1" applyFill="1" applyBorder="1" applyAlignment="1">
      <alignment horizontal="left" vertical="center"/>
    </xf>
    <xf numFmtId="0" fontId="38" fillId="8" borderId="3" xfId="0" applyFont="1" applyFill="1" applyBorder="1" applyAlignment="1">
      <alignment vertical="center"/>
    </xf>
    <xf numFmtId="0" fontId="4" fillId="9" borderId="2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164" fontId="4" fillId="0" borderId="0" xfId="1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9" borderId="4" xfId="0" applyFont="1" applyFill="1" applyBorder="1" applyAlignment="1">
      <alignment horizontal="center" vertical="center"/>
    </xf>
    <xf numFmtId="0" fontId="4" fillId="9" borderId="22" xfId="0" applyFont="1" applyFill="1" applyBorder="1" applyAlignment="1">
      <alignment horizontal="center"/>
    </xf>
    <xf numFmtId="0" fontId="4" fillId="9" borderId="12" xfId="0" applyFont="1" applyFill="1" applyBorder="1" applyAlignment="1">
      <alignment horizontal="center"/>
    </xf>
    <xf numFmtId="0" fontId="4" fillId="9" borderId="17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 vertical="center"/>
    </xf>
    <xf numFmtId="0" fontId="3" fillId="8" borderId="20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center"/>
    </xf>
    <xf numFmtId="0" fontId="3" fillId="8" borderId="5" xfId="0" applyFont="1" applyFill="1" applyBorder="1" applyAlignment="1">
      <alignment vertical="center"/>
    </xf>
    <xf numFmtId="0" fontId="4" fillId="8" borderId="20" xfId="0" applyFont="1" applyFill="1" applyBorder="1" applyAlignment="1">
      <alignment vertical="center"/>
    </xf>
    <xf numFmtId="0" fontId="75" fillId="0" borderId="0" xfId="59" applyFont="1" applyAlignment="1" applyProtection="1">
      <alignment horizontal="center"/>
      <protection locked="0"/>
    </xf>
    <xf numFmtId="40" fontId="36" fillId="0" borderId="23" xfId="3" applyFont="1" applyBorder="1" applyAlignment="1">
      <alignment horizontal="center"/>
    </xf>
    <xf numFmtId="40" fontId="36" fillId="0" borderId="0" xfId="3" applyFont="1" applyBorder="1" applyAlignment="1">
      <alignment horizontal="center"/>
    </xf>
    <xf numFmtId="40" fontId="36" fillId="0" borderId="29" xfId="3" applyFont="1" applyBorder="1" applyAlignment="1">
      <alignment horizontal="center"/>
    </xf>
    <xf numFmtId="17" fontId="13" fillId="0" borderId="25" xfId="2" quotePrefix="1" applyNumberFormat="1" applyFont="1" applyBorder="1" applyAlignment="1">
      <alignment horizontal="center"/>
    </xf>
    <xf numFmtId="0" fontId="16" fillId="3" borderId="26" xfId="2" applyFont="1" applyFill="1" applyBorder="1" applyAlignment="1">
      <alignment horizontal="center"/>
    </xf>
    <xf numFmtId="0" fontId="16" fillId="3" borderId="27" xfId="2" applyFont="1" applyFill="1" applyBorder="1" applyAlignment="1">
      <alignment horizontal="center"/>
    </xf>
    <xf numFmtId="40" fontId="17" fillId="3" borderId="26" xfId="3" applyFont="1" applyFill="1" applyBorder="1" applyAlignment="1">
      <alignment horizontal="center"/>
    </xf>
    <xf numFmtId="40" fontId="17" fillId="3" borderId="27" xfId="3" applyFont="1" applyFill="1" applyBorder="1" applyAlignment="1">
      <alignment horizontal="center"/>
    </xf>
    <xf numFmtId="40" fontId="17" fillId="3" borderId="28" xfId="3" applyFont="1" applyFill="1" applyBorder="1" applyAlignment="1">
      <alignment horizontal="center"/>
    </xf>
    <xf numFmtId="40" fontId="20" fillId="0" borderId="23" xfId="3" applyFont="1" applyBorder="1" applyAlignment="1">
      <alignment horizontal="left"/>
    </xf>
    <xf numFmtId="40" fontId="20" fillId="0" borderId="0" xfId="3" applyFont="1" applyAlignment="1">
      <alignment horizontal="left"/>
    </xf>
    <xf numFmtId="40" fontId="21" fillId="0" borderId="0" xfId="3" applyFont="1" applyAlignment="1">
      <alignment vertical="center"/>
    </xf>
  </cellXfs>
  <cellStyles count="60">
    <cellStyle name="20% - Accent1" xfId="12" xr:uid="{A57585CF-017B-4325-BD02-F5B9C35A0E57}"/>
    <cellStyle name="20% - Accent2" xfId="13" xr:uid="{FD06758F-CDBC-4EBA-B16B-A5D8C5A5D4F5}"/>
    <cellStyle name="20% - Accent3" xfId="14" xr:uid="{31D3E79B-C7DB-41FB-B3EE-C0E8D39B8C44}"/>
    <cellStyle name="20% - Accent4" xfId="15" xr:uid="{0AD10701-B193-4326-9ADC-985ECA83EA4F}"/>
    <cellStyle name="20% - Accent5" xfId="16" xr:uid="{99F80D56-73A5-409D-B040-A7CBF03DDF6E}"/>
    <cellStyle name="20% - Accent6" xfId="17" xr:uid="{57BC0514-809D-455F-A053-514D1C7057FF}"/>
    <cellStyle name="40% - Accent1" xfId="18" xr:uid="{41860008-396B-4C69-AF00-0D0820CEA4F7}"/>
    <cellStyle name="40% - Accent2" xfId="19" xr:uid="{105F50B6-6157-414C-9B3C-D8F3EFA78E04}"/>
    <cellStyle name="40% - Accent3" xfId="20" xr:uid="{A63F12CD-47A5-4F1F-98ED-1E06A2A6AFDC}"/>
    <cellStyle name="40% - Accent4" xfId="21" xr:uid="{75544A68-DF6C-4F72-A476-CAACC931C839}"/>
    <cellStyle name="40% - Accent5" xfId="22" xr:uid="{BBF2A0A8-F38A-47CF-9904-8F51582C7B9B}"/>
    <cellStyle name="40% - Accent6" xfId="23" xr:uid="{7165C105-8D98-41BB-8C3B-7839348A9873}"/>
    <cellStyle name="60% - Accent1" xfId="24" xr:uid="{A5632E65-E97C-448B-98D5-07BB33174C46}"/>
    <cellStyle name="60% - Accent2" xfId="25" xr:uid="{6101B47A-ADB0-4F54-8737-F0B9DECEF31D}"/>
    <cellStyle name="60% - Accent3" xfId="26" xr:uid="{DE382B4F-83BE-4FB8-93A6-B418DFFE5C2C}"/>
    <cellStyle name="60% - Accent4" xfId="27" xr:uid="{23B43C4B-2BD5-4720-BA8F-E74BC3CCBC38}"/>
    <cellStyle name="60% - Accent5" xfId="28" xr:uid="{693DCB52-872B-4D24-88E2-B3E4B3BFE0D7}"/>
    <cellStyle name="60% - Accent6" xfId="29" xr:uid="{DF7E492E-385B-4679-BFD1-E139721DD07D}"/>
    <cellStyle name="Accent1" xfId="30" xr:uid="{EB5C3984-F52F-461C-BE58-D618C945A301}"/>
    <cellStyle name="Accent2" xfId="31" xr:uid="{FE23F957-17C1-420C-BF35-20F323CA0437}"/>
    <cellStyle name="Accent3" xfId="32" xr:uid="{5F1ED487-AAC7-4776-A277-F80DE6997E23}"/>
    <cellStyle name="Accent4" xfId="33" xr:uid="{C7E09FF5-319B-40FD-800D-5E01DA2E6917}"/>
    <cellStyle name="Accent5" xfId="34" xr:uid="{0D7F77B8-EB0D-4E8C-801B-6227FD470786}"/>
    <cellStyle name="Accent6" xfId="35" xr:uid="{80A62201-9FFE-41F2-8D64-D2EC81CD2EC5}"/>
    <cellStyle name="Bad" xfId="36" xr:uid="{06F26563-6F0A-426C-ADC4-65DC67238A8C}"/>
    <cellStyle name="Calculation" xfId="37" xr:uid="{E5E4B774-D0F1-4D68-A84C-679F9C478070}"/>
    <cellStyle name="Check Cell" xfId="38" xr:uid="{7DA8D206-9222-403F-BFC4-15EB330ABAB7}"/>
    <cellStyle name="Comma 2" xfId="39" xr:uid="{3B53E43D-21D4-4601-8C7A-ADD9098AD53B}"/>
    <cellStyle name="Comma 3" xfId="40" xr:uid="{95CEFD63-8196-46A6-B5FD-F988157A8720}"/>
    <cellStyle name="Explanatory Text" xfId="41" xr:uid="{75FD6749-E13E-46CE-87E8-72F60D5C99D4}"/>
    <cellStyle name="Good" xfId="42" xr:uid="{C1ED63BC-EF72-4291-B399-175A03D021A8}"/>
    <cellStyle name="Heading 1" xfId="43" xr:uid="{4A00420A-4869-4148-8584-C24D817385ED}"/>
    <cellStyle name="Heading 2" xfId="44" xr:uid="{DE7CAD06-EE76-4D92-9A01-046611482552}"/>
    <cellStyle name="Heading 3" xfId="45" xr:uid="{3758FB71-BF44-4923-BDB9-6EF161F77541}"/>
    <cellStyle name="Heading 4" xfId="46" xr:uid="{591D8A76-F071-41F0-ABD1-BAE5E62F04CE}"/>
    <cellStyle name="Hyperlink 2" xfId="47" xr:uid="{3B6A81DA-C1FD-454B-9DD5-B1F337E6AFF7}"/>
    <cellStyle name="Input" xfId="48" xr:uid="{E2B95DEE-2105-4F30-A822-C9C0DC7587F2}"/>
    <cellStyle name="Linked Cell" xfId="49" xr:uid="{EC0EDB98-D5FD-4BE6-829B-4DF62F557A05}"/>
    <cellStyle name="Neutral" xfId="50" xr:uid="{2218FC1B-3DD5-4393-A6FE-018C94B096DC}"/>
    <cellStyle name="Normal 2" xfId="51" xr:uid="{E6EB3203-55F1-4B0C-BB72-2610C2E48F98}"/>
    <cellStyle name="Normal 2 2 2" xfId="5" xr:uid="{00000000-0005-0000-0000-000002000000}"/>
    <cellStyle name="Normal 3 2" xfId="4" xr:uid="{00000000-0005-0000-0000-000003000000}"/>
    <cellStyle name="Normal 5 2" xfId="6" xr:uid="{00000000-0005-0000-0000-000004000000}"/>
    <cellStyle name="Normal 7" xfId="7" xr:uid="{00000000-0005-0000-0000-000005000000}"/>
    <cellStyle name="Note" xfId="52" xr:uid="{216921B5-522A-4278-99C8-4FED36FA38F9}"/>
    <cellStyle name="Output" xfId="53" xr:uid="{644A8651-71FB-4E92-BDEF-9D8287855B39}"/>
    <cellStyle name="Percent 2" xfId="54" xr:uid="{6A742117-4785-4485-A701-363592ED3FD1}"/>
    <cellStyle name="Title" xfId="55" xr:uid="{0C3A6BCC-8DDF-45F0-8D55-12B202C2994D}"/>
    <cellStyle name="Total" xfId="56" xr:uid="{69C14A54-4542-45FF-9BBE-B8DB4D4802A2}"/>
    <cellStyle name="Warning Text" xfId="57" xr:uid="{2CE2C985-1310-42D6-A142-C9047448F3B3}"/>
    <cellStyle name="เครื่องหมายจุลภาค_อาคารพักคนงาน 4 ชั้น" xfId="3" xr:uid="{00000000-0005-0000-0000-000006000000}"/>
    <cellStyle name="จุลภาค" xfId="1" builtinId="3"/>
    <cellStyle name="จุลภาค 2" xfId="58" xr:uid="{A10C3EB1-1F26-4D9A-9AD2-37679DDE9F2D}"/>
    <cellStyle name="ปกติ" xfId="0" builtinId="0"/>
    <cellStyle name="ปกติ 2" xfId="11" xr:uid="{A227F84A-3838-4E99-AE34-DD8E2D4E3DF8}"/>
    <cellStyle name="ปกติ_5217  อาคารสำนักงานภาพยนต์และวิดิทัศน์ สนง.คณะกรรมการวัฒนธรรมแห่งชาติ" xfId="8" xr:uid="{00000000-0005-0000-0000-000007000000}"/>
    <cellStyle name="ปกติ_งานรับรองแบบและประมาณราคา (ที่จอดรถ , ศาลพระภูมิ , กันสาด) (version 1)" xfId="10" xr:uid="{66212F29-E273-424A-9D56-364B22623084}"/>
    <cellStyle name="ปกติ_ตัวอย่างการคำนวณ FACTOR F" xfId="59" xr:uid="{76189AF7-4290-463D-9C27-ADC8986699D8}"/>
    <cellStyle name="ปกติ_อาคารพักคนงาน 4 ชั้น" xfId="2" xr:uid="{00000000-0005-0000-0000-000008000000}"/>
    <cellStyle name="ปกติ_อาคารเรือนนอน สถานสงเคราะห์คนพิการ 2" xfId="9" xr:uid="{405D1A64-5FD5-4677-A555-4FAE0B415DA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24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7715250" y="7772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34</xdr:row>
      <xdr:rowOff>133350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7715250" y="14773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59</xdr:row>
      <xdr:rowOff>133350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7715250" y="2177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84</xdr:row>
      <xdr:rowOff>133350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7715250" y="2877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109</xdr:row>
      <xdr:rowOff>133350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7715250" y="3577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134</xdr:row>
      <xdr:rowOff>133350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7715250" y="4277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159</xdr:row>
      <xdr:rowOff>133350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7715250" y="49777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184</xdr:row>
      <xdr:rowOff>133350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/>
      </xdr:nvSpPr>
      <xdr:spPr>
        <a:xfrm>
          <a:off x="7715250" y="56778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209</xdr:row>
      <xdr:rowOff>133350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/>
      </xdr:nvSpPr>
      <xdr:spPr>
        <a:xfrm>
          <a:off x="7715250" y="6383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234</xdr:row>
      <xdr:rowOff>133350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7715250" y="7083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259</xdr:row>
      <xdr:rowOff>133350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/>
      </xdr:nvSpPr>
      <xdr:spPr>
        <a:xfrm>
          <a:off x="7715250" y="7783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400-000025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400-000026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400-000028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400-000029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400-00002A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400-00002B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400-00002C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400-00002D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400-00002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400-00002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400-00003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400-00003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400-00003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400-00003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400-000035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400-000036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400-000037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400-000038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400-000039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400-00003A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400-00003B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400-00003C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400-00003D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400-00003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400-00003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26</xdr:row>
      <xdr:rowOff>133350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/>
      </xdr:nvSpPr>
      <xdr:spPr>
        <a:xfrm>
          <a:off x="7715250" y="7477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51</xdr:row>
      <xdr:rowOff>133350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7715250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76</xdr:row>
      <xdr:rowOff>133350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SpPr txBox="1"/>
      </xdr:nvSpPr>
      <xdr:spPr>
        <a:xfrm>
          <a:off x="7715250" y="2147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101</xdr:row>
      <xdr:rowOff>133350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SpPr txBox="1"/>
      </xdr:nvSpPr>
      <xdr:spPr>
        <a:xfrm>
          <a:off x="7715250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126</xdr:row>
      <xdr:rowOff>133350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SpPr txBox="1"/>
      </xdr:nvSpPr>
      <xdr:spPr>
        <a:xfrm>
          <a:off x="7715250" y="3548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151</xdr:row>
      <xdr:rowOff>133350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E00-000008000000}"/>
            </a:ext>
          </a:extLst>
        </xdr:cNvPr>
        <xdr:cNvSpPr txBox="1"/>
      </xdr:nvSpPr>
      <xdr:spPr>
        <a:xfrm>
          <a:off x="7715250" y="4248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176</xdr:row>
      <xdr:rowOff>133350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E00-000009000000}"/>
            </a:ext>
          </a:extLst>
        </xdr:cNvPr>
        <xdr:cNvSpPr txBox="1"/>
      </xdr:nvSpPr>
      <xdr:spPr>
        <a:xfrm>
          <a:off x="7715250" y="4948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201</xdr:row>
      <xdr:rowOff>133350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E00-00000A000000}"/>
            </a:ext>
          </a:extLst>
        </xdr:cNvPr>
        <xdr:cNvSpPr txBox="1"/>
      </xdr:nvSpPr>
      <xdr:spPr>
        <a:xfrm>
          <a:off x="7715250" y="56483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226</xdr:row>
      <xdr:rowOff>133350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E00-00000B000000}"/>
            </a:ext>
          </a:extLst>
        </xdr:cNvPr>
        <xdr:cNvSpPr txBox="1"/>
      </xdr:nvSpPr>
      <xdr:spPr>
        <a:xfrm>
          <a:off x="7715250" y="6354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251</xdr:row>
      <xdr:rowOff>133350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E00-00000C000000}"/>
            </a:ext>
          </a:extLst>
        </xdr:cNvPr>
        <xdr:cNvSpPr txBox="1"/>
      </xdr:nvSpPr>
      <xdr:spPr>
        <a:xfrm>
          <a:off x="7715250" y="705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276</xdr:row>
      <xdr:rowOff>133350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E00-00000D000000}"/>
            </a:ext>
          </a:extLst>
        </xdr:cNvPr>
        <xdr:cNvSpPr txBox="1"/>
      </xdr:nvSpPr>
      <xdr:spPr>
        <a:xfrm>
          <a:off x="7715250" y="775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E00-00000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E00-00000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id="{00000000-0008-0000-0E00-00001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7" name="TextBox 13">
          <a:extLst>
            <a:ext uri="{FF2B5EF4-FFF2-40B4-BE49-F238E27FC236}">
              <a16:creationId xmlns:a16="http://schemas.microsoft.com/office/drawing/2014/main" id="{00000000-0008-0000-0E00-00001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8" name="TextBox 14">
          <a:extLst>
            <a:ext uri="{FF2B5EF4-FFF2-40B4-BE49-F238E27FC236}">
              <a16:creationId xmlns:a16="http://schemas.microsoft.com/office/drawing/2014/main" id="{00000000-0008-0000-0E00-00001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9" name="TextBox 15">
          <a:extLst>
            <a:ext uri="{FF2B5EF4-FFF2-40B4-BE49-F238E27FC236}">
              <a16:creationId xmlns:a16="http://schemas.microsoft.com/office/drawing/2014/main" id="{00000000-0008-0000-0E00-00001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0" name="TextBox 16">
          <a:extLst>
            <a:ext uri="{FF2B5EF4-FFF2-40B4-BE49-F238E27FC236}">
              <a16:creationId xmlns:a16="http://schemas.microsoft.com/office/drawing/2014/main" id="{00000000-0008-0000-0E00-00001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0</xdr:col>
      <xdr:colOff>190500</xdr:colOff>
      <xdr:row>24</xdr:row>
      <xdr:rowOff>66675</xdr:rowOff>
    </xdr:from>
    <xdr:to>
      <xdr:col>10</xdr:col>
      <xdr:colOff>0</xdr:colOff>
      <xdr:row>29</xdr:row>
      <xdr:rowOff>266700</xdr:rowOff>
    </xdr:to>
    <xdr:sp macro="" textlink="">
      <xdr:nvSpPr>
        <xdr:cNvPr id="22" name="กล่องข้อความ 63">
          <a:extLst>
            <a:ext uri="{FF2B5EF4-FFF2-40B4-BE49-F238E27FC236}">
              <a16:creationId xmlns:a16="http://schemas.microsoft.com/office/drawing/2014/main" id="{00000000-0008-0000-0E00-000016000000}"/>
            </a:ext>
          </a:extLst>
        </xdr:cNvPr>
        <xdr:cNvSpPr txBox="1"/>
      </xdr:nvSpPr>
      <xdr:spPr>
        <a:xfrm>
          <a:off x="190500" y="6781800"/>
          <a:ext cx="9791700" cy="1657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</a:t>
          </a:r>
          <a:r>
            <a:rPr lang="th-TH" sz="1400" b="1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(...........................................) ประธานกรรมการ       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(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นายชุมพล  ฝูงใหญ่ )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รองผู้อำนวยการสำนักงานเขตพื้นที่การศึกษาประถมศึกษายโสธร เขต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										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en-US" sz="1400" b="1">
              <a:solidFill>
                <a:schemeClr val="bg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(.......................................)กรรมการ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( นางศิริพรรณ  แถวนาชุม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นายสุทธิพงษ์  หลงมา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นายกฤติพงศ์  คำภู )	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( นายเริงฤทธิ์  เยื่อใย )</a:t>
          </a:r>
        </a:p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ผู้อำนวยการกลุ่มส่งเสริมการจัดการศึกษา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วิศวกรโยธาชำนาญการ                                นายช่างโยธาปฏิบัติงาน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</a:t>
          </a:r>
          <a:r>
            <a:rPr lang="th-TH" sz="1400" b="1" baseline="0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ข้าราชการบำนาญ</a:t>
          </a:r>
          <a:endParaRPr lang="th-TH" sz="1400">
            <a:effectLst/>
            <a:latin typeface="TH SarabunIT๙" pitchFamily="34" charset="-34"/>
            <a:cs typeface="TH SarabunIT๙" pitchFamily="34" charset="-34"/>
          </a:endParaRPr>
        </a:p>
        <a:p>
          <a:pPr>
            <a:lnSpc>
              <a:spcPts val="1500"/>
            </a:lnSpc>
          </a:pPr>
          <a:endParaRPr lang="th-TH" sz="1400">
            <a:effectLst/>
          </a:endParaRPr>
        </a:p>
        <a:p>
          <a:pPr>
            <a:lnSpc>
              <a:spcPts val="1100"/>
            </a:lnSpc>
          </a:pPr>
          <a:r>
            <a:rPr lang="th-TH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h-TH" sz="14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7715250" y="7772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46</xdr:row>
      <xdr:rowOff>133350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/>
      </xdr:nvSpPr>
      <xdr:spPr>
        <a:xfrm>
          <a:off x="7715250" y="14773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71</xdr:row>
      <xdr:rowOff>133350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 txBox="1"/>
      </xdr:nvSpPr>
      <xdr:spPr>
        <a:xfrm>
          <a:off x="7715250" y="2177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96</xdr:row>
      <xdr:rowOff>133350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 txBox="1"/>
      </xdr:nvSpPr>
      <xdr:spPr>
        <a:xfrm>
          <a:off x="7715250" y="2877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121</xdr:row>
      <xdr:rowOff>133350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F00-000007000000}"/>
            </a:ext>
          </a:extLst>
        </xdr:cNvPr>
        <xdr:cNvSpPr txBox="1"/>
      </xdr:nvSpPr>
      <xdr:spPr>
        <a:xfrm>
          <a:off x="7715250" y="3577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146</xdr:row>
      <xdr:rowOff>133350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F00-000008000000}"/>
            </a:ext>
          </a:extLst>
        </xdr:cNvPr>
        <xdr:cNvSpPr txBox="1"/>
      </xdr:nvSpPr>
      <xdr:spPr>
        <a:xfrm>
          <a:off x="7715250" y="4277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171</xdr:row>
      <xdr:rowOff>133350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F00-000009000000}"/>
            </a:ext>
          </a:extLst>
        </xdr:cNvPr>
        <xdr:cNvSpPr txBox="1"/>
      </xdr:nvSpPr>
      <xdr:spPr>
        <a:xfrm>
          <a:off x="7715250" y="49777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196</xdr:row>
      <xdr:rowOff>133350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F00-00000A000000}"/>
            </a:ext>
          </a:extLst>
        </xdr:cNvPr>
        <xdr:cNvSpPr txBox="1"/>
      </xdr:nvSpPr>
      <xdr:spPr>
        <a:xfrm>
          <a:off x="7715250" y="56778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221</xdr:row>
      <xdr:rowOff>133350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F00-00000B000000}"/>
            </a:ext>
          </a:extLst>
        </xdr:cNvPr>
        <xdr:cNvSpPr txBox="1"/>
      </xdr:nvSpPr>
      <xdr:spPr>
        <a:xfrm>
          <a:off x="7715250" y="6383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246</xdr:row>
      <xdr:rowOff>133350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F00-00000C000000}"/>
            </a:ext>
          </a:extLst>
        </xdr:cNvPr>
        <xdr:cNvSpPr txBox="1"/>
      </xdr:nvSpPr>
      <xdr:spPr>
        <a:xfrm>
          <a:off x="7715250" y="7083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271</xdr:row>
      <xdr:rowOff>133350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F00-00000D000000}"/>
            </a:ext>
          </a:extLst>
        </xdr:cNvPr>
        <xdr:cNvSpPr txBox="1"/>
      </xdr:nvSpPr>
      <xdr:spPr>
        <a:xfrm>
          <a:off x="7715250" y="7783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F00-00000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F00-00000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F00-00001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F00-00001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F00-00001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F00-00001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F00-00001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F00-000015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F00-000016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F00-000017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F00-000018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F00-000019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F00-00001A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F00-00001B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F00-00001C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F00-00001D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F00-00001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F00-00001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F00-00002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F00-000021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F00-000022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F00-000023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F00-000024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F00-000025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F00-000026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F00-000027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F00-000028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F00-000029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F00-00002A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F00-00002B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F00-00002C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F00-00002D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F00-00002E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F00-00002F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F00-000030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F00-000031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F00-000032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F00-000033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F00-000034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F00-000035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F00-000036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F00-000037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F00-000038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F00-000039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F00-00003A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F00-00003B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F00-00003C000000}"/>
            </a:ext>
          </a:extLst>
        </xdr:cNvPr>
        <xdr:cNvSpPr txBox="1"/>
      </xdr:nvSpPr>
      <xdr:spPr>
        <a:xfrm>
          <a:off x="7715250" y="750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F00-00003D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20</xdr:row>
      <xdr:rowOff>133350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F00-00003E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20</xdr:row>
      <xdr:rowOff>133350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F00-00003F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20</xdr:row>
      <xdr:rowOff>133350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F00-000040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20</xdr:row>
      <xdr:rowOff>133350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F00-000041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20</xdr:row>
      <xdr:rowOff>133350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F00-000042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20</xdr:row>
      <xdr:rowOff>133350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F00-000043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20</xdr:row>
      <xdr:rowOff>133350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F00-000044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20</xdr:row>
      <xdr:rowOff>133350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F00-000045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20</xdr:row>
      <xdr:rowOff>133350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F00-000046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F00-000047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F00-000048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F00-000049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F00-00004A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F00-00004B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F00-00004C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F00-00004D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F00-00004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F00-00004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F00-00005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F00-00005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F00-00005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F00-00005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F00-00005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F00-000055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F00-000056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F00-000057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F00-000058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F00-000059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F00-00005A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F00-00005B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F00-00005C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F00-00005D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F00-00005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F00-00005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F00-00006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F00-00006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F00-00006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F00-00006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F00-00006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F00-000065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F00-000066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F00-000067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F00-000068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F00-000069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F00-00006A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F00-00006B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0</xdr:col>
      <xdr:colOff>419100</xdr:colOff>
      <xdr:row>20</xdr:row>
      <xdr:rowOff>0</xdr:rowOff>
    </xdr:from>
    <xdr:to>
      <xdr:col>10</xdr:col>
      <xdr:colOff>66675</xdr:colOff>
      <xdr:row>25</xdr:row>
      <xdr:rowOff>200025</xdr:rowOff>
    </xdr:to>
    <xdr:sp macro="" textlink="">
      <xdr:nvSpPr>
        <xdr:cNvPr id="109" name="กล่องข้อความ 63">
          <a:extLst>
            <a:ext uri="{FF2B5EF4-FFF2-40B4-BE49-F238E27FC236}">
              <a16:creationId xmlns:a16="http://schemas.microsoft.com/office/drawing/2014/main" id="{00000000-0008-0000-0F00-00006D000000}"/>
            </a:ext>
          </a:extLst>
        </xdr:cNvPr>
        <xdr:cNvSpPr txBox="1"/>
      </xdr:nvSpPr>
      <xdr:spPr>
        <a:xfrm>
          <a:off x="419100" y="6743700"/>
          <a:ext cx="9791700" cy="1657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</a:t>
          </a:r>
          <a:r>
            <a:rPr lang="th-TH" sz="1400" b="1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(...........................................) ประธานกรรมการ       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(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นายชุมพล  ฝูงใหญ่ )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รองผู้อำนวยการสำนักงานเขตพื้นที่การศึกษาประถมศึกษายโสธร เขต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										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en-US" sz="1400" b="1">
              <a:solidFill>
                <a:schemeClr val="bg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(.......................................)กรรมการ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( นางศิริพรรณ  แถวนาชุม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นายสุทธิพงษ์  หลงมา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นายกฤติพงศ์  คำภู )	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( นายเริงฤทธิ์  เยื่อใย )</a:t>
          </a:r>
        </a:p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ผู้อำนวยการกลุ่มส่งเสริมการจัดการศึกษา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วิศวกรโยธาชำนาญการ                                นายช่างโยธาปฏิบัติงาน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</a:t>
          </a:r>
          <a:r>
            <a:rPr lang="th-TH" sz="1400" b="1" baseline="0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ข้าราชการบำนาญ</a:t>
          </a:r>
          <a:endParaRPr lang="th-TH" sz="1400">
            <a:effectLst/>
            <a:latin typeface="TH SarabunIT๙" pitchFamily="34" charset="-34"/>
            <a:cs typeface="TH SarabunIT๙" pitchFamily="34" charset="-34"/>
          </a:endParaRPr>
        </a:p>
        <a:p>
          <a:pPr>
            <a:lnSpc>
              <a:spcPts val="1500"/>
            </a:lnSpc>
          </a:pPr>
          <a:endParaRPr lang="th-TH" sz="1400">
            <a:effectLst/>
          </a:endParaRPr>
        </a:p>
        <a:p>
          <a:pPr>
            <a:lnSpc>
              <a:spcPts val="1100"/>
            </a:lnSpc>
          </a:pPr>
          <a:r>
            <a:rPr lang="th-TH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h-TH" sz="14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7715250" y="7772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/>
      </xdr:nvSpPr>
      <xdr:spPr>
        <a:xfrm>
          <a:off x="7715250" y="14773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/>
      </xdr:nvSpPr>
      <xdr:spPr>
        <a:xfrm>
          <a:off x="7715250" y="2177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/>
      </xdr:nvSpPr>
      <xdr:spPr>
        <a:xfrm>
          <a:off x="7715250" y="2877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1000-000007000000}"/>
            </a:ext>
          </a:extLst>
        </xdr:cNvPr>
        <xdr:cNvSpPr txBox="1"/>
      </xdr:nvSpPr>
      <xdr:spPr>
        <a:xfrm>
          <a:off x="7715250" y="3577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1000-000008000000}"/>
            </a:ext>
          </a:extLst>
        </xdr:cNvPr>
        <xdr:cNvSpPr txBox="1"/>
      </xdr:nvSpPr>
      <xdr:spPr>
        <a:xfrm>
          <a:off x="7715250" y="4277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1000-000009000000}"/>
            </a:ext>
          </a:extLst>
        </xdr:cNvPr>
        <xdr:cNvSpPr txBox="1"/>
      </xdr:nvSpPr>
      <xdr:spPr>
        <a:xfrm>
          <a:off x="7715250" y="49777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1000-00000A000000}"/>
            </a:ext>
          </a:extLst>
        </xdr:cNvPr>
        <xdr:cNvSpPr txBox="1"/>
      </xdr:nvSpPr>
      <xdr:spPr>
        <a:xfrm>
          <a:off x="7715250" y="56778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1000-00000B000000}"/>
            </a:ext>
          </a:extLst>
        </xdr:cNvPr>
        <xdr:cNvSpPr txBox="1"/>
      </xdr:nvSpPr>
      <xdr:spPr>
        <a:xfrm>
          <a:off x="7715250" y="6383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1000-00000C000000}"/>
            </a:ext>
          </a:extLst>
        </xdr:cNvPr>
        <xdr:cNvSpPr txBox="1"/>
      </xdr:nvSpPr>
      <xdr:spPr>
        <a:xfrm>
          <a:off x="7715250" y="7083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1000-00000D000000}"/>
            </a:ext>
          </a:extLst>
        </xdr:cNvPr>
        <xdr:cNvSpPr txBox="1"/>
      </xdr:nvSpPr>
      <xdr:spPr>
        <a:xfrm>
          <a:off x="7715250" y="7783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1000-00000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1000-00000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1000-00001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1000-00001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1000-00001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1000-00001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1000-00001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1000-000015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1000-000016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1000-000017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1000-000018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1000-000019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1000-00001A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1000-00001B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1000-00001C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1000-00001D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1000-00001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1000-00001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1000-00002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1000-00002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1000-00002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1000-00002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1000-00002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1000-000025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1000-000026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1000-000027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1000-000028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1000-000029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1000-00002A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1000-00002B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1000-00002C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1000-00002D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1000-00002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1000-00002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1000-00003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1000-00003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1000-00003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1000-00003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1000-00003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1000-000035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1000-000036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1000-000037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1000-000038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0</xdr:col>
      <xdr:colOff>38100</xdr:colOff>
      <xdr:row>21</xdr:row>
      <xdr:rowOff>69850</xdr:rowOff>
    </xdr:from>
    <xdr:to>
      <xdr:col>9</xdr:col>
      <xdr:colOff>742950</xdr:colOff>
      <xdr:row>27</xdr:row>
      <xdr:rowOff>50800</xdr:rowOff>
    </xdr:to>
    <xdr:sp macro="" textlink="">
      <xdr:nvSpPr>
        <xdr:cNvPr id="60" name="กล่องข้อความ 63">
          <a:extLst>
            <a:ext uri="{FF2B5EF4-FFF2-40B4-BE49-F238E27FC236}">
              <a16:creationId xmlns:a16="http://schemas.microsoft.com/office/drawing/2014/main" id="{00000000-0008-0000-1000-00003C000000}"/>
            </a:ext>
          </a:extLst>
        </xdr:cNvPr>
        <xdr:cNvSpPr txBox="1"/>
      </xdr:nvSpPr>
      <xdr:spPr>
        <a:xfrm>
          <a:off x="38100" y="5905500"/>
          <a:ext cx="8985250" cy="1816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</a:t>
          </a:r>
          <a:r>
            <a:rPr lang="th-TH" sz="1400" b="1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(...........................................) ประธานกรรมการ       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(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นายชุมพล  ฝูงใหญ่ )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รองผู้อำนวยการสำนักงานเขตพื้นที่การศึกษาประถมศึกษายโสธร เขต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										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en-US" sz="1400" b="1">
              <a:solidFill>
                <a:schemeClr val="bg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(.......................................)กรรมการ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( นางศิริพรรณ  แถวนาชุม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นายสุทธิพงษ์  หลงมา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นายกฤติพงศ์  คำภู )	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( นายเริงฤทธิ์  เยื่อใย )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effectLst/>
              <a:latin typeface="TH SarabunIT๙" pitchFamily="34" charset="-34"/>
              <a:cs typeface="TH SarabunIT๙" pitchFamily="34" charset="-34"/>
            </a:rPr>
            <a:t>ผู้อำนวยการกลุ่มส่งเสริมการจัดการศึกษา</a:t>
          </a:r>
          <a:r>
            <a:rPr lang="en-US" sz="1400" b="1">
              <a:effectLst/>
              <a:latin typeface="TH SarabunIT๙" pitchFamily="34" charset="-34"/>
              <a:cs typeface="TH SarabunIT๙" pitchFamily="34" charset="-34"/>
            </a:rPr>
            <a:t>              </a:t>
          </a:r>
          <a:r>
            <a:rPr lang="th-TH" sz="1400" b="1">
              <a:effectLst/>
              <a:latin typeface="TH SarabunIT๙" pitchFamily="34" charset="-34"/>
              <a:cs typeface="TH SarabunIT๙" pitchFamily="34" charset="-34"/>
            </a:rPr>
            <a:t>วิศวกรโยธาชำนาญการ</a:t>
          </a:r>
          <a:r>
            <a:rPr lang="en-US" sz="1400" b="1">
              <a:effectLst/>
              <a:latin typeface="TH SarabunIT๙" pitchFamily="34" charset="-34"/>
              <a:cs typeface="TH SarabunIT๙" pitchFamily="34" charset="-34"/>
            </a:rPr>
            <a:t>                                </a:t>
          </a:r>
          <a:r>
            <a:rPr lang="th-TH" sz="1400" b="1">
              <a:effectLst/>
              <a:latin typeface="TH SarabunIT๙" pitchFamily="34" charset="-34"/>
              <a:cs typeface="TH SarabunIT๙" pitchFamily="34" charset="-34"/>
            </a:rPr>
            <a:t>นายช่างโยธาปฏิบัติงาน</a:t>
          </a:r>
          <a:r>
            <a:rPr lang="en-US" sz="1400" b="1">
              <a:effectLst/>
              <a:latin typeface="TH SarabunIT๙" pitchFamily="34" charset="-34"/>
              <a:cs typeface="TH SarabunIT๙" pitchFamily="34" charset="-34"/>
            </a:rPr>
            <a:t>                               </a:t>
          </a:r>
          <a:r>
            <a:rPr lang="th-TH" sz="1400" b="1">
              <a:effectLst/>
              <a:latin typeface="TH SarabunIT๙" pitchFamily="34" charset="-34"/>
              <a:cs typeface="TH SarabunIT๙" pitchFamily="34" charset="-34"/>
            </a:rPr>
            <a:t>ข้าราชการบำนาญ</a:t>
          </a:r>
        </a:p>
        <a:p>
          <a:pPr>
            <a:lnSpc>
              <a:spcPts val="1500"/>
            </a:lnSpc>
          </a:pPr>
          <a:endParaRPr lang="th-TH" sz="1400">
            <a:effectLst/>
          </a:endParaRPr>
        </a:p>
        <a:p>
          <a:pPr>
            <a:lnSpc>
              <a:spcPts val="1100"/>
            </a:lnSpc>
          </a:pPr>
          <a:r>
            <a:rPr lang="th-TH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h-TH" sz="14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13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 txBox="1"/>
      </xdr:nvSpPr>
      <xdr:spPr>
        <a:xfrm>
          <a:off x="7715250" y="7772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16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 txBox="1"/>
      </xdr:nvSpPr>
      <xdr:spPr>
        <a:xfrm>
          <a:off x="7715250" y="14773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26</xdr:row>
      <xdr:rowOff>133350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SpPr txBox="1"/>
      </xdr:nvSpPr>
      <xdr:spPr>
        <a:xfrm>
          <a:off x="7715250" y="2177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29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SpPr txBox="1"/>
      </xdr:nvSpPr>
      <xdr:spPr>
        <a:xfrm>
          <a:off x="7715250" y="2877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29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SpPr txBox="1"/>
      </xdr:nvSpPr>
      <xdr:spPr>
        <a:xfrm>
          <a:off x="7715250" y="3577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29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SpPr txBox="1"/>
      </xdr:nvSpPr>
      <xdr:spPr>
        <a:xfrm>
          <a:off x="7715250" y="4277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29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1100-000009000000}"/>
            </a:ext>
          </a:extLst>
        </xdr:cNvPr>
        <xdr:cNvSpPr txBox="1"/>
      </xdr:nvSpPr>
      <xdr:spPr>
        <a:xfrm>
          <a:off x="7715250" y="49777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29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1100-00000A000000}"/>
            </a:ext>
          </a:extLst>
        </xdr:cNvPr>
        <xdr:cNvSpPr txBox="1"/>
      </xdr:nvSpPr>
      <xdr:spPr>
        <a:xfrm>
          <a:off x="7715250" y="56778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29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1100-00000B000000}"/>
            </a:ext>
          </a:extLst>
        </xdr:cNvPr>
        <xdr:cNvSpPr txBox="1"/>
      </xdr:nvSpPr>
      <xdr:spPr>
        <a:xfrm>
          <a:off x="7715250" y="6383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29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SpPr txBox="1"/>
      </xdr:nvSpPr>
      <xdr:spPr>
        <a:xfrm>
          <a:off x="7715250" y="7083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29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1100-00000D000000}"/>
            </a:ext>
          </a:extLst>
        </xdr:cNvPr>
        <xdr:cNvSpPr txBox="1"/>
      </xdr:nvSpPr>
      <xdr:spPr>
        <a:xfrm>
          <a:off x="7715250" y="7783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13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1100-00000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1100-00000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1100-00001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1100-00001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1100-00001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1100-00001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1100-00001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1100-000015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13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1100-000016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13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1100-000017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13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1100-000018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13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1100-000019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13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1100-00001A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13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1100-00001B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13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1100-00001C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13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1100-00001D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16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1100-00001E000000}"/>
            </a:ext>
          </a:extLst>
        </xdr:cNvPr>
        <xdr:cNvSpPr txBox="1"/>
      </xdr:nvSpPr>
      <xdr:spPr>
        <a:xfrm>
          <a:off x="771525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16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1100-00001F000000}"/>
            </a:ext>
          </a:extLst>
        </xdr:cNvPr>
        <xdr:cNvSpPr txBox="1"/>
      </xdr:nvSpPr>
      <xdr:spPr>
        <a:xfrm>
          <a:off x="771525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16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1100-000020000000}"/>
            </a:ext>
          </a:extLst>
        </xdr:cNvPr>
        <xdr:cNvSpPr txBox="1"/>
      </xdr:nvSpPr>
      <xdr:spPr>
        <a:xfrm>
          <a:off x="771525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16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1100-000021000000}"/>
            </a:ext>
          </a:extLst>
        </xdr:cNvPr>
        <xdr:cNvSpPr txBox="1"/>
      </xdr:nvSpPr>
      <xdr:spPr>
        <a:xfrm>
          <a:off x="771525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16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1100-000022000000}"/>
            </a:ext>
          </a:extLst>
        </xdr:cNvPr>
        <xdr:cNvSpPr txBox="1"/>
      </xdr:nvSpPr>
      <xdr:spPr>
        <a:xfrm>
          <a:off x="771525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16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1100-000023000000}"/>
            </a:ext>
          </a:extLst>
        </xdr:cNvPr>
        <xdr:cNvSpPr txBox="1"/>
      </xdr:nvSpPr>
      <xdr:spPr>
        <a:xfrm>
          <a:off x="771525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16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1100-000024000000}"/>
            </a:ext>
          </a:extLst>
        </xdr:cNvPr>
        <xdr:cNvSpPr txBox="1"/>
      </xdr:nvSpPr>
      <xdr:spPr>
        <a:xfrm>
          <a:off x="771525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16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1100-000025000000}"/>
            </a:ext>
          </a:extLst>
        </xdr:cNvPr>
        <xdr:cNvSpPr txBox="1"/>
      </xdr:nvSpPr>
      <xdr:spPr>
        <a:xfrm>
          <a:off x="771525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16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1100-000026000000}"/>
            </a:ext>
          </a:extLst>
        </xdr:cNvPr>
        <xdr:cNvSpPr txBox="1"/>
      </xdr:nvSpPr>
      <xdr:spPr>
        <a:xfrm>
          <a:off x="771525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16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1100-000027000000}"/>
            </a:ext>
          </a:extLst>
        </xdr:cNvPr>
        <xdr:cNvSpPr txBox="1"/>
      </xdr:nvSpPr>
      <xdr:spPr>
        <a:xfrm>
          <a:off x="771525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</xdr:row>
      <xdr:rowOff>0</xdr:rowOff>
    </xdr:from>
    <xdr:ext cx="184731" cy="264560"/>
    <xdr:sp macro="" textlink="">
      <xdr:nvSpPr>
        <xdr:cNvPr id="51" name="TextBox 3">
          <a:extLst>
            <a:ext uri="{FF2B5EF4-FFF2-40B4-BE49-F238E27FC236}">
              <a16:creationId xmlns:a16="http://schemas.microsoft.com/office/drawing/2014/main" id="{00000000-0008-0000-1100-000033000000}"/>
            </a:ext>
          </a:extLst>
        </xdr:cNvPr>
        <xdr:cNvSpPr txBox="1"/>
      </xdr:nvSpPr>
      <xdr:spPr>
        <a:xfrm>
          <a:off x="7715250" y="1470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</xdr:row>
      <xdr:rowOff>0</xdr:rowOff>
    </xdr:from>
    <xdr:ext cx="184731" cy="264560"/>
    <xdr:sp macro="" textlink="">
      <xdr:nvSpPr>
        <xdr:cNvPr id="52" name="TextBox 29">
          <a:extLst>
            <a:ext uri="{FF2B5EF4-FFF2-40B4-BE49-F238E27FC236}">
              <a16:creationId xmlns:a16="http://schemas.microsoft.com/office/drawing/2014/main" id="{00000000-0008-0000-1100-000034000000}"/>
            </a:ext>
          </a:extLst>
        </xdr:cNvPr>
        <xdr:cNvSpPr txBox="1"/>
      </xdr:nvSpPr>
      <xdr:spPr>
        <a:xfrm>
          <a:off x="7715250" y="1470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</xdr:row>
      <xdr:rowOff>0</xdr:rowOff>
    </xdr:from>
    <xdr:ext cx="184731" cy="264560"/>
    <xdr:sp macro="" textlink="">
      <xdr:nvSpPr>
        <xdr:cNvPr id="53" name="TextBox 30">
          <a:extLst>
            <a:ext uri="{FF2B5EF4-FFF2-40B4-BE49-F238E27FC236}">
              <a16:creationId xmlns:a16="http://schemas.microsoft.com/office/drawing/2014/main" id="{00000000-0008-0000-1100-000035000000}"/>
            </a:ext>
          </a:extLst>
        </xdr:cNvPr>
        <xdr:cNvSpPr txBox="1"/>
      </xdr:nvSpPr>
      <xdr:spPr>
        <a:xfrm>
          <a:off x="7715250" y="1470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</xdr:row>
      <xdr:rowOff>0</xdr:rowOff>
    </xdr:from>
    <xdr:ext cx="184731" cy="264560"/>
    <xdr:sp macro="" textlink="">
      <xdr:nvSpPr>
        <xdr:cNvPr id="54" name="TextBox 31">
          <a:extLst>
            <a:ext uri="{FF2B5EF4-FFF2-40B4-BE49-F238E27FC236}">
              <a16:creationId xmlns:a16="http://schemas.microsoft.com/office/drawing/2014/main" id="{00000000-0008-0000-1100-000036000000}"/>
            </a:ext>
          </a:extLst>
        </xdr:cNvPr>
        <xdr:cNvSpPr txBox="1"/>
      </xdr:nvSpPr>
      <xdr:spPr>
        <a:xfrm>
          <a:off x="7715250" y="1470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</xdr:row>
      <xdr:rowOff>0</xdr:rowOff>
    </xdr:from>
    <xdr:ext cx="184731" cy="264560"/>
    <xdr:sp macro="" textlink="">
      <xdr:nvSpPr>
        <xdr:cNvPr id="55" name="TextBox 32">
          <a:extLst>
            <a:ext uri="{FF2B5EF4-FFF2-40B4-BE49-F238E27FC236}">
              <a16:creationId xmlns:a16="http://schemas.microsoft.com/office/drawing/2014/main" id="{00000000-0008-0000-1100-000037000000}"/>
            </a:ext>
          </a:extLst>
        </xdr:cNvPr>
        <xdr:cNvSpPr txBox="1"/>
      </xdr:nvSpPr>
      <xdr:spPr>
        <a:xfrm>
          <a:off x="7715250" y="1470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</xdr:row>
      <xdr:rowOff>0</xdr:rowOff>
    </xdr:from>
    <xdr:ext cx="184731" cy="264560"/>
    <xdr:sp macro="" textlink="">
      <xdr:nvSpPr>
        <xdr:cNvPr id="56" name="TextBox 33">
          <a:extLst>
            <a:ext uri="{FF2B5EF4-FFF2-40B4-BE49-F238E27FC236}">
              <a16:creationId xmlns:a16="http://schemas.microsoft.com/office/drawing/2014/main" id="{00000000-0008-0000-1100-000038000000}"/>
            </a:ext>
          </a:extLst>
        </xdr:cNvPr>
        <xdr:cNvSpPr txBox="1"/>
      </xdr:nvSpPr>
      <xdr:spPr>
        <a:xfrm>
          <a:off x="7715250" y="1470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</xdr:row>
      <xdr:rowOff>0</xdr:rowOff>
    </xdr:from>
    <xdr:ext cx="184731" cy="264560"/>
    <xdr:sp macro="" textlink="">
      <xdr:nvSpPr>
        <xdr:cNvPr id="57" name="TextBox 34">
          <a:extLst>
            <a:ext uri="{FF2B5EF4-FFF2-40B4-BE49-F238E27FC236}">
              <a16:creationId xmlns:a16="http://schemas.microsoft.com/office/drawing/2014/main" id="{00000000-0008-0000-1100-000039000000}"/>
            </a:ext>
          </a:extLst>
        </xdr:cNvPr>
        <xdr:cNvSpPr txBox="1"/>
      </xdr:nvSpPr>
      <xdr:spPr>
        <a:xfrm>
          <a:off x="7715250" y="1470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</xdr:row>
      <xdr:rowOff>0</xdr:rowOff>
    </xdr:from>
    <xdr:ext cx="184731" cy="264560"/>
    <xdr:sp macro="" textlink="">
      <xdr:nvSpPr>
        <xdr:cNvPr id="58" name="TextBox 35">
          <a:extLst>
            <a:ext uri="{FF2B5EF4-FFF2-40B4-BE49-F238E27FC236}">
              <a16:creationId xmlns:a16="http://schemas.microsoft.com/office/drawing/2014/main" id="{00000000-0008-0000-1100-00003A000000}"/>
            </a:ext>
          </a:extLst>
        </xdr:cNvPr>
        <xdr:cNvSpPr txBox="1"/>
      </xdr:nvSpPr>
      <xdr:spPr>
        <a:xfrm>
          <a:off x="7715250" y="1470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</xdr:row>
      <xdr:rowOff>0</xdr:rowOff>
    </xdr:from>
    <xdr:ext cx="184731" cy="264560"/>
    <xdr:sp macro="" textlink="">
      <xdr:nvSpPr>
        <xdr:cNvPr id="59" name="TextBox 36">
          <a:extLst>
            <a:ext uri="{FF2B5EF4-FFF2-40B4-BE49-F238E27FC236}">
              <a16:creationId xmlns:a16="http://schemas.microsoft.com/office/drawing/2014/main" id="{00000000-0008-0000-1100-00003B000000}"/>
            </a:ext>
          </a:extLst>
        </xdr:cNvPr>
        <xdr:cNvSpPr txBox="1"/>
      </xdr:nvSpPr>
      <xdr:spPr>
        <a:xfrm>
          <a:off x="7715250" y="1470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</xdr:row>
      <xdr:rowOff>0</xdr:rowOff>
    </xdr:from>
    <xdr:ext cx="184731" cy="264560"/>
    <xdr:sp macro="" textlink="">
      <xdr:nvSpPr>
        <xdr:cNvPr id="60" name="TextBox 37">
          <a:extLst>
            <a:ext uri="{FF2B5EF4-FFF2-40B4-BE49-F238E27FC236}">
              <a16:creationId xmlns:a16="http://schemas.microsoft.com/office/drawing/2014/main" id="{00000000-0008-0000-1100-00003C000000}"/>
            </a:ext>
          </a:extLst>
        </xdr:cNvPr>
        <xdr:cNvSpPr txBox="1"/>
      </xdr:nvSpPr>
      <xdr:spPr>
        <a:xfrm>
          <a:off x="7715250" y="1470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</xdr:row>
      <xdr:rowOff>0</xdr:rowOff>
    </xdr:from>
    <xdr:ext cx="184731" cy="264560"/>
    <xdr:sp macro="" textlink="">
      <xdr:nvSpPr>
        <xdr:cNvPr id="61" name="TextBox 38">
          <a:extLst>
            <a:ext uri="{FF2B5EF4-FFF2-40B4-BE49-F238E27FC236}">
              <a16:creationId xmlns:a16="http://schemas.microsoft.com/office/drawing/2014/main" id="{00000000-0008-0000-1100-00003D000000}"/>
            </a:ext>
          </a:extLst>
        </xdr:cNvPr>
        <xdr:cNvSpPr txBox="1"/>
      </xdr:nvSpPr>
      <xdr:spPr>
        <a:xfrm>
          <a:off x="7715250" y="1470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0</xdr:col>
      <xdr:colOff>514349</xdr:colOff>
      <xdr:row>25</xdr:row>
      <xdr:rowOff>57150</xdr:rowOff>
    </xdr:from>
    <xdr:to>
      <xdr:col>10</xdr:col>
      <xdr:colOff>0</xdr:colOff>
      <xdr:row>30</xdr:row>
      <xdr:rowOff>276225</xdr:rowOff>
    </xdr:to>
    <xdr:sp macro="" textlink="">
      <xdr:nvSpPr>
        <xdr:cNvPr id="65" name="กล่องข้อความ 63">
          <a:extLst>
            <a:ext uri="{FF2B5EF4-FFF2-40B4-BE49-F238E27FC236}">
              <a16:creationId xmlns:a16="http://schemas.microsoft.com/office/drawing/2014/main" id="{00000000-0008-0000-1100-000041000000}"/>
            </a:ext>
          </a:extLst>
        </xdr:cNvPr>
        <xdr:cNvSpPr txBox="1"/>
      </xdr:nvSpPr>
      <xdr:spPr>
        <a:xfrm>
          <a:off x="514349" y="22440900"/>
          <a:ext cx="9458325" cy="1657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</a:t>
          </a:r>
          <a:r>
            <a:rPr lang="th-TH" sz="1400" b="1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(...........................................) ประธานกรรมการ       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(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นายชุมพล  ฝูงใหญ่ )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รองผู้อำนวยการสำนักงานเขตพื้นที่การศึกษาประถมศึกษายโสธร เขต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										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en-US" sz="1400" b="1">
              <a:solidFill>
                <a:schemeClr val="bg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(.......................................)กรรมการ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( นางศิริพรรณ  แถวนาชุม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นายสุทธิพงษ์  หลงมา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นายกฤติพงศ์  คำภู )	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( นายเริงฤทธิ์  เยื่อใย )</a:t>
          </a:r>
        </a:p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ผู้อำนวยการกลุ่มส่งเสริมการจัดการศึกษา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วิศวกรโยธาชำนาญการ                                นายช่างโยธาปฏิบัติงาน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</a:t>
          </a:r>
          <a:r>
            <a:rPr lang="th-TH" sz="1400" b="1" baseline="0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ข้าราชการบำนาญ</a:t>
          </a:r>
          <a:endParaRPr lang="th-TH" sz="1400">
            <a:effectLst/>
            <a:latin typeface="TH SarabunIT๙" pitchFamily="34" charset="-34"/>
            <a:cs typeface="TH SarabunIT๙" pitchFamily="34" charset="-34"/>
          </a:endParaRPr>
        </a:p>
        <a:p>
          <a:pPr>
            <a:lnSpc>
              <a:spcPts val="1500"/>
            </a:lnSpc>
          </a:pPr>
          <a:endParaRPr lang="th-TH" sz="1400">
            <a:effectLst/>
          </a:endParaRPr>
        </a:p>
        <a:p>
          <a:pPr>
            <a:lnSpc>
              <a:spcPts val="1100"/>
            </a:lnSpc>
          </a:pPr>
          <a:r>
            <a:rPr lang="th-TH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h-TH" sz="14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oneCellAnchor>
    <xdr:from>
      <xdr:col>7</xdr:col>
      <xdr:colOff>704850</xdr:colOff>
      <xdr:row>15</xdr:row>
      <xdr:rowOff>0</xdr:rowOff>
    </xdr:from>
    <xdr:ext cx="184731" cy="264560"/>
    <xdr:sp macro="" textlink="">
      <xdr:nvSpPr>
        <xdr:cNvPr id="40" name="TextBox 3">
          <a:extLst>
            <a:ext uri="{FF2B5EF4-FFF2-40B4-BE49-F238E27FC236}">
              <a16:creationId xmlns:a16="http://schemas.microsoft.com/office/drawing/2014/main" id="{FE57BFA4-864B-408E-A0B8-0B759479B782}"/>
            </a:ext>
          </a:extLst>
        </xdr:cNvPr>
        <xdr:cNvSpPr txBox="1"/>
      </xdr:nvSpPr>
      <xdr:spPr>
        <a:xfrm>
          <a:off x="8477250" y="453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15</xdr:row>
      <xdr:rowOff>0</xdr:rowOff>
    </xdr:from>
    <xdr:ext cx="184731" cy="264560"/>
    <xdr:sp macro="" textlink="">
      <xdr:nvSpPr>
        <xdr:cNvPr id="41" name="TextBox 29">
          <a:extLst>
            <a:ext uri="{FF2B5EF4-FFF2-40B4-BE49-F238E27FC236}">
              <a16:creationId xmlns:a16="http://schemas.microsoft.com/office/drawing/2014/main" id="{909AF8C3-7219-4C23-8B52-402A44E5708D}"/>
            </a:ext>
          </a:extLst>
        </xdr:cNvPr>
        <xdr:cNvSpPr txBox="1"/>
      </xdr:nvSpPr>
      <xdr:spPr>
        <a:xfrm>
          <a:off x="8477250" y="453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15</xdr:row>
      <xdr:rowOff>0</xdr:rowOff>
    </xdr:from>
    <xdr:ext cx="184731" cy="264560"/>
    <xdr:sp macro="" textlink="">
      <xdr:nvSpPr>
        <xdr:cNvPr id="42" name="TextBox 30">
          <a:extLst>
            <a:ext uri="{FF2B5EF4-FFF2-40B4-BE49-F238E27FC236}">
              <a16:creationId xmlns:a16="http://schemas.microsoft.com/office/drawing/2014/main" id="{BCA9DCB0-C62F-48AB-BD8B-F4626DADCABF}"/>
            </a:ext>
          </a:extLst>
        </xdr:cNvPr>
        <xdr:cNvSpPr txBox="1"/>
      </xdr:nvSpPr>
      <xdr:spPr>
        <a:xfrm>
          <a:off x="8477250" y="453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15</xdr:row>
      <xdr:rowOff>0</xdr:rowOff>
    </xdr:from>
    <xdr:ext cx="184731" cy="264560"/>
    <xdr:sp macro="" textlink="">
      <xdr:nvSpPr>
        <xdr:cNvPr id="43" name="TextBox 31">
          <a:extLst>
            <a:ext uri="{FF2B5EF4-FFF2-40B4-BE49-F238E27FC236}">
              <a16:creationId xmlns:a16="http://schemas.microsoft.com/office/drawing/2014/main" id="{5A5C0FC5-41BC-4AF7-A483-313EC6135C0B}"/>
            </a:ext>
          </a:extLst>
        </xdr:cNvPr>
        <xdr:cNvSpPr txBox="1"/>
      </xdr:nvSpPr>
      <xdr:spPr>
        <a:xfrm>
          <a:off x="8477250" y="453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15</xdr:row>
      <xdr:rowOff>0</xdr:rowOff>
    </xdr:from>
    <xdr:ext cx="184731" cy="264560"/>
    <xdr:sp macro="" textlink="">
      <xdr:nvSpPr>
        <xdr:cNvPr id="44" name="TextBox 32">
          <a:extLst>
            <a:ext uri="{FF2B5EF4-FFF2-40B4-BE49-F238E27FC236}">
              <a16:creationId xmlns:a16="http://schemas.microsoft.com/office/drawing/2014/main" id="{1D49096A-1CCF-436B-9482-85C71238B772}"/>
            </a:ext>
          </a:extLst>
        </xdr:cNvPr>
        <xdr:cNvSpPr txBox="1"/>
      </xdr:nvSpPr>
      <xdr:spPr>
        <a:xfrm>
          <a:off x="8477250" y="453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15</xdr:row>
      <xdr:rowOff>0</xdr:rowOff>
    </xdr:from>
    <xdr:ext cx="184731" cy="264560"/>
    <xdr:sp macro="" textlink="">
      <xdr:nvSpPr>
        <xdr:cNvPr id="45" name="TextBox 33">
          <a:extLst>
            <a:ext uri="{FF2B5EF4-FFF2-40B4-BE49-F238E27FC236}">
              <a16:creationId xmlns:a16="http://schemas.microsoft.com/office/drawing/2014/main" id="{00416D87-6D82-4351-A365-A5AE60250877}"/>
            </a:ext>
          </a:extLst>
        </xdr:cNvPr>
        <xdr:cNvSpPr txBox="1"/>
      </xdr:nvSpPr>
      <xdr:spPr>
        <a:xfrm>
          <a:off x="8477250" y="453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15</xdr:row>
      <xdr:rowOff>0</xdr:rowOff>
    </xdr:from>
    <xdr:ext cx="184731" cy="264560"/>
    <xdr:sp macro="" textlink="">
      <xdr:nvSpPr>
        <xdr:cNvPr id="46" name="TextBox 34">
          <a:extLst>
            <a:ext uri="{FF2B5EF4-FFF2-40B4-BE49-F238E27FC236}">
              <a16:creationId xmlns:a16="http://schemas.microsoft.com/office/drawing/2014/main" id="{8B113B7A-C07F-412D-AA51-6B5BAA2FED0C}"/>
            </a:ext>
          </a:extLst>
        </xdr:cNvPr>
        <xdr:cNvSpPr txBox="1"/>
      </xdr:nvSpPr>
      <xdr:spPr>
        <a:xfrm>
          <a:off x="8477250" y="453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15</xdr:row>
      <xdr:rowOff>0</xdr:rowOff>
    </xdr:from>
    <xdr:ext cx="184731" cy="264560"/>
    <xdr:sp macro="" textlink="">
      <xdr:nvSpPr>
        <xdr:cNvPr id="47" name="TextBox 35">
          <a:extLst>
            <a:ext uri="{FF2B5EF4-FFF2-40B4-BE49-F238E27FC236}">
              <a16:creationId xmlns:a16="http://schemas.microsoft.com/office/drawing/2014/main" id="{F0445E14-7BC6-4361-8624-FB0990B5E756}"/>
            </a:ext>
          </a:extLst>
        </xdr:cNvPr>
        <xdr:cNvSpPr txBox="1"/>
      </xdr:nvSpPr>
      <xdr:spPr>
        <a:xfrm>
          <a:off x="8477250" y="453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15</xdr:row>
      <xdr:rowOff>0</xdr:rowOff>
    </xdr:from>
    <xdr:ext cx="184731" cy="264560"/>
    <xdr:sp macro="" textlink="">
      <xdr:nvSpPr>
        <xdr:cNvPr id="48" name="TextBox 36">
          <a:extLst>
            <a:ext uri="{FF2B5EF4-FFF2-40B4-BE49-F238E27FC236}">
              <a16:creationId xmlns:a16="http://schemas.microsoft.com/office/drawing/2014/main" id="{707D0C57-FD53-4AA0-90D5-AD2BFCA76C64}"/>
            </a:ext>
          </a:extLst>
        </xdr:cNvPr>
        <xdr:cNvSpPr txBox="1"/>
      </xdr:nvSpPr>
      <xdr:spPr>
        <a:xfrm>
          <a:off x="8477250" y="453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15</xdr:row>
      <xdr:rowOff>0</xdr:rowOff>
    </xdr:from>
    <xdr:ext cx="184731" cy="264560"/>
    <xdr:sp macro="" textlink="">
      <xdr:nvSpPr>
        <xdr:cNvPr id="49" name="TextBox 37">
          <a:extLst>
            <a:ext uri="{FF2B5EF4-FFF2-40B4-BE49-F238E27FC236}">
              <a16:creationId xmlns:a16="http://schemas.microsoft.com/office/drawing/2014/main" id="{DB49F5A9-913E-4DCF-B1E5-5B65D45F33D6}"/>
            </a:ext>
          </a:extLst>
        </xdr:cNvPr>
        <xdr:cNvSpPr txBox="1"/>
      </xdr:nvSpPr>
      <xdr:spPr>
        <a:xfrm>
          <a:off x="8477250" y="453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15</xdr:row>
      <xdr:rowOff>0</xdr:rowOff>
    </xdr:from>
    <xdr:ext cx="184731" cy="264560"/>
    <xdr:sp macro="" textlink="">
      <xdr:nvSpPr>
        <xdr:cNvPr id="50" name="TextBox 38">
          <a:extLst>
            <a:ext uri="{FF2B5EF4-FFF2-40B4-BE49-F238E27FC236}">
              <a16:creationId xmlns:a16="http://schemas.microsoft.com/office/drawing/2014/main" id="{8F14076F-0EE1-4DF6-BFC3-44CA8D52452E}"/>
            </a:ext>
          </a:extLst>
        </xdr:cNvPr>
        <xdr:cNvSpPr txBox="1"/>
      </xdr:nvSpPr>
      <xdr:spPr>
        <a:xfrm>
          <a:off x="8477250" y="453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15</xdr:row>
      <xdr:rowOff>133350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/>
      </xdr:nvSpPr>
      <xdr:spPr>
        <a:xfrm>
          <a:off x="7715250" y="7772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SpPr txBox="1"/>
      </xdr:nvSpPr>
      <xdr:spPr>
        <a:xfrm>
          <a:off x="7715250" y="14773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SpPr txBox="1"/>
      </xdr:nvSpPr>
      <xdr:spPr>
        <a:xfrm>
          <a:off x="7715250" y="2177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1200-000006000000}"/>
            </a:ext>
          </a:extLst>
        </xdr:cNvPr>
        <xdr:cNvSpPr txBox="1"/>
      </xdr:nvSpPr>
      <xdr:spPr>
        <a:xfrm>
          <a:off x="7715250" y="2877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1200-000007000000}"/>
            </a:ext>
          </a:extLst>
        </xdr:cNvPr>
        <xdr:cNvSpPr txBox="1"/>
      </xdr:nvSpPr>
      <xdr:spPr>
        <a:xfrm>
          <a:off x="7715250" y="3577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1200-000008000000}"/>
            </a:ext>
          </a:extLst>
        </xdr:cNvPr>
        <xdr:cNvSpPr txBox="1"/>
      </xdr:nvSpPr>
      <xdr:spPr>
        <a:xfrm>
          <a:off x="7715250" y="4277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1200-000009000000}"/>
            </a:ext>
          </a:extLst>
        </xdr:cNvPr>
        <xdr:cNvSpPr txBox="1"/>
      </xdr:nvSpPr>
      <xdr:spPr>
        <a:xfrm>
          <a:off x="7715250" y="49777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1200-00000A000000}"/>
            </a:ext>
          </a:extLst>
        </xdr:cNvPr>
        <xdr:cNvSpPr txBox="1"/>
      </xdr:nvSpPr>
      <xdr:spPr>
        <a:xfrm>
          <a:off x="7715250" y="56778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1200-00000B000000}"/>
            </a:ext>
          </a:extLst>
        </xdr:cNvPr>
        <xdr:cNvSpPr txBox="1"/>
      </xdr:nvSpPr>
      <xdr:spPr>
        <a:xfrm>
          <a:off x="7715250" y="6383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1200-00000C000000}"/>
            </a:ext>
          </a:extLst>
        </xdr:cNvPr>
        <xdr:cNvSpPr txBox="1"/>
      </xdr:nvSpPr>
      <xdr:spPr>
        <a:xfrm>
          <a:off x="7715250" y="7083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1200-00000D000000}"/>
            </a:ext>
          </a:extLst>
        </xdr:cNvPr>
        <xdr:cNvSpPr txBox="1"/>
      </xdr:nvSpPr>
      <xdr:spPr>
        <a:xfrm>
          <a:off x="7715250" y="7783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1200-00000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1200-00000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1200-00001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1200-00001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1200-000012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1200-000013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1200-000014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1200-000015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1200-000016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1200-000017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1200-000018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1200-000019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1200-00001A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1200-00001B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1200-00001C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1200-00001D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1200-00001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1200-00001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1200-00002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1200-00002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1200-00002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1200-00002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1200-00002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1200-000025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1200-000026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1200-000027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1200-000028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1200-000029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1200-00002A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1200-00002B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1200-00002C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1200-00002D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1200-00002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1200-00002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1200-00003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1200-00003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1200-00003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1200-00003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1200-00003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1200-000035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1200-000036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1200-000037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1200-000038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1200-000039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1200-00003A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1200-00003B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1200-00003C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1200-00003D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1200-00003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1200-00003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0</xdr:col>
      <xdr:colOff>0</xdr:colOff>
      <xdr:row>13</xdr:row>
      <xdr:rowOff>177800</xdr:rowOff>
    </xdr:from>
    <xdr:to>
      <xdr:col>10</xdr:col>
      <xdr:colOff>190500</xdr:colOff>
      <xdr:row>20</xdr:row>
      <xdr:rowOff>19050</xdr:rowOff>
    </xdr:to>
    <xdr:sp macro="" textlink="">
      <xdr:nvSpPr>
        <xdr:cNvPr id="65" name="กล่องข้อความ 63">
          <a:extLst>
            <a:ext uri="{FF2B5EF4-FFF2-40B4-BE49-F238E27FC236}">
              <a16:creationId xmlns:a16="http://schemas.microsoft.com/office/drawing/2014/main" id="{00000000-0008-0000-1200-000041000000}"/>
            </a:ext>
          </a:extLst>
        </xdr:cNvPr>
        <xdr:cNvSpPr txBox="1"/>
      </xdr:nvSpPr>
      <xdr:spPr>
        <a:xfrm>
          <a:off x="0" y="4070350"/>
          <a:ext cx="9258300" cy="1905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</a:t>
          </a:r>
          <a:r>
            <a:rPr lang="th-TH" sz="1400" b="1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(...........................................) ประธานกรรมการ       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(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นายชุมพล  ฝูงใหญ่ )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รองผู้อำนวยการสำนักงานเขตพื้นที่การศึกษาประถมศึกษายโสธร เขต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										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en-US" sz="1400" b="1">
              <a:solidFill>
                <a:schemeClr val="bg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(.......................................)กรรมการ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( นางศิริพรรณ  แถวนาชุม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นายสุทธิพงษ์  หลงมา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นายกฤติพงศ์  คำภู )	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( นายเริงฤทธิ์  เยื่อใย )</a:t>
          </a:r>
        </a:p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ผู้อำนวยการกลุ่มส่งเสริมการจัดการศึกษา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วิศวกรโยธาชำนาญการ                                  นายช่างโยธาปฏิบัติงาน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</a:t>
          </a:r>
          <a:r>
            <a:rPr lang="th-TH" sz="1400" b="1" baseline="0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ข้าราชการบำนาญ</a:t>
          </a:r>
          <a:endParaRPr lang="th-TH" sz="1400">
            <a:effectLst/>
            <a:latin typeface="TH SarabunIT๙" pitchFamily="34" charset="-34"/>
            <a:cs typeface="TH SarabunIT๙" pitchFamily="34" charset="-34"/>
          </a:endParaRPr>
        </a:p>
        <a:p>
          <a:pPr>
            <a:lnSpc>
              <a:spcPts val="1500"/>
            </a:lnSpc>
          </a:pPr>
          <a:endParaRPr lang="th-TH" sz="1400">
            <a:effectLst/>
          </a:endParaRPr>
        </a:p>
        <a:p>
          <a:pPr>
            <a:lnSpc>
              <a:spcPts val="1100"/>
            </a:lnSpc>
          </a:pPr>
          <a:r>
            <a:rPr lang="th-TH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h-TH" sz="14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18</xdr:row>
      <xdr:rowOff>133350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SpPr txBox="1"/>
      </xdr:nvSpPr>
      <xdr:spPr>
        <a:xfrm>
          <a:off x="7715250" y="7772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SpPr txBox="1"/>
      </xdr:nvSpPr>
      <xdr:spPr>
        <a:xfrm>
          <a:off x="7715250" y="14773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1400-000005000000}"/>
            </a:ext>
          </a:extLst>
        </xdr:cNvPr>
        <xdr:cNvSpPr txBox="1"/>
      </xdr:nvSpPr>
      <xdr:spPr>
        <a:xfrm>
          <a:off x="7715250" y="2177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SpPr txBox="1"/>
      </xdr:nvSpPr>
      <xdr:spPr>
        <a:xfrm>
          <a:off x="7715250" y="2877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1400-000007000000}"/>
            </a:ext>
          </a:extLst>
        </xdr:cNvPr>
        <xdr:cNvSpPr txBox="1"/>
      </xdr:nvSpPr>
      <xdr:spPr>
        <a:xfrm>
          <a:off x="7715250" y="3577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SpPr txBox="1"/>
      </xdr:nvSpPr>
      <xdr:spPr>
        <a:xfrm>
          <a:off x="7715250" y="4277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SpPr txBox="1"/>
      </xdr:nvSpPr>
      <xdr:spPr>
        <a:xfrm>
          <a:off x="7715250" y="49777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SpPr txBox="1"/>
      </xdr:nvSpPr>
      <xdr:spPr>
        <a:xfrm>
          <a:off x="7715250" y="56778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SpPr txBox="1"/>
      </xdr:nvSpPr>
      <xdr:spPr>
        <a:xfrm>
          <a:off x="7715250" y="6383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SpPr txBox="1"/>
      </xdr:nvSpPr>
      <xdr:spPr>
        <a:xfrm>
          <a:off x="7715250" y="7083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SpPr txBox="1"/>
      </xdr:nvSpPr>
      <xdr:spPr>
        <a:xfrm>
          <a:off x="7715250" y="7783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1400-000013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1400-000014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1400-000015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1400-000016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1400-000017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1400-000018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1400-000019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0</xdr:row>
      <xdr:rowOff>133350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1400-00001A000000}"/>
            </a:ext>
          </a:extLst>
        </xdr:cNvPr>
        <xdr:cNvSpPr txBox="1"/>
      </xdr:nvSpPr>
      <xdr:spPr>
        <a:xfrm>
          <a:off x="7715250" y="13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1400-00001B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1400-00001C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1400-00001D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1400-00001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1400-00001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1400-00002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1400-00002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1400-00002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1400-00002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1400-00002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1400-000025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1400-000026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1400-000027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1400-000028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1400-000029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1400-00002A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1400-00002B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1400-00002C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1400-00002D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1400-00002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1400-00002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1400-00003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1400-00003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1400-00003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1400-00003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1400-00003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1400-000035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1400-000036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1400-000037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1400-000038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1400-000039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1400-00003A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1400-00003B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1400-00003C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1400-00003D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1400-00003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1400-00003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0</xdr:col>
      <xdr:colOff>0</xdr:colOff>
      <xdr:row>16</xdr:row>
      <xdr:rowOff>190500</xdr:rowOff>
    </xdr:from>
    <xdr:to>
      <xdr:col>10</xdr:col>
      <xdr:colOff>190500</xdr:colOff>
      <xdr:row>22</xdr:row>
      <xdr:rowOff>203200</xdr:rowOff>
    </xdr:to>
    <xdr:sp macro="" textlink="">
      <xdr:nvSpPr>
        <xdr:cNvPr id="65" name="กล่องข้อความ 63">
          <a:extLst>
            <a:ext uri="{FF2B5EF4-FFF2-40B4-BE49-F238E27FC236}">
              <a16:creationId xmlns:a16="http://schemas.microsoft.com/office/drawing/2014/main" id="{00000000-0008-0000-1400-000041000000}"/>
            </a:ext>
          </a:extLst>
        </xdr:cNvPr>
        <xdr:cNvSpPr txBox="1"/>
      </xdr:nvSpPr>
      <xdr:spPr>
        <a:xfrm>
          <a:off x="0" y="5010150"/>
          <a:ext cx="9258300" cy="1771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</a:t>
          </a:r>
          <a:r>
            <a:rPr lang="th-TH" sz="1400" b="1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(...........................................) ประธานกรรมการ       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(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นายชุมพล  ฝูงใหญ่ )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รองผู้อำนวยการสำนักงานเขตพื้นที่การศึกษาประถมศึกษายโสธร เขต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										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en-US" sz="1400" b="1">
              <a:solidFill>
                <a:schemeClr val="bg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(.......................................)กรรมการ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( นางศิริพรรณ  แถวนาชุม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นายสุทธิพงษ์  หลงมา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นายกฤติพงศ์  คำภู )	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( นายเริงฤทธิ์  เยื่อใย )</a:t>
          </a:r>
        </a:p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ผู้อำนวยการกลุ่มส่งเสริมการจัดการศึกษา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วิศวกรโยธาชำนาญการ                                นายช่างโยธาปฏิบัติงาน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</a:t>
          </a:r>
          <a:r>
            <a:rPr lang="th-TH" sz="1400" b="1" baseline="0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ข้าราชการบำนาญ</a:t>
          </a:r>
          <a:endParaRPr lang="th-TH" sz="1400">
            <a:effectLst/>
            <a:latin typeface="TH SarabunIT๙" pitchFamily="34" charset="-34"/>
            <a:cs typeface="TH SarabunIT๙" pitchFamily="34" charset="-34"/>
          </a:endParaRPr>
        </a:p>
        <a:p>
          <a:pPr>
            <a:lnSpc>
              <a:spcPts val="1500"/>
            </a:lnSpc>
          </a:pPr>
          <a:endParaRPr lang="th-TH" sz="1400">
            <a:effectLst/>
          </a:endParaRPr>
        </a:p>
        <a:p>
          <a:pPr>
            <a:lnSpc>
              <a:spcPts val="1100"/>
            </a:lnSpc>
          </a:pPr>
          <a:r>
            <a:rPr lang="th-TH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h-TH" sz="14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22</xdr:row>
      <xdr:rowOff>133350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7715250" y="7477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47</xdr:row>
      <xdr:rowOff>133350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7715250" y="14478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72</xdr:row>
      <xdr:rowOff>133350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7715250" y="2147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97</xdr:row>
      <xdr:rowOff>133350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7715250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122</xdr:row>
      <xdr:rowOff>133350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7715250" y="3548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147</xdr:row>
      <xdr:rowOff>133350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7715250" y="4248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172</xdr:row>
      <xdr:rowOff>133350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/>
      </xdr:nvSpPr>
      <xdr:spPr>
        <a:xfrm>
          <a:off x="7715250" y="4948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197</xdr:row>
      <xdr:rowOff>133350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7715250" y="56483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222</xdr:row>
      <xdr:rowOff>133350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7715250" y="6354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247</xdr:row>
      <xdr:rowOff>133350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/>
      </xdr:nvSpPr>
      <xdr:spPr>
        <a:xfrm>
          <a:off x="7715250" y="705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272</xdr:row>
      <xdr:rowOff>133350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/>
      </xdr:nvSpPr>
      <xdr:spPr>
        <a:xfrm>
          <a:off x="7715250" y="775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7" name="TextBox 13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8" name="TextBox 14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9" name="TextBox 15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0" name="TextBox 16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0</xdr:col>
      <xdr:colOff>203200</xdr:colOff>
      <xdr:row>20</xdr:row>
      <xdr:rowOff>146050</xdr:rowOff>
    </xdr:from>
    <xdr:to>
      <xdr:col>10</xdr:col>
      <xdr:colOff>406400</xdr:colOff>
      <xdr:row>26</xdr:row>
      <xdr:rowOff>184150</xdr:rowOff>
    </xdr:to>
    <xdr:sp macro="" textlink="">
      <xdr:nvSpPr>
        <xdr:cNvPr id="25" name="กล่องข้อความ 63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 txBox="1"/>
      </xdr:nvSpPr>
      <xdr:spPr>
        <a:xfrm>
          <a:off x="203200" y="6172200"/>
          <a:ext cx="9271000" cy="1835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</a:t>
          </a:r>
          <a:r>
            <a:rPr lang="th-TH" sz="1400" b="1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(...........................................) ประธานกรรมการ       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(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นายชุมพล  ฝูงใหญ่ )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รองผู้อำนวยการสำนักงานเขตพื้นที่การศึกษาประถมศึกษายโสธร เขต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										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en-US" sz="1400" b="1">
              <a:solidFill>
                <a:schemeClr val="bg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(.......................................)กรรมการ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( นางศิริพรรณ  แถวนาชุม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นายสุทธิพงษ์  หลงมา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นายกฤติพงศ์  คำภู )	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( นายเริงฤทธิ์  เยื่อใย )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effectLst/>
              <a:latin typeface="TH SarabunIT๙" pitchFamily="34" charset="-34"/>
              <a:cs typeface="TH SarabunIT๙" pitchFamily="34" charset="-34"/>
            </a:rPr>
            <a:t>ผู้อำนวยการกลุ่มส่งเสริมการจัดการศึกษา</a:t>
          </a:r>
          <a:r>
            <a:rPr lang="en-US" sz="1400" b="1">
              <a:effectLst/>
              <a:latin typeface="TH SarabunIT๙" pitchFamily="34" charset="-34"/>
              <a:cs typeface="TH SarabunIT๙" pitchFamily="34" charset="-34"/>
            </a:rPr>
            <a:t>       </a:t>
          </a:r>
          <a:r>
            <a:rPr lang="th-TH" sz="1400" b="1">
              <a:effectLst/>
              <a:latin typeface="TH SarabunIT๙" pitchFamily="34" charset="-34"/>
              <a:cs typeface="TH SarabunIT๙" pitchFamily="34" charset="-34"/>
            </a:rPr>
            <a:t>   </a:t>
          </a:r>
          <a:r>
            <a:rPr lang="en-US" sz="1400" b="1">
              <a:effectLst/>
              <a:latin typeface="TH SarabunIT๙" pitchFamily="34" charset="-34"/>
              <a:cs typeface="TH SarabunIT๙" pitchFamily="34" charset="-34"/>
            </a:rPr>
            <a:t>       </a:t>
          </a:r>
          <a:r>
            <a:rPr lang="th-TH" sz="1400" b="1">
              <a:effectLst/>
              <a:latin typeface="TH SarabunIT๙" pitchFamily="34" charset="-34"/>
              <a:cs typeface="TH SarabunIT๙" pitchFamily="34" charset="-34"/>
            </a:rPr>
            <a:t>วิศวกรโยธาชำนาญการ                                 นายช่างโยธาปฏิบัติงาน</a:t>
          </a:r>
          <a:r>
            <a:rPr lang="en-US" sz="1400" b="1">
              <a:effectLst/>
              <a:latin typeface="TH SarabunIT๙" pitchFamily="34" charset="-34"/>
              <a:cs typeface="TH SarabunIT๙" pitchFamily="34" charset="-34"/>
            </a:rPr>
            <a:t>                      </a:t>
          </a:r>
          <a:r>
            <a:rPr lang="th-TH" sz="1400" b="1" baseline="0">
              <a:effectLst/>
              <a:latin typeface="TH SarabunIT๙" pitchFamily="34" charset="-34"/>
              <a:cs typeface="TH SarabunIT๙" pitchFamily="34" charset="-34"/>
            </a:rPr>
            <a:t> </a:t>
          </a:r>
          <a:r>
            <a:rPr lang="en-US" sz="1400" b="1">
              <a:effectLst/>
              <a:latin typeface="TH SarabunIT๙" pitchFamily="34" charset="-34"/>
              <a:cs typeface="TH SarabunIT๙" pitchFamily="34" charset="-34"/>
            </a:rPr>
            <a:t>      </a:t>
          </a:r>
          <a:r>
            <a:rPr lang="th-TH" sz="1400" b="1">
              <a:effectLst/>
              <a:latin typeface="TH SarabunIT๙" pitchFamily="34" charset="-34"/>
              <a:cs typeface="TH SarabunIT๙" pitchFamily="34" charset="-34"/>
            </a:rPr>
            <a:t>ข้าราชการบำนาญ</a:t>
          </a:r>
        </a:p>
        <a:p>
          <a:pPr>
            <a:lnSpc>
              <a:spcPts val="1500"/>
            </a:lnSpc>
          </a:pPr>
          <a:r>
            <a:rPr lang="th-TH" sz="1400">
              <a:effectLst/>
            </a:rPr>
            <a:t> </a:t>
          </a:r>
        </a:p>
        <a:p>
          <a:pPr>
            <a:lnSpc>
              <a:spcPts val="1100"/>
            </a:lnSpc>
          </a:pPr>
          <a:r>
            <a:rPr lang="th-TH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h-TH" sz="14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</xdr:row>
      <xdr:rowOff>133350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7715250" y="7772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23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/>
      </xdr:nvSpPr>
      <xdr:spPr>
        <a:xfrm>
          <a:off x="7715250" y="14773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23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/>
      </xdr:nvSpPr>
      <xdr:spPr>
        <a:xfrm>
          <a:off x="7715250" y="2177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23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/>
      </xdr:nvSpPr>
      <xdr:spPr>
        <a:xfrm>
          <a:off x="7715250" y="2877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23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/>
      </xdr:nvSpPr>
      <xdr:spPr>
        <a:xfrm>
          <a:off x="7715250" y="3577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23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/>
      </xdr:nvSpPr>
      <xdr:spPr>
        <a:xfrm>
          <a:off x="7715250" y="4277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23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7715250" y="49777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23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 txBox="1"/>
      </xdr:nvSpPr>
      <xdr:spPr>
        <a:xfrm>
          <a:off x="7715250" y="56778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23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 txBox="1"/>
      </xdr:nvSpPr>
      <xdr:spPr>
        <a:xfrm>
          <a:off x="7715250" y="6383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23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 txBox="1"/>
      </xdr:nvSpPr>
      <xdr:spPr>
        <a:xfrm>
          <a:off x="7715250" y="7083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23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 txBox="1"/>
      </xdr:nvSpPr>
      <xdr:spPr>
        <a:xfrm>
          <a:off x="7715250" y="7783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7" name="TextBox 13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8" name="TextBox 14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9" name="TextBox 15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0" name="TextBox 16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0</xdr:col>
      <xdr:colOff>112184</xdr:colOff>
      <xdr:row>26</xdr:row>
      <xdr:rowOff>58210</xdr:rowOff>
    </xdr:from>
    <xdr:to>
      <xdr:col>9</xdr:col>
      <xdr:colOff>574675</xdr:colOff>
      <xdr:row>31</xdr:row>
      <xdr:rowOff>21167</xdr:rowOff>
    </xdr:to>
    <xdr:sp macro="" textlink="">
      <xdr:nvSpPr>
        <xdr:cNvPr id="22" name="กล่องข้อความ 63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 txBox="1"/>
      </xdr:nvSpPr>
      <xdr:spPr>
        <a:xfrm>
          <a:off x="112184" y="7953377"/>
          <a:ext cx="9500658" cy="14128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</a:t>
          </a:r>
          <a:r>
            <a:rPr lang="th-TH" sz="1400" b="1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(...........................................) ประธานกรรมการ       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(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นายชุมพล  ฝูงใหญ่ )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รองผู้อำนวยการสำนักงานเขตพื้นที่การศึกษาประถมศึกษายโสธร เขต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										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en-US" sz="1400" b="1">
              <a:solidFill>
                <a:schemeClr val="bg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(.......................................)กรรมการ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( นางศิริพรรณ  แถวนาชุม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นายสุทธิพงษ์  หลงมา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นายกฤติพงศ์  คำภู )	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( นายเริงฤทธิ์  เยื่อใย )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effectLst/>
              <a:latin typeface="TH SarabunIT๙" pitchFamily="34" charset="-34"/>
              <a:cs typeface="TH SarabunIT๙" pitchFamily="34" charset="-34"/>
            </a:rPr>
            <a:t>ผู้อำนวยการกลุ่มส่งเสริมการจัดการศึกษา</a:t>
          </a:r>
          <a:r>
            <a:rPr lang="en-US" sz="1400" b="1">
              <a:effectLst/>
              <a:latin typeface="TH SarabunIT๙" pitchFamily="34" charset="-34"/>
              <a:cs typeface="TH SarabunIT๙" pitchFamily="34" charset="-34"/>
            </a:rPr>
            <a:t>             </a:t>
          </a:r>
          <a:r>
            <a:rPr lang="th-TH" sz="1400" b="1">
              <a:effectLst/>
              <a:latin typeface="TH SarabunIT๙" pitchFamily="34" charset="-34"/>
              <a:cs typeface="TH SarabunIT๙" pitchFamily="34" charset="-34"/>
            </a:rPr>
            <a:t>  </a:t>
          </a:r>
          <a:r>
            <a:rPr lang="en-US" sz="1400" b="1">
              <a:effectLst/>
              <a:latin typeface="TH SarabunIT๙" pitchFamily="34" charset="-34"/>
              <a:cs typeface="TH SarabunIT๙" pitchFamily="34" charset="-34"/>
            </a:rPr>
            <a:t> </a:t>
          </a:r>
          <a:r>
            <a:rPr lang="th-TH" sz="1400" b="1">
              <a:effectLst/>
              <a:latin typeface="TH SarabunIT๙" pitchFamily="34" charset="-34"/>
              <a:cs typeface="TH SarabunIT๙" pitchFamily="34" charset="-34"/>
            </a:rPr>
            <a:t>วิศวกรโยธาชำนาญการ                                 นายช่างโยธาปฏิบัติงาน</a:t>
          </a:r>
          <a:r>
            <a:rPr lang="en-US" sz="1400" b="1">
              <a:effectLst/>
              <a:latin typeface="TH SarabunIT๙" pitchFamily="34" charset="-34"/>
              <a:cs typeface="TH SarabunIT๙" pitchFamily="34" charset="-34"/>
            </a:rPr>
            <a:t>                              </a:t>
          </a:r>
          <a:r>
            <a:rPr lang="th-TH" sz="1400" b="1">
              <a:effectLst/>
              <a:latin typeface="TH SarabunIT๙" pitchFamily="34" charset="-34"/>
              <a:cs typeface="TH SarabunIT๙" pitchFamily="34" charset="-34"/>
            </a:rPr>
            <a:t>ข้าราชการบำนาญ</a:t>
          </a:r>
        </a:p>
        <a:p>
          <a:pPr>
            <a:lnSpc>
              <a:spcPts val="1500"/>
            </a:lnSpc>
          </a:pPr>
          <a:endParaRPr lang="th-TH" sz="1400">
            <a:effectLst/>
          </a:endParaRPr>
        </a:p>
        <a:p>
          <a:pPr>
            <a:lnSpc>
              <a:spcPts val="1100"/>
            </a:lnSpc>
          </a:pPr>
          <a:r>
            <a:rPr lang="th-TH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h-TH" sz="14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</xdr:row>
      <xdr:rowOff>133350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7715250" y="7772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46</xdr:row>
      <xdr:rowOff>133350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7715250" y="14773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71</xdr:row>
      <xdr:rowOff>133350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/>
      </xdr:nvSpPr>
      <xdr:spPr>
        <a:xfrm>
          <a:off x="7715250" y="2177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96</xdr:row>
      <xdr:rowOff>133350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/>
      </xdr:nvSpPr>
      <xdr:spPr>
        <a:xfrm>
          <a:off x="7715250" y="2877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121</xdr:row>
      <xdr:rowOff>133350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/>
      </xdr:nvSpPr>
      <xdr:spPr>
        <a:xfrm>
          <a:off x="7715250" y="3577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146</xdr:row>
      <xdr:rowOff>133350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/>
      </xdr:nvSpPr>
      <xdr:spPr>
        <a:xfrm>
          <a:off x="7715250" y="4277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171</xdr:row>
      <xdr:rowOff>133350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 txBox="1"/>
      </xdr:nvSpPr>
      <xdr:spPr>
        <a:xfrm>
          <a:off x="7715250" y="49777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196</xdr:row>
      <xdr:rowOff>133350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 txBox="1"/>
      </xdr:nvSpPr>
      <xdr:spPr>
        <a:xfrm>
          <a:off x="7715250" y="56778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221</xdr:row>
      <xdr:rowOff>133350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 txBox="1"/>
      </xdr:nvSpPr>
      <xdr:spPr>
        <a:xfrm>
          <a:off x="7715250" y="6383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246</xdr:row>
      <xdr:rowOff>133350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SpPr txBox="1"/>
      </xdr:nvSpPr>
      <xdr:spPr>
        <a:xfrm>
          <a:off x="7715250" y="7083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271</xdr:row>
      <xdr:rowOff>133350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SpPr txBox="1"/>
      </xdr:nvSpPr>
      <xdr:spPr>
        <a:xfrm>
          <a:off x="7715250" y="7783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0</xdr:col>
      <xdr:colOff>235857</xdr:colOff>
      <xdr:row>19</xdr:row>
      <xdr:rowOff>294822</xdr:rowOff>
    </xdr:from>
    <xdr:to>
      <xdr:col>10</xdr:col>
      <xdr:colOff>195036</xdr:colOff>
      <xdr:row>25</xdr:row>
      <xdr:rowOff>199572</xdr:rowOff>
    </xdr:to>
    <xdr:sp macro="" textlink="">
      <xdr:nvSpPr>
        <xdr:cNvPr id="18" name="กล่องข้อความ 63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SpPr txBox="1"/>
      </xdr:nvSpPr>
      <xdr:spPr>
        <a:xfrm>
          <a:off x="235857" y="6064251"/>
          <a:ext cx="9339036" cy="1709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</a:t>
          </a:r>
          <a:r>
            <a:rPr lang="th-TH" sz="1400" b="1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(...........................................) ประธานกรรมการ       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(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นายชุมพล  ฝูงใหญ่ )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รองผู้อำนวยการสำนักงานเขตพื้นที่การศึกษาประถมศึกษายโสธร เขต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										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en-US" sz="1400" b="1">
              <a:solidFill>
                <a:schemeClr val="bg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(.......................................)กรรมการ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( นางศิริพรรณ  แถวนาชุม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นายสุทธิพงษ์  หลงมา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นายกฤติพงศ์  คำภู )	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( นายเริงฤทธิ์  เยื่อใย )</a:t>
          </a:r>
        </a:p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ผู้อำนวยการกลุ่มส่งเสริมการจัดการศึกษา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วิศวกรโยธาชำนาญการ                                นายช่างโยธาปฏิบัติงาน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</a:t>
          </a:r>
          <a:r>
            <a:rPr lang="th-TH" sz="1400" b="1" baseline="0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ข้าราชการบำนาญ</a:t>
          </a:r>
          <a:endParaRPr lang="th-TH" sz="1400">
            <a:effectLst/>
            <a:latin typeface="TH SarabunIT๙" pitchFamily="34" charset="-34"/>
            <a:cs typeface="TH SarabunIT๙" pitchFamily="34" charset="-34"/>
          </a:endParaRPr>
        </a:p>
        <a:p>
          <a:pPr>
            <a:lnSpc>
              <a:spcPts val="1500"/>
            </a:lnSpc>
          </a:pPr>
          <a:endParaRPr lang="th-TH" sz="1400">
            <a:effectLst/>
          </a:endParaRPr>
        </a:p>
        <a:p>
          <a:pPr>
            <a:lnSpc>
              <a:spcPts val="1100"/>
            </a:lnSpc>
          </a:pPr>
          <a:r>
            <a:rPr lang="th-TH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h-TH" sz="14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20</xdr:row>
      <xdr:rowOff>133350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7715250" y="7772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45</xdr:row>
      <xdr:rowOff>133350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7715250" y="14773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70</xdr:row>
      <xdr:rowOff>133350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7715250" y="2177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95</xdr:row>
      <xdr:rowOff>133350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7715250" y="2877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120</xdr:row>
      <xdr:rowOff>133350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 txBox="1"/>
      </xdr:nvSpPr>
      <xdr:spPr>
        <a:xfrm>
          <a:off x="7715250" y="3577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145</xdr:row>
      <xdr:rowOff>133350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 txBox="1"/>
      </xdr:nvSpPr>
      <xdr:spPr>
        <a:xfrm>
          <a:off x="7715250" y="4277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170</xdr:row>
      <xdr:rowOff>133350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 txBox="1"/>
      </xdr:nvSpPr>
      <xdr:spPr>
        <a:xfrm>
          <a:off x="7715250" y="49777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195</xdr:row>
      <xdr:rowOff>133350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 txBox="1"/>
      </xdr:nvSpPr>
      <xdr:spPr>
        <a:xfrm>
          <a:off x="7715250" y="56778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220</xdr:row>
      <xdr:rowOff>133350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 txBox="1"/>
      </xdr:nvSpPr>
      <xdr:spPr>
        <a:xfrm>
          <a:off x="7715250" y="6383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245</xdr:row>
      <xdr:rowOff>133350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 txBox="1"/>
      </xdr:nvSpPr>
      <xdr:spPr>
        <a:xfrm>
          <a:off x="7715250" y="7083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270</xdr:row>
      <xdr:rowOff>133350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 txBox="1"/>
      </xdr:nvSpPr>
      <xdr:spPr>
        <a:xfrm>
          <a:off x="7715250" y="7783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0</xdr:col>
      <xdr:colOff>276225</xdr:colOff>
      <xdr:row>18</xdr:row>
      <xdr:rowOff>285750</xdr:rowOff>
    </xdr:from>
    <xdr:to>
      <xdr:col>10</xdr:col>
      <xdr:colOff>228600</xdr:colOff>
      <xdr:row>25</xdr:row>
      <xdr:rowOff>139700</xdr:rowOff>
    </xdr:to>
    <xdr:sp macro="" textlink="">
      <xdr:nvSpPr>
        <xdr:cNvPr id="16" name="กล่องข้อความ 63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 txBox="1"/>
      </xdr:nvSpPr>
      <xdr:spPr>
        <a:xfrm>
          <a:off x="276225" y="5708650"/>
          <a:ext cx="9350375" cy="1962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</a:t>
          </a:r>
          <a:r>
            <a:rPr lang="th-TH" sz="1400" b="1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(...........................................) ประธานกรรมการ       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(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นายชุมพล  ฝูงใหญ่ )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รองผู้อำนวยการสำนักงานเขตพื้นที่การศึกษาประถมศึกษายโสธร เขต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										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en-US" sz="1400" b="1">
              <a:solidFill>
                <a:schemeClr val="bg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(.......................................)กรรมการ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( นางศิริพรรณ  แถวนาชุม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นายสุทธิพงษ์  หลงมา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นายกฤติพงศ์  คำภู )	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( นายเริงฤทธิ์  เยื่อใย )</a:t>
          </a:r>
        </a:p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ผู้อำนวยการกลุ่มส่งเสริมการจัดการศึกษา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วิศวกรโยธาชำนาญการ                                   นายช่างโยธาปฏิบัติงาน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</a:t>
          </a:r>
          <a:r>
            <a:rPr lang="th-TH" sz="1400" b="1" baseline="0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ข้าราชการบำนาญ</a:t>
          </a:r>
          <a:endParaRPr lang="th-TH" sz="1400">
            <a:effectLst/>
            <a:latin typeface="TH SarabunIT๙" pitchFamily="34" charset="-34"/>
            <a:cs typeface="TH SarabunIT๙" pitchFamily="34" charset="-34"/>
          </a:endParaRPr>
        </a:p>
        <a:p>
          <a:pPr>
            <a:lnSpc>
              <a:spcPts val="1500"/>
            </a:lnSpc>
          </a:pPr>
          <a:endParaRPr lang="th-TH" sz="1400">
            <a:effectLst/>
          </a:endParaRPr>
        </a:p>
        <a:p>
          <a:pPr>
            <a:lnSpc>
              <a:spcPts val="1100"/>
            </a:lnSpc>
          </a:pPr>
          <a:r>
            <a:rPr lang="th-TH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h-TH" sz="14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28</xdr:row>
      <xdr:rowOff>133350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/>
      </xdr:nvSpPr>
      <xdr:spPr>
        <a:xfrm>
          <a:off x="7715250" y="7772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54</xdr:row>
      <xdr:rowOff>133350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/>
      </xdr:nvSpPr>
      <xdr:spPr>
        <a:xfrm>
          <a:off x="7715250" y="14773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79</xdr:row>
      <xdr:rowOff>133350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/>
      </xdr:nvSpPr>
      <xdr:spPr>
        <a:xfrm>
          <a:off x="7715250" y="2177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104</xdr:row>
      <xdr:rowOff>133350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/>
      </xdr:nvSpPr>
      <xdr:spPr>
        <a:xfrm>
          <a:off x="7715250" y="2877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129</xdr:row>
      <xdr:rowOff>133350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 txBox="1"/>
      </xdr:nvSpPr>
      <xdr:spPr>
        <a:xfrm>
          <a:off x="7715250" y="3577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154</xdr:row>
      <xdr:rowOff>133350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 txBox="1"/>
      </xdr:nvSpPr>
      <xdr:spPr>
        <a:xfrm>
          <a:off x="7715250" y="4277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179</xdr:row>
      <xdr:rowOff>133350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 txBox="1"/>
      </xdr:nvSpPr>
      <xdr:spPr>
        <a:xfrm>
          <a:off x="7715250" y="49777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204</xdr:row>
      <xdr:rowOff>133350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 txBox="1"/>
      </xdr:nvSpPr>
      <xdr:spPr>
        <a:xfrm>
          <a:off x="7715250" y="56778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229</xdr:row>
      <xdr:rowOff>133350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 txBox="1"/>
      </xdr:nvSpPr>
      <xdr:spPr>
        <a:xfrm>
          <a:off x="7715250" y="6383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254</xdr:row>
      <xdr:rowOff>133350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 txBox="1"/>
      </xdr:nvSpPr>
      <xdr:spPr>
        <a:xfrm>
          <a:off x="7715250" y="7083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279</xdr:row>
      <xdr:rowOff>133350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 txBox="1"/>
      </xdr:nvSpPr>
      <xdr:spPr>
        <a:xfrm>
          <a:off x="7715250" y="7783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0</xdr:col>
      <xdr:colOff>0</xdr:colOff>
      <xdr:row>26</xdr:row>
      <xdr:rowOff>100354</xdr:rowOff>
    </xdr:from>
    <xdr:to>
      <xdr:col>11</xdr:col>
      <xdr:colOff>62255</xdr:colOff>
      <xdr:row>33</xdr:row>
      <xdr:rowOff>17430</xdr:rowOff>
    </xdr:to>
    <xdr:sp macro="" textlink="">
      <xdr:nvSpPr>
        <xdr:cNvPr id="19" name="กล่องข้อความ 63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 txBox="1"/>
      </xdr:nvSpPr>
      <xdr:spPr>
        <a:xfrm>
          <a:off x="0" y="7757707"/>
          <a:ext cx="10035490" cy="19465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</a:t>
          </a:r>
          <a:r>
            <a:rPr lang="th-TH" sz="1400" b="1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(...........................................) ประธานกรรมการ       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(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นายชุมพล  ฝูงใหญ่ )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รองผู้อำนวยการสำนักงานเขตพื้นที่การศึกษาประถมศึกษายโสธร เขต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									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en-US" sz="1400" b="1">
              <a:solidFill>
                <a:schemeClr val="bg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(.......................................)กรรมการ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( นางศิริพรรณ  แถวนาชุม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นายสุทธิพงษ์  หลงมา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นายกฤติพงศ์  คำภู )	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( นายเริงฤทธิ์  เยื่อใย )</a:t>
          </a:r>
        </a:p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ผู้อำนวยการกลุ่มส่งเสริมการจัดการศึกษา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วิศวกรโยธาชำนาญการ                                นายช่างโยธาปฏิบัติงาน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</a:t>
          </a:r>
          <a:r>
            <a:rPr lang="th-TH" sz="1400" b="1" baseline="0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ข้าราชการบำนาญ</a:t>
          </a:r>
          <a:endParaRPr lang="th-TH" sz="1400">
            <a:effectLst/>
            <a:latin typeface="TH SarabunIT๙" pitchFamily="34" charset="-34"/>
            <a:cs typeface="TH SarabunIT๙" pitchFamily="34" charset="-34"/>
          </a:endParaRPr>
        </a:p>
        <a:p>
          <a:pPr>
            <a:lnSpc>
              <a:spcPts val="1500"/>
            </a:lnSpc>
          </a:pPr>
          <a:endParaRPr lang="th-TH" sz="1400">
            <a:effectLst/>
          </a:endParaRPr>
        </a:p>
        <a:p>
          <a:pPr>
            <a:lnSpc>
              <a:spcPts val="1100"/>
            </a:lnSpc>
          </a:pPr>
          <a:r>
            <a:rPr lang="th-TH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h-TH" sz="14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18</xdr:row>
      <xdr:rowOff>133350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7715250" y="7772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43</xdr:row>
      <xdr:rowOff>133350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7715250" y="14773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68</xdr:row>
      <xdr:rowOff>133350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/>
      </xdr:nvSpPr>
      <xdr:spPr>
        <a:xfrm>
          <a:off x="7715250" y="2177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93</xdr:row>
      <xdr:rowOff>133350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 txBox="1"/>
      </xdr:nvSpPr>
      <xdr:spPr>
        <a:xfrm>
          <a:off x="7715250" y="2877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118</xdr:row>
      <xdr:rowOff>133350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 txBox="1"/>
      </xdr:nvSpPr>
      <xdr:spPr>
        <a:xfrm>
          <a:off x="7715250" y="3577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143</xdr:row>
      <xdr:rowOff>133350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SpPr txBox="1"/>
      </xdr:nvSpPr>
      <xdr:spPr>
        <a:xfrm>
          <a:off x="7715250" y="4277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168</xdr:row>
      <xdr:rowOff>133350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SpPr txBox="1"/>
      </xdr:nvSpPr>
      <xdr:spPr>
        <a:xfrm>
          <a:off x="7715250" y="49777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193</xdr:row>
      <xdr:rowOff>133350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SpPr txBox="1"/>
      </xdr:nvSpPr>
      <xdr:spPr>
        <a:xfrm>
          <a:off x="7715250" y="56778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218</xdr:row>
      <xdr:rowOff>133350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SpPr txBox="1"/>
      </xdr:nvSpPr>
      <xdr:spPr>
        <a:xfrm>
          <a:off x="7715250" y="6383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243</xdr:row>
      <xdr:rowOff>133350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SpPr txBox="1"/>
      </xdr:nvSpPr>
      <xdr:spPr>
        <a:xfrm>
          <a:off x="7715250" y="7083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268</xdr:row>
      <xdr:rowOff>133350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SpPr txBox="1"/>
      </xdr:nvSpPr>
      <xdr:spPr>
        <a:xfrm>
          <a:off x="7715250" y="7783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B00-00000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B00-00000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B00-00001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B00-00001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B00-00001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1</xdr:col>
      <xdr:colOff>38100</xdr:colOff>
      <xdr:row>16</xdr:row>
      <xdr:rowOff>184150</xdr:rowOff>
    </xdr:from>
    <xdr:to>
      <xdr:col>10</xdr:col>
      <xdr:colOff>342900</xdr:colOff>
      <xdr:row>22</xdr:row>
      <xdr:rowOff>79375</xdr:rowOff>
    </xdr:to>
    <xdr:sp macro="" textlink="">
      <xdr:nvSpPr>
        <xdr:cNvPr id="20" name="กล่องข้อความ 63">
          <a:extLst>
            <a:ext uri="{FF2B5EF4-FFF2-40B4-BE49-F238E27FC236}">
              <a16:creationId xmlns:a16="http://schemas.microsoft.com/office/drawing/2014/main" id="{00000000-0008-0000-0B00-000014000000}"/>
            </a:ext>
          </a:extLst>
        </xdr:cNvPr>
        <xdr:cNvSpPr txBox="1"/>
      </xdr:nvSpPr>
      <xdr:spPr>
        <a:xfrm>
          <a:off x="539750" y="4991100"/>
          <a:ext cx="9220200" cy="1692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</a:t>
          </a:r>
          <a:r>
            <a:rPr lang="th-TH" sz="1400" b="1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(...........................................) ประธานกรรมการ       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(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นายชุมพล  ฝูงใหญ่ )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รองผู้อำนวยการสำนักงานเขตพื้นที่การศึกษาประถมศึกษายโสธร เขต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										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en-US" sz="1400" b="1">
              <a:solidFill>
                <a:schemeClr val="bg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(.......................................)กรรมการ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(.......................................)กรรการ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( นางศิริพรรณ  แถวนาชุม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นายสุทธิพงษ์  หลงมา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นายกฤติพงศ์  คำภู )	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( นายเริงฤทธิ์  เยื่อใย )</a:t>
          </a:r>
        </a:p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ผู้อำนวยการกลุ่มส่งเสริมการจัดการศึกษา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วิศวกรโยธาชำนาญการ                                นายช่างโยธาปฏิบัติงาน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</a:t>
          </a:r>
          <a:r>
            <a:rPr lang="th-TH" sz="1400" b="1" baseline="0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ข้าราชการบำนาญ</a:t>
          </a:r>
          <a:endParaRPr lang="th-TH" sz="1400">
            <a:effectLst/>
            <a:latin typeface="TH SarabunIT๙" pitchFamily="34" charset="-34"/>
            <a:cs typeface="TH SarabunIT๙" pitchFamily="34" charset="-34"/>
          </a:endParaRPr>
        </a:p>
        <a:p>
          <a:pPr>
            <a:lnSpc>
              <a:spcPts val="1500"/>
            </a:lnSpc>
          </a:pPr>
          <a:endParaRPr lang="th-TH" sz="1400">
            <a:effectLst/>
          </a:endParaRPr>
        </a:p>
        <a:p>
          <a:pPr>
            <a:lnSpc>
              <a:spcPts val="1100"/>
            </a:lnSpc>
          </a:pPr>
          <a:r>
            <a:rPr lang="th-TH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h-TH" sz="14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22</xdr:row>
      <xdr:rowOff>133350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/>
      </xdr:nvSpPr>
      <xdr:spPr>
        <a:xfrm>
          <a:off x="7715250" y="7772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47</xdr:row>
      <xdr:rowOff>133350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/>
      </xdr:nvSpPr>
      <xdr:spPr>
        <a:xfrm>
          <a:off x="7715250" y="14773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72</xdr:row>
      <xdr:rowOff>133350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/>
      </xdr:nvSpPr>
      <xdr:spPr>
        <a:xfrm>
          <a:off x="7715250" y="2177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97</xdr:row>
      <xdr:rowOff>133350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 txBox="1"/>
      </xdr:nvSpPr>
      <xdr:spPr>
        <a:xfrm>
          <a:off x="7715250" y="2877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122</xdr:row>
      <xdr:rowOff>133350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 txBox="1"/>
      </xdr:nvSpPr>
      <xdr:spPr>
        <a:xfrm>
          <a:off x="7715250" y="3577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147</xdr:row>
      <xdr:rowOff>133350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 txBox="1"/>
      </xdr:nvSpPr>
      <xdr:spPr>
        <a:xfrm>
          <a:off x="7715250" y="4277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172</xdr:row>
      <xdr:rowOff>133350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 txBox="1"/>
      </xdr:nvSpPr>
      <xdr:spPr>
        <a:xfrm>
          <a:off x="7715250" y="49777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197</xdr:row>
      <xdr:rowOff>133350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SpPr txBox="1"/>
      </xdr:nvSpPr>
      <xdr:spPr>
        <a:xfrm>
          <a:off x="7715250" y="56778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222</xdr:row>
      <xdr:rowOff>133350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 txBox="1"/>
      </xdr:nvSpPr>
      <xdr:spPr>
        <a:xfrm>
          <a:off x="7715250" y="6383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247</xdr:row>
      <xdr:rowOff>133350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 txBox="1"/>
      </xdr:nvSpPr>
      <xdr:spPr>
        <a:xfrm>
          <a:off x="7715250" y="7083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272</xdr:row>
      <xdr:rowOff>133350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 txBox="1"/>
      </xdr:nvSpPr>
      <xdr:spPr>
        <a:xfrm>
          <a:off x="7715250" y="7783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C00-00001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C00-00001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1</xdr:col>
      <xdr:colOff>41275</xdr:colOff>
      <xdr:row>20</xdr:row>
      <xdr:rowOff>133350</xdr:rowOff>
    </xdr:from>
    <xdr:to>
      <xdr:col>10</xdr:col>
      <xdr:colOff>133350</xdr:colOff>
      <xdr:row>26</xdr:row>
      <xdr:rowOff>31750</xdr:rowOff>
    </xdr:to>
    <xdr:sp macro="" textlink="">
      <xdr:nvSpPr>
        <xdr:cNvPr id="21" name="กล่องข้อความ 63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 txBox="1"/>
      </xdr:nvSpPr>
      <xdr:spPr>
        <a:xfrm>
          <a:off x="542925" y="6159500"/>
          <a:ext cx="9197975" cy="1695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</a:t>
          </a:r>
          <a:r>
            <a:rPr lang="th-TH" sz="1400" b="1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(...........................................) ประธานกรรมการ       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(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นายชุมพล  ฝูงใหญ่ )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รองผู้อำนวยการสำนักงานเขตพื้นที่การศึกษาประถมศึกษายโสธร เขต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										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en-US" sz="1400" b="1">
              <a:solidFill>
                <a:schemeClr val="bg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(.......................................)กรรมการ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( นางศิริพรรณ  แถวนาชุม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นายสุทธิพงษ์  หลงมา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นายกฤติพงศ์  คำภู )	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( นายเริงฤทธิ์  เยื่อใย )</a:t>
          </a:r>
        </a:p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ผู้อำนวยการกลุ่มส่งเสริมการจัดการศึกษา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วิศวกรโยธาชำนาญการ                                นายช่างโยธาปฏิบัติงาน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</a:t>
          </a:r>
          <a:r>
            <a:rPr lang="th-TH" sz="1400" b="1" baseline="0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ข้าราชการบำนาญ</a:t>
          </a:r>
          <a:endParaRPr lang="th-TH" sz="1400">
            <a:effectLst/>
            <a:latin typeface="TH SarabunIT๙" pitchFamily="34" charset="-34"/>
            <a:cs typeface="TH SarabunIT๙" pitchFamily="34" charset="-34"/>
          </a:endParaRPr>
        </a:p>
        <a:p>
          <a:pPr>
            <a:lnSpc>
              <a:spcPts val="1500"/>
            </a:lnSpc>
          </a:pPr>
          <a:endParaRPr lang="th-TH" sz="1400">
            <a:effectLst/>
          </a:endParaRPr>
        </a:p>
        <a:p>
          <a:pPr>
            <a:lnSpc>
              <a:spcPts val="1100"/>
            </a:lnSpc>
          </a:pPr>
          <a:r>
            <a:rPr lang="th-TH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h-TH" sz="14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18</xdr:row>
      <xdr:rowOff>133350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/>
      </xdr:nvSpPr>
      <xdr:spPr>
        <a:xfrm>
          <a:off x="7715250" y="7458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43</xdr:row>
      <xdr:rowOff>133350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 txBox="1"/>
      </xdr:nvSpPr>
      <xdr:spPr>
        <a:xfrm>
          <a:off x="7715250" y="1445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68</xdr:row>
      <xdr:rowOff>133350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 txBox="1"/>
      </xdr:nvSpPr>
      <xdr:spPr>
        <a:xfrm>
          <a:off x="7715250" y="2145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93</xdr:row>
      <xdr:rowOff>133350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SpPr txBox="1"/>
      </xdr:nvSpPr>
      <xdr:spPr>
        <a:xfrm>
          <a:off x="7715250" y="2846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118</xdr:row>
      <xdr:rowOff>133350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SpPr txBox="1"/>
      </xdr:nvSpPr>
      <xdr:spPr>
        <a:xfrm>
          <a:off x="7715250" y="35461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143</xdr:row>
      <xdr:rowOff>133350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D00-000008000000}"/>
            </a:ext>
          </a:extLst>
        </xdr:cNvPr>
        <xdr:cNvSpPr txBox="1"/>
      </xdr:nvSpPr>
      <xdr:spPr>
        <a:xfrm>
          <a:off x="7715250" y="4246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168</xdr:row>
      <xdr:rowOff>133350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D00-000009000000}"/>
            </a:ext>
          </a:extLst>
        </xdr:cNvPr>
        <xdr:cNvSpPr txBox="1"/>
      </xdr:nvSpPr>
      <xdr:spPr>
        <a:xfrm>
          <a:off x="7715250" y="4946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193</xdr:row>
      <xdr:rowOff>133350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D00-00000A000000}"/>
            </a:ext>
          </a:extLst>
        </xdr:cNvPr>
        <xdr:cNvSpPr txBox="1"/>
      </xdr:nvSpPr>
      <xdr:spPr>
        <a:xfrm>
          <a:off x="7715250" y="56464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218</xdr:row>
      <xdr:rowOff>133350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D00-00000B000000}"/>
            </a:ext>
          </a:extLst>
        </xdr:cNvPr>
        <xdr:cNvSpPr txBox="1"/>
      </xdr:nvSpPr>
      <xdr:spPr>
        <a:xfrm>
          <a:off x="7715250" y="6352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243</xdr:row>
      <xdr:rowOff>133350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D00-00000C000000}"/>
            </a:ext>
          </a:extLst>
        </xdr:cNvPr>
        <xdr:cNvSpPr txBox="1"/>
      </xdr:nvSpPr>
      <xdr:spPr>
        <a:xfrm>
          <a:off x="7715250" y="7052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268</xdr:row>
      <xdr:rowOff>133350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D00-00000D000000}"/>
            </a:ext>
          </a:extLst>
        </xdr:cNvPr>
        <xdr:cNvSpPr txBox="1"/>
      </xdr:nvSpPr>
      <xdr:spPr>
        <a:xfrm>
          <a:off x="7715250" y="77523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D00-00000E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D00-00000F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id="{00000000-0008-0000-0D00-000010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7" name="TextBox 13">
          <a:extLst>
            <a:ext uri="{FF2B5EF4-FFF2-40B4-BE49-F238E27FC236}">
              <a16:creationId xmlns:a16="http://schemas.microsoft.com/office/drawing/2014/main" id="{00000000-0008-0000-0D00-000011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8" name="TextBox 14">
          <a:extLst>
            <a:ext uri="{FF2B5EF4-FFF2-40B4-BE49-F238E27FC236}">
              <a16:creationId xmlns:a16="http://schemas.microsoft.com/office/drawing/2014/main" id="{00000000-0008-0000-0D00-000012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19" name="TextBox 15">
          <a:extLst>
            <a:ext uri="{FF2B5EF4-FFF2-40B4-BE49-F238E27FC236}">
              <a16:creationId xmlns:a16="http://schemas.microsoft.com/office/drawing/2014/main" id="{00000000-0008-0000-0D00-000013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7</xdr:col>
      <xdr:colOff>704850</xdr:colOff>
      <xdr:row>1</xdr:row>
      <xdr:rowOff>133350</xdr:rowOff>
    </xdr:from>
    <xdr:ext cx="184731" cy="264560"/>
    <xdr:sp macro="" textlink="">
      <xdr:nvSpPr>
        <xdr:cNvPr id="20" name="TextBox 16">
          <a:extLst>
            <a:ext uri="{FF2B5EF4-FFF2-40B4-BE49-F238E27FC236}">
              <a16:creationId xmlns:a16="http://schemas.microsoft.com/office/drawing/2014/main" id="{00000000-0008-0000-0D00-000014000000}"/>
            </a:ext>
          </a:extLst>
        </xdr:cNvPr>
        <xdr:cNvSpPr txBox="1"/>
      </xdr:nvSpPr>
      <xdr:spPr>
        <a:xfrm>
          <a:off x="7715250" y="428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twoCellAnchor>
    <xdr:from>
      <xdr:col>0</xdr:col>
      <xdr:colOff>469900</xdr:colOff>
      <xdr:row>16</xdr:row>
      <xdr:rowOff>95250</xdr:rowOff>
    </xdr:from>
    <xdr:to>
      <xdr:col>10</xdr:col>
      <xdr:colOff>203200</xdr:colOff>
      <xdr:row>22</xdr:row>
      <xdr:rowOff>0</xdr:rowOff>
    </xdr:to>
    <xdr:sp macro="" textlink="">
      <xdr:nvSpPr>
        <xdr:cNvPr id="22" name="กล่องข้อความ 63">
          <a:extLst>
            <a:ext uri="{FF2B5EF4-FFF2-40B4-BE49-F238E27FC236}">
              <a16:creationId xmlns:a16="http://schemas.microsoft.com/office/drawing/2014/main" id="{00000000-0008-0000-0D00-000016000000}"/>
            </a:ext>
          </a:extLst>
        </xdr:cNvPr>
        <xdr:cNvSpPr txBox="1"/>
      </xdr:nvSpPr>
      <xdr:spPr>
        <a:xfrm>
          <a:off x="469900" y="4940300"/>
          <a:ext cx="8864600" cy="1701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</a:t>
          </a:r>
          <a:r>
            <a:rPr lang="th-TH" sz="1400" b="1" baseline="0">
              <a:latin typeface="TH SarabunIT๙" panose="020B0500040200020003" pitchFamily="34" charset="-34"/>
              <a:cs typeface="TH SarabunIT๙" panose="020B0500040200020003" pitchFamily="34" charset="-34"/>
            </a:rPr>
            <a:t> </a:t>
          </a:r>
          <a:r>
            <a:rPr lang="th-TH" sz="1400" b="1">
              <a:latin typeface="TH SarabunIT๙" panose="020B0500040200020003" pitchFamily="34" charset="-34"/>
              <a:cs typeface="TH SarabunIT๙" panose="020B0500040200020003" pitchFamily="34" charset="-34"/>
            </a:rPr>
            <a:t> (...........................................) ประธานกรรมการ       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(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นายชุมพล  ฝูงใหญ่ )</a:t>
          </a:r>
        </a:p>
        <a:p>
          <a:pPr marL="0" marR="0" lvl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รองผู้อำนวยการสำนักงานเขตพื้นที่การศึกษาประถมศึกษายโสธร เขต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1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										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en-US" sz="1400" b="1">
              <a:solidFill>
                <a:schemeClr val="bg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.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(.......................................)กรรมการ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(.......................................)กรรมการ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  <a:r>
            <a:rPr lang="en-US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(......................................กรรมการ</a:t>
          </a: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( นางศิริพรรณ  แถวนาชุม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นายสุทธิพงษ์  หลงมา )</a:t>
          </a:r>
          <a:r>
            <a:rPr lang="th-TH" sz="1400" b="1" baseline="0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                   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( นายกฤติพงศ์  คำภู )	                </a:t>
          </a:r>
          <a:r>
            <a:rPr lang="en-US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</a:t>
          </a:r>
          <a:r>
            <a:rPr lang="th-TH" sz="1400" b="1">
              <a:solidFill>
                <a:schemeClr val="dk1"/>
              </a:solidFill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( นายเริงฤทธิ์  เยื่อใย )</a:t>
          </a:r>
        </a:p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ผู้อำนวยการกลุ่มส่งเสริมการจัดการศึกษา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วิศวกรโยธาชำนาญการ                                นายช่างโยธาปฏิบัติงาน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</a:t>
          </a:r>
          <a:r>
            <a:rPr lang="th-TH" sz="1400" b="1" baseline="0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                    </a:t>
          </a:r>
          <a:r>
            <a:rPr lang="th-TH" sz="1400" b="1">
              <a:solidFill>
                <a:schemeClr val="dk1"/>
              </a:solidFill>
              <a:effectLst/>
              <a:latin typeface="TH SarabunIT๙" pitchFamily="34" charset="-34"/>
              <a:ea typeface="+mn-ea"/>
              <a:cs typeface="TH SarabunIT๙" pitchFamily="34" charset="-34"/>
            </a:rPr>
            <a:t>ข้าราชการบำนาญ</a:t>
          </a:r>
          <a:endParaRPr lang="th-TH" sz="1400">
            <a:effectLst/>
            <a:latin typeface="TH SarabunIT๙" pitchFamily="34" charset="-34"/>
            <a:cs typeface="TH SarabunIT๙" pitchFamily="34" charset="-34"/>
          </a:endParaRPr>
        </a:p>
        <a:p>
          <a:pPr>
            <a:lnSpc>
              <a:spcPts val="1500"/>
            </a:lnSpc>
          </a:pPr>
          <a:endParaRPr lang="th-TH" sz="1400">
            <a:effectLst/>
          </a:endParaRPr>
        </a:p>
        <a:p>
          <a:pPr>
            <a:lnSpc>
              <a:spcPts val="1100"/>
            </a:lnSpc>
          </a:pPr>
          <a:r>
            <a:rPr lang="th-TH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h-TH" sz="14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44"/>
  <sheetViews>
    <sheetView tabSelected="1" view="pageBreakPreview" topLeftCell="A5" zoomScaleNormal="100" zoomScaleSheetLayoutView="100" workbookViewId="0">
      <selection activeCell="G18" sqref="G18"/>
    </sheetView>
  </sheetViews>
  <sheetFormatPr defaultColWidth="9.140625" defaultRowHeight="21"/>
  <cols>
    <col min="1" max="1" width="6.28515625" style="82" customWidth="1"/>
    <col min="2" max="2" width="43.5703125" style="82" customWidth="1"/>
    <col min="3" max="3" width="25.28515625" style="82" customWidth="1"/>
    <col min="4" max="4" width="24" style="82" customWidth="1"/>
    <col min="5" max="5" width="9.140625" style="82"/>
    <col min="6" max="6" width="14.5703125" style="82" customWidth="1"/>
    <col min="7" max="7" width="9.5703125" style="82" customWidth="1"/>
    <col min="8" max="8" width="15" style="82" customWidth="1"/>
    <col min="9" max="9" width="11.28515625" style="82" bestFit="1" customWidth="1"/>
    <col min="10" max="16384" width="9.140625" style="82"/>
  </cols>
  <sheetData>
    <row r="1" spans="1:9" ht="20.100000000000001" customHeight="1">
      <c r="A1" s="2"/>
      <c r="B1" s="2"/>
      <c r="C1" s="2"/>
      <c r="D1" s="19" t="s">
        <v>111</v>
      </c>
    </row>
    <row r="2" spans="1:9" ht="20.100000000000001" customHeight="1">
      <c r="A2" s="260" t="s">
        <v>108</v>
      </c>
      <c r="B2" s="260"/>
      <c r="C2" s="260"/>
      <c r="D2" s="260"/>
    </row>
    <row r="3" spans="1:9" ht="20.100000000000001" customHeight="1">
      <c r="A3" s="261" t="s">
        <v>706</v>
      </c>
      <c r="B3" s="261"/>
      <c r="C3" s="261"/>
      <c r="D3" s="261"/>
    </row>
    <row r="4" spans="1:9" ht="20.100000000000001" customHeight="1">
      <c r="A4" s="261" t="s">
        <v>704</v>
      </c>
      <c r="B4" s="261"/>
      <c r="C4" s="261"/>
      <c r="D4" s="261"/>
    </row>
    <row r="5" spans="1:9" ht="21.95" customHeight="1">
      <c r="A5" s="261" t="s">
        <v>705</v>
      </c>
      <c r="B5" s="261"/>
      <c r="C5" s="261"/>
      <c r="D5" s="261"/>
    </row>
    <row r="6" spans="1:9" ht="20.100000000000001" customHeight="1">
      <c r="A6" s="99" t="s">
        <v>791</v>
      </c>
      <c r="B6" s="99"/>
      <c r="C6" s="99"/>
      <c r="D6" s="99"/>
    </row>
    <row r="7" spans="1:9" ht="20.100000000000001" customHeight="1">
      <c r="A7" s="31"/>
      <c r="B7" s="81"/>
      <c r="C7" s="81"/>
      <c r="D7" s="81"/>
    </row>
    <row r="8" spans="1:9" ht="20.100000000000001" customHeight="1">
      <c r="A8" s="262" t="s">
        <v>8</v>
      </c>
      <c r="B8" s="262" t="s">
        <v>0</v>
      </c>
      <c r="C8" s="211" t="s">
        <v>109</v>
      </c>
      <c r="D8" s="262" t="s">
        <v>7</v>
      </c>
    </row>
    <row r="9" spans="1:9" ht="20.100000000000001" customHeight="1">
      <c r="A9" s="263"/>
      <c r="B9" s="263"/>
      <c r="C9" s="212" t="s">
        <v>23</v>
      </c>
      <c r="D9" s="267"/>
    </row>
    <row r="10" spans="1:9" ht="20.100000000000001" customHeight="1">
      <c r="A10" s="254">
        <v>1</v>
      </c>
      <c r="B10" s="255" t="s">
        <v>793</v>
      </c>
      <c r="C10" s="222">
        <f ca="1">'ปร.5 (ก)'!E23</f>
        <v>4873000</v>
      </c>
      <c r="D10" s="223"/>
      <c r="F10" s="92"/>
      <c r="H10" s="119"/>
    </row>
    <row r="11" spans="1:9" ht="19.5" customHeight="1">
      <c r="A11" s="256">
        <v>2</v>
      </c>
      <c r="B11" s="257" t="s">
        <v>794</v>
      </c>
      <c r="C11" s="224">
        <f>'ปร.5 (ข)'!E21</f>
        <v>457000</v>
      </c>
      <c r="D11" s="109"/>
      <c r="F11" s="92"/>
      <c r="H11" s="108"/>
    </row>
    <row r="12" spans="1:9" ht="20.100000000000001" customHeight="1">
      <c r="A12" s="256">
        <v>3</v>
      </c>
      <c r="B12" s="257" t="s">
        <v>795</v>
      </c>
      <c r="C12" s="258">
        <v>0</v>
      </c>
      <c r="D12" s="37"/>
      <c r="F12" s="92"/>
      <c r="H12" s="108"/>
    </row>
    <row r="13" spans="1:9" ht="20.100000000000001" customHeight="1">
      <c r="A13" s="37"/>
      <c r="B13" s="106"/>
      <c r="C13" s="224"/>
      <c r="D13" s="37"/>
      <c r="F13" s="92"/>
      <c r="H13" s="108"/>
    </row>
    <row r="14" spans="1:9" ht="20.100000000000001" customHeight="1">
      <c r="A14" s="159"/>
      <c r="B14" s="160"/>
      <c r="C14" s="225"/>
      <c r="D14" s="159"/>
      <c r="F14" s="92"/>
      <c r="H14" s="108"/>
    </row>
    <row r="15" spans="1:9" ht="20.100000000000001" customHeight="1">
      <c r="A15" s="268" t="s">
        <v>29</v>
      </c>
      <c r="B15" s="259" t="s">
        <v>30</v>
      </c>
      <c r="C15" s="210">
        <f ca="1">SUM(C10:C14)</f>
        <v>5330000</v>
      </c>
      <c r="D15" s="208"/>
      <c r="F15" s="110"/>
    </row>
    <row r="16" spans="1:9" ht="20.100000000000001" customHeight="1">
      <c r="A16" s="269"/>
      <c r="B16" s="259" t="s">
        <v>31</v>
      </c>
      <c r="C16" s="265" t="str">
        <f ca="1">BAHTTEXT(C15)</f>
        <v>ห้าล้านสามแสนสามหมื่นบาทถ้วน</v>
      </c>
      <c r="D16" s="266"/>
      <c r="I16" s="92">
        <f ca="1">5352000-C15</f>
        <v>22000</v>
      </c>
    </row>
    <row r="17" spans="1:10" ht="20.100000000000001" customHeight="1">
      <c r="A17" s="23"/>
      <c r="B17" s="121"/>
      <c r="C17" s="8"/>
      <c r="D17" s="8"/>
    </row>
    <row r="18" spans="1:10" ht="20.100000000000001" customHeight="1">
      <c r="A18" s="264" t="s">
        <v>32</v>
      </c>
      <c r="B18" s="264"/>
      <c r="C18" s="264"/>
      <c r="D18" s="264"/>
      <c r="E18" s="253"/>
      <c r="F18" s="253"/>
      <c r="G18" s="253"/>
      <c r="H18" s="253"/>
      <c r="I18" s="253"/>
      <c r="J18" s="253"/>
    </row>
    <row r="19" spans="1:10" ht="20.100000000000001" customHeight="1">
      <c r="A19" s="264" t="s">
        <v>792</v>
      </c>
      <c r="B19" s="264"/>
      <c r="C19" s="264"/>
      <c r="D19" s="264"/>
      <c r="E19" s="253"/>
      <c r="F19" s="253"/>
      <c r="G19" s="253"/>
      <c r="H19" s="253"/>
      <c r="I19" s="253"/>
      <c r="J19" s="253"/>
    </row>
    <row r="20" spans="1:10" ht="20.100000000000001" customHeight="1">
      <c r="A20" s="252"/>
      <c r="B20" s="252"/>
      <c r="C20" s="252"/>
      <c r="D20" s="252"/>
      <c r="E20" s="253"/>
      <c r="F20" s="253"/>
      <c r="G20" s="253"/>
      <c r="H20" s="253"/>
      <c r="I20" s="253"/>
      <c r="J20" s="253"/>
    </row>
    <row r="21" spans="1:10" ht="20.100000000000001" customHeight="1">
      <c r="A21" s="252"/>
      <c r="B21" s="252"/>
      <c r="C21" s="252"/>
      <c r="D21" s="252"/>
      <c r="E21" s="253"/>
      <c r="F21" s="253"/>
      <c r="G21" s="253"/>
      <c r="H21" s="253"/>
      <c r="I21" s="253"/>
      <c r="J21" s="253"/>
    </row>
    <row r="22" spans="1:10" ht="20.100000000000001" customHeight="1">
      <c r="A22" s="2"/>
      <c r="B22" s="260" t="s">
        <v>664</v>
      </c>
      <c r="C22" s="260"/>
      <c r="D22" s="123"/>
    </row>
    <row r="23" spans="1:10" ht="20.100000000000001" customHeight="1">
      <c r="A23" s="1"/>
      <c r="B23" s="270" t="s">
        <v>662</v>
      </c>
      <c r="C23" s="270"/>
      <c r="D23" s="115"/>
    </row>
    <row r="24" spans="1:10" ht="20.100000000000001" customHeight="1">
      <c r="A24" s="2"/>
      <c r="B24" s="271" t="s">
        <v>659</v>
      </c>
      <c r="C24" s="271"/>
    </row>
    <row r="25" spans="1:10" ht="20.100000000000001" customHeight="1">
      <c r="A25" s="2"/>
      <c r="B25" s="115"/>
      <c r="C25" s="122"/>
    </row>
    <row r="26" spans="1:10" ht="20.100000000000001" customHeight="1">
      <c r="A26" s="2"/>
      <c r="B26" s="260" t="s">
        <v>665</v>
      </c>
      <c r="C26" s="260"/>
    </row>
    <row r="27" spans="1:10" ht="20.100000000000001" customHeight="1">
      <c r="A27" s="2"/>
      <c r="B27" s="270" t="s">
        <v>663</v>
      </c>
      <c r="C27" s="270"/>
      <c r="D27" s="9"/>
    </row>
    <row r="28" spans="1:10" ht="20.100000000000001" customHeight="1">
      <c r="A28" s="10"/>
      <c r="B28" s="260" t="s">
        <v>660</v>
      </c>
      <c r="C28" s="260"/>
    </row>
    <row r="29" spans="1:10" ht="20.100000000000001" customHeight="1">
      <c r="A29" s="10"/>
      <c r="B29" s="9"/>
      <c r="C29" s="2"/>
    </row>
    <row r="30" spans="1:10" ht="20.100000000000001" customHeight="1">
      <c r="A30" s="2"/>
      <c r="B30" s="260" t="s">
        <v>665</v>
      </c>
      <c r="C30" s="260"/>
      <c r="D30" s="123"/>
    </row>
    <row r="31" spans="1:10" ht="20.100000000000001" customHeight="1">
      <c r="A31" s="27"/>
      <c r="B31" s="272" t="s">
        <v>666</v>
      </c>
      <c r="C31" s="272"/>
      <c r="D31" s="2"/>
      <c r="E31" s="27"/>
      <c r="F31" s="27"/>
    </row>
    <row r="32" spans="1:10">
      <c r="A32" s="2"/>
      <c r="B32" s="260" t="s">
        <v>661</v>
      </c>
      <c r="C32" s="260"/>
    </row>
    <row r="33" spans="1:4">
      <c r="A33" s="2"/>
      <c r="B33" s="9"/>
      <c r="C33" s="2"/>
    </row>
    <row r="34" spans="1:4">
      <c r="A34" s="2"/>
      <c r="B34" s="260" t="s">
        <v>665</v>
      </c>
      <c r="C34" s="260"/>
      <c r="D34" s="27"/>
    </row>
    <row r="35" spans="1:4">
      <c r="A35" s="2"/>
      <c r="B35" s="272" t="s">
        <v>667</v>
      </c>
      <c r="C35" s="272"/>
      <c r="D35" s="2"/>
    </row>
    <row r="36" spans="1:4">
      <c r="A36" s="2"/>
      <c r="B36" s="260" t="s">
        <v>669</v>
      </c>
      <c r="C36" s="260"/>
    </row>
    <row r="37" spans="1:4">
      <c r="A37" s="2"/>
      <c r="B37" s="9"/>
      <c r="C37" s="2"/>
    </row>
    <row r="38" spans="1:4">
      <c r="B38" s="260" t="s">
        <v>665</v>
      </c>
      <c r="C38" s="260"/>
      <c r="D38" s="2"/>
    </row>
    <row r="39" spans="1:4">
      <c r="B39" s="272" t="s">
        <v>668</v>
      </c>
      <c r="C39" s="272"/>
      <c r="D39" s="2"/>
    </row>
    <row r="40" spans="1:4" ht="20.100000000000001" customHeight="1">
      <c r="A40" s="10"/>
      <c r="B40" s="260" t="s">
        <v>670</v>
      </c>
      <c r="C40" s="260"/>
      <c r="D40" s="2"/>
    </row>
    <row r="41" spans="1:4" ht="20.100000000000001" customHeight="1">
      <c r="A41" s="2"/>
      <c r="B41" s="2"/>
      <c r="C41" s="2"/>
      <c r="D41" s="2"/>
    </row>
    <row r="42" spans="1:4" ht="20.100000000000001" customHeight="1">
      <c r="A42" s="2"/>
      <c r="B42" s="2"/>
      <c r="C42" s="2"/>
      <c r="D42" s="2"/>
    </row>
    <row r="43" spans="1:4" ht="20.100000000000001" customHeight="1">
      <c r="A43" s="2"/>
      <c r="B43" s="2"/>
      <c r="C43" s="2"/>
      <c r="D43" s="2"/>
    </row>
    <row r="44" spans="1:4" ht="20.100000000000001" customHeight="1">
      <c r="A44" s="2"/>
      <c r="B44" s="2"/>
      <c r="C44" s="2"/>
      <c r="D44" s="2"/>
    </row>
  </sheetData>
  <mergeCells count="26">
    <mergeCell ref="B36:C36"/>
    <mergeCell ref="B38:C38"/>
    <mergeCell ref="B39:C39"/>
    <mergeCell ref="B40:C40"/>
    <mergeCell ref="B30:C30"/>
    <mergeCell ref="B31:C31"/>
    <mergeCell ref="B32:C32"/>
    <mergeCell ref="B34:C34"/>
    <mergeCell ref="B35:C35"/>
    <mergeCell ref="B23:C23"/>
    <mergeCell ref="B24:C24"/>
    <mergeCell ref="B26:C26"/>
    <mergeCell ref="B27:C27"/>
    <mergeCell ref="B28:C28"/>
    <mergeCell ref="A18:D18"/>
    <mergeCell ref="A19:D19"/>
    <mergeCell ref="B22:C22"/>
    <mergeCell ref="C16:D16"/>
    <mergeCell ref="D8:D9"/>
    <mergeCell ref="A15:A16"/>
    <mergeCell ref="A2:D2"/>
    <mergeCell ref="A3:D3"/>
    <mergeCell ref="A4:D4"/>
    <mergeCell ref="A5:D5"/>
    <mergeCell ref="A8:A9"/>
    <mergeCell ref="B8:B9"/>
  </mergeCells>
  <pageMargins left="0.43307086614173229" right="0" top="0.39370078740157483" bottom="0.39370078740157483" header="0.31496062992125984" footer="0.31496062992125984"/>
  <pageSetup paperSize="9" orientation="portrait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4"/>
  <dimension ref="A1:M296"/>
  <sheetViews>
    <sheetView view="pageLayout" topLeftCell="A7" zoomScaleNormal="100" zoomScaleSheetLayoutView="100" workbookViewId="0">
      <selection activeCell="P26" sqref="P26"/>
    </sheetView>
  </sheetViews>
  <sheetFormatPr defaultColWidth="9.140625" defaultRowHeight="21"/>
  <cols>
    <col min="1" max="1" width="7.7109375" style="82" customWidth="1"/>
    <col min="2" max="2" width="47.140625" style="82" customWidth="1"/>
    <col min="3" max="4" width="9.140625" style="82"/>
    <col min="5" max="8" width="11.7109375" style="82" customWidth="1"/>
    <col min="9" max="9" width="14.28515625" style="82" customWidth="1"/>
    <col min="10" max="10" width="12.42578125" style="82" bestFit="1" customWidth="1"/>
    <col min="11" max="11" width="9.140625" style="82"/>
    <col min="12" max="12" width="18.42578125" style="82" customWidth="1"/>
    <col min="13" max="13" width="12.42578125" style="82" bestFit="1" customWidth="1"/>
    <col min="14" max="16384" width="9.140625" style="82"/>
  </cols>
  <sheetData>
    <row r="1" spans="1:10" ht="22.5">
      <c r="A1" s="1" t="s">
        <v>67</v>
      </c>
      <c r="B1" s="1"/>
      <c r="C1" s="2"/>
      <c r="D1" s="2"/>
      <c r="E1" s="2"/>
      <c r="F1" s="2"/>
      <c r="G1" s="2"/>
      <c r="H1" s="1"/>
      <c r="I1" s="2"/>
      <c r="J1" s="19" t="s">
        <v>707</v>
      </c>
    </row>
    <row r="2" spans="1:10" ht="22.5">
      <c r="A2" s="1" t="str">
        <f>'ปร.4 หมวดสรุปค่าต้นทุนงาน'!A2</f>
        <v>สถานที่ ค่ายลูกเสือจังหวัดยโสธร ต.เดิด อ.เมือง จ.ยโสธร</v>
      </c>
      <c r="B2" s="1"/>
      <c r="C2" s="2"/>
      <c r="D2" s="2"/>
      <c r="E2" s="2"/>
      <c r="F2" s="1"/>
      <c r="G2" s="1"/>
      <c r="H2" s="1"/>
      <c r="I2" s="1"/>
      <c r="J2" s="2"/>
    </row>
    <row r="3" spans="1:10" ht="22.5">
      <c r="A3" s="1" t="str">
        <f>หมวดงานฝ้าเพดาน!A3</f>
        <v>คำนวณราคากลางเมื่อวันที่ 28 เมษายน 2568</v>
      </c>
      <c r="B3" s="1"/>
      <c r="C3" s="2"/>
      <c r="D3" s="2"/>
      <c r="E3" s="2"/>
      <c r="F3" s="1"/>
      <c r="G3" s="1"/>
      <c r="H3" s="1"/>
      <c r="I3" s="1"/>
      <c r="J3" s="2"/>
    </row>
    <row r="4" spans="1:10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22.5">
      <c r="A5" s="277" t="s">
        <v>8</v>
      </c>
      <c r="B5" s="277" t="s">
        <v>0</v>
      </c>
      <c r="C5" s="277" t="s">
        <v>1</v>
      </c>
      <c r="D5" s="277" t="s">
        <v>2</v>
      </c>
      <c r="E5" s="280" t="s">
        <v>3</v>
      </c>
      <c r="F5" s="280"/>
      <c r="G5" s="280" t="s">
        <v>4</v>
      </c>
      <c r="H5" s="280"/>
      <c r="I5" s="161" t="s">
        <v>5</v>
      </c>
      <c r="J5" s="277" t="s">
        <v>7</v>
      </c>
    </row>
    <row r="6" spans="1:10" ht="22.5">
      <c r="A6" s="279"/>
      <c r="B6" s="279"/>
      <c r="C6" s="279"/>
      <c r="D6" s="279"/>
      <c r="E6" s="162" t="s">
        <v>9</v>
      </c>
      <c r="F6" s="162" t="s">
        <v>10</v>
      </c>
      <c r="G6" s="162" t="s">
        <v>9</v>
      </c>
      <c r="H6" s="162" t="s">
        <v>10</v>
      </c>
      <c r="I6" s="163" t="s">
        <v>6</v>
      </c>
      <c r="J6" s="278"/>
    </row>
    <row r="7" spans="1:10">
      <c r="A7" s="138">
        <v>7</v>
      </c>
      <c r="B7" s="3" t="s">
        <v>37</v>
      </c>
      <c r="C7" s="84"/>
      <c r="D7" s="84"/>
      <c r="E7" s="85"/>
      <c r="F7" s="85"/>
      <c r="G7" s="85"/>
      <c r="H7" s="85"/>
      <c r="I7" s="84"/>
      <c r="J7" s="3"/>
    </row>
    <row r="8" spans="1:10" ht="22.5">
      <c r="A8" s="6"/>
      <c r="B8" s="28" t="s">
        <v>74</v>
      </c>
      <c r="C8" s="217">
        <v>2</v>
      </c>
      <c r="D8" s="4" t="s">
        <v>15</v>
      </c>
      <c r="E8" s="7">
        <v>7400</v>
      </c>
      <c r="F8" s="7">
        <f t="shared" ref="F8:F13" si="0">C8*E8</f>
        <v>14800</v>
      </c>
      <c r="G8" s="7">
        <v>400</v>
      </c>
      <c r="H8" s="7">
        <f t="shared" ref="H8:H13" si="1">C8*G8</f>
        <v>800</v>
      </c>
      <c r="I8" s="7">
        <f t="shared" ref="I8:I13" si="2">F8+H8</f>
        <v>15600</v>
      </c>
      <c r="J8" s="37"/>
    </row>
    <row r="9" spans="1:10" ht="22.5">
      <c r="A9" s="6"/>
      <c r="B9" s="28" t="s">
        <v>700</v>
      </c>
      <c r="C9" s="217">
        <v>2</v>
      </c>
      <c r="D9" s="4" t="s">
        <v>15</v>
      </c>
      <c r="E9" s="7">
        <v>3500</v>
      </c>
      <c r="F9" s="7">
        <f t="shared" si="0"/>
        <v>7000</v>
      </c>
      <c r="G9" s="7">
        <v>300</v>
      </c>
      <c r="H9" s="7">
        <f t="shared" si="1"/>
        <v>600</v>
      </c>
      <c r="I9" s="7">
        <f t="shared" si="2"/>
        <v>7600</v>
      </c>
      <c r="J9" s="37"/>
    </row>
    <row r="10" spans="1:10" ht="22.5">
      <c r="A10" s="6"/>
      <c r="B10" s="28" t="s">
        <v>101</v>
      </c>
      <c r="C10" s="217">
        <v>2</v>
      </c>
      <c r="D10" s="4" t="s">
        <v>15</v>
      </c>
      <c r="E10" s="7">
        <v>6500</v>
      </c>
      <c r="F10" s="7">
        <f t="shared" si="0"/>
        <v>13000</v>
      </c>
      <c r="G10" s="7">
        <v>200</v>
      </c>
      <c r="H10" s="7">
        <f t="shared" si="1"/>
        <v>400</v>
      </c>
      <c r="I10" s="7">
        <f t="shared" si="2"/>
        <v>13400</v>
      </c>
      <c r="J10" s="37"/>
    </row>
    <row r="11" spans="1:10" ht="22.5">
      <c r="A11" s="6"/>
      <c r="B11" s="28" t="s">
        <v>102</v>
      </c>
      <c r="C11" s="217">
        <v>1</v>
      </c>
      <c r="D11" s="4" t="s">
        <v>15</v>
      </c>
      <c r="E11" s="7">
        <v>5500</v>
      </c>
      <c r="F11" s="7">
        <f t="shared" si="0"/>
        <v>5500</v>
      </c>
      <c r="G11" s="7">
        <v>200</v>
      </c>
      <c r="H11" s="7">
        <f t="shared" si="1"/>
        <v>200</v>
      </c>
      <c r="I11" s="7">
        <f t="shared" si="2"/>
        <v>5700</v>
      </c>
      <c r="J11" s="37"/>
    </row>
    <row r="12" spans="1:10" ht="22.5">
      <c r="A12" s="6"/>
      <c r="B12" s="28" t="s">
        <v>103</v>
      </c>
      <c r="C12" s="217">
        <v>4</v>
      </c>
      <c r="D12" s="4" t="s">
        <v>15</v>
      </c>
      <c r="E12" s="7">
        <v>2500</v>
      </c>
      <c r="F12" s="7">
        <f t="shared" si="0"/>
        <v>10000</v>
      </c>
      <c r="G12" s="7">
        <v>200</v>
      </c>
      <c r="H12" s="7">
        <f t="shared" si="1"/>
        <v>800</v>
      </c>
      <c r="I12" s="7">
        <f t="shared" si="2"/>
        <v>10800</v>
      </c>
      <c r="J12" s="37"/>
    </row>
    <row r="13" spans="1:10" ht="22.5">
      <c r="A13" s="6"/>
      <c r="B13" s="28" t="s">
        <v>104</v>
      </c>
      <c r="C13" s="217">
        <v>2</v>
      </c>
      <c r="D13" s="4" t="s">
        <v>15</v>
      </c>
      <c r="E13" s="7">
        <v>2000</v>
      </c>
      <c r="F13" s="7">
        <f t="shared" si="0"/>
        <v>4000</v>
      </c>
      <c r="G13" s="7">
        <v>200</v>
      </c>
      <c r="H13" s="7">
        <f t="shared" si="1"/>
        <v>400</v>
      </c>
      <c r="I13" s="7">
        <f t="shared" si="2"/>
        <v>4400</v>
      </c>
      <c r="J13" s="37"/>
    </row>
    <row r="14" spans="1:10" ht="22.5">
      <c r="A14" s="6"/>
      <c r="B14" s="28" t="s">
        <v>75</v>
      </c>
      <c r="C14" s="83"/>
      <c r="D14" s="4"/>
      <c r="E14" s="7"/>
      <c r="F14" s="7"/>
      <c r="G14" s="7"/>
      <c r="H14" s="7"/>
      <c r="I14" s="7"/>
      <c r="J14" s="37"/>
    </row>
    <row r="15" spans="1:10" ht="22.5">
      <c r="A15" s="6"/>
      <c r="B15" s="28" t="s">
        <v>76</v>
      </c>
      <c r="C15" s="217">
        <f>C8</f>
        <v>2</v>
      </c>
      <c r="D15" s="4" t="s">
        <v>15</v>
      </c>
      <c r="E15" s="7">
        <v>1000</v>
      </c>
      <c r="F15" s="7">
        <f>C15*E15</f>
        <v>2000</v>
      </c>
      <c r="G15" s="7">
        <v>100</v>
      </c>
      <c r="H15" s="7">
        <f>C15*G15</f>
        <v>200</v>
      </c>
      <c r="I15" s="7">
        <f>F15+H15</f>
        <v>2200</v>
      </c>
      <c r="J15" s="37"/>
    </row>
    <row r="16" spans="1:10" ht="22.5">
      <c r="A16" s="6"/>
      <c r="B16" s="28" t="s">
        <v>79</v>
      </c>
      <c r="C16" s="217">
        <f>C10</f>
        <v>2</v>
      </c>
      <c r="D16" s="4" t="s">
        <v>15</v>
      </c>
      <c r="E16" s="7">
        <v>700</v>
      </c>
      <c r="F16" s="7">
        <f>C16*E16</f>
        <v>1400</v>
      </c>
      <c r="G16" s="7">
        <v>50</v>
      </c>
      <c r="H16" s="7">
        <f>C16*G16</f>
        <v>100</v>
      </c>
      <c r="I16" s="7">
        <f>F16+H16</f>
        <v>1500</v>
      </c>
      <c r="J16" s="37"/>
    </row>
    <row r="17" spans="1:12" ht="22.5">
      <c r="A17" s="6"/>
      <c r="B17" s="28" t="s">
        <v>80</v>
      </c>
      <c r="C17" s="217">
        <f>C11</f>
        <v>1</v>
      </c>
      <c r="D17" s="4" t="s">
        <v>15</v>
      </c>
      <c r="E17" s="7">
        <v>600</v>
      </c>
      <c r="F17" s="7">
        <f>C17*E17</f>
        <v>600</v>
      </c>
      <c r="G17" s="7">
        <v>50</v>
      </c>
      <c r="H17" s="7">
        <f>C17*G17</f>
        <v>50</v>
      </c>
      <c r="I17" s="7">
        <f>F17+H17</f>
        <v>650</v>
      </c>
      <c r="J17" s="37"/>
    </row>
    <row r="18" spans="1:12" ht="22.5">
      <c r="A18" s="6"/>
      <c r="B18" s="28" t="s">
        <v>81</v>
      </c>
      <c r="C18" s="217">
        <f>C12</f>
        <v>4</v>
      </c>
      <c r="D18" s="4" t="s">
        <v>15</v>
      </c>
      <c r="E18" s="7">
        <v>500</v>
      </c>
      <c r="F18" s="7">
        <f>C18*E18</f>
        <v>2000</v>
      </c>
      <c r="G18" s="7">
        <v>40</v>
      </c>
      <c r="H18" s="7">
        <f>C18*G18</f>
        <v>160</v>
      </c>
      <c r="I18" s="7">
        <f>F18+H18</f>
        <v>2160</v>
      </c>
      <c r="J18" s="37"/>
    </row>
    <row r="19" spans="1:12" ht="22.5">
      <c r="A19" s="22"/>
      <c r="B19" s="139"/>
      <c r="C19" s="140"/>
      <c r="D19" s="141"/>
      <c r="E19" s="91"/>
      <c r="F19" s="91"/>
      <c r="G19" s="91"/>
      <c r="H19" s="91"/>
      <c r="I19" s="91"/>
      <c r="J19" s="140"/>
    </row>
    <row r="20" spans="1:12" ht="23.25" thickBot="1">
      <c r="A20" s="173"/>
      <c r="B20" s="194" t="s">
        <v>34</v>
      </c>
      <c r="C20" s="172"/>
      <c r="D20" s="195"/>
      <c r="E20" s="171"/>
      <c r="F20" s="171"/>
      <c r="G20" s="171"/>
      <c r="H20" s="171"/>
      <c r="I20" s="196">
        <f>SUM(I8:I19)</f>
        <v>64010</v>
      </c>
      <c r="J20" s="172"/>
    </row>
    <row r="21" spans="1:12" ht="23.25" thickTop="1">
      <c r="A21" s="23"/>
      <c r="B21" s="23"/>
      <c r="C21" s="24"/>
      <c r="D21" s="24"/>
      <c r="E21" s="24"/>
      <c r="F21" s="23"/>
      <c r="G21" s="23"/>
      <c r="H21" s="23"/>
      <c r="I21" s="1"/>
      <c r="J21" s="24"/>
    </row>
    <row r="22" spans="1:12" ht="22.5">
      <c r="A22" s="1"/>
      <c r="B22" s="1"/>
      <c r="C22" s="2"/>
      <c r="D22" s="2"/>
      <c r="E22" s="11"/>
      <c r="F22" s="11"/>
      <c r="G22" s="11"/>
      <c r="H22" s="11"/>
      <c r="I22" s="11"/>
      <c r="J22" s="2"/>
    </row>
    <row r="23" spans="1:12" ht="22.5">
      <c r="A23" s="1"/>
      <c r="B23" s="1"/>
      <c r="C23" s="2"/>
      <c r="D23" s="2"/>
      <c r="E23" s="2"/>
      <c r="F23" s="1"/>
      <c r="G23" s="1"/>
      <c r="H23" s="1"/>
      <c r="I23" s="1"/>
      <c r="J23" s="2"/>
    </row>
    <row r="24" spans="1:12" ht="22.5">
      <c r="A24" s="1"/>
      <c r="B24" s="1"/>
      <c r="C24" s="2"/>
      <c r="D24" s="2"/>
      <c r="E24" s="2"/>
      <c r="F24" s="1"/>
      <c r="G24" s="1"/>
      <c r="H24" s="1"/>
      <c r="I24" s="1"/>
      <c r="J24" s="2"/>
    </row>
    <row r="25" spans="1:12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2" ht="22.5">
      <c r="A26" s="12"/>
      <c r="B26" s="13"/>
      <c r="C26" s="13"/>
      <c r="D26" s="13"/>
      <c r="E26" s="14"/>
      <c r="F26" s="14"/>
      <c r="G26" s="14"/>
      <c r="H26" s="14"/>
      <c r="I26" s="14"/>
      <c r="J26" s="13"/>
    </row>
    <row r="27" spans="1:12" ht="22.5">
      <c r="A27" s="99"/>
      <c r="B27" s="93"/>
      <c r="C27" s="93"/>
      <c r="D27" s="93"/>
      <c r="E27" s="9"/>
      <c r="F27" s="9"/>
      <c r="G27" s="9"/>
      <c r="H27" s="9"/>
      <c r="I27" s="14"/>
      <c r="J27" s="13"/>
    </row>
    <row r="28" spans="1:12">
      <c r="A28" s="2"/>
      <c r="B28" s="2"/>
      <c r="C28" s="2"/>
      <c r="D28" s="2"/>
      <c r="E28" s="16"/>
      <c r="F28" s="16"/>
      <c r="G28" s="16"/>
      <c r="H28" s="16"/>
      <c r="I28" s="16"/>
      <c r="J28" s="2"/>
    </row>
    <row r="29" spans="1:12">
      <c r="A29" s="9"/>
      <c r="B29" s="2"/>
      <c r="C29" s="2"/>
      <c r="D29" s="2"/>
      <c r="E29" s="16"/>
      <c r="F29" s="16"/>
      <c r="G29" s="16"/>
      <c r="H29" s="16"/>
      <c r="I29" s="16"/>
      <c r="J29" s="2"/>
    </row>
    <row r="30" spans="1:12">
      <c r="A30" s="2"/>
      <c r="B30" s="101"/>
      <c r="C30" s="2"/>
      <c r="D30" s="9"/>
      <c r="E30" s="16"/>
      <c r="F30" s="16"/>
      <c r="G30" s="16"/>
      <c r="H30" s="16"/>
      <c r="I30" s="16"/>
      <c r="J30" s="2"/>
    </row>
    <row r="31" spans="1:12">
      <c r="A31" s="2"/>
      <c r="B31" s="101"/>
      <c r="C31" s="2"/>
      <c r="D31" s="9"/>
      <c r="E31" s="16"/>
      <c r="F31" s="16"/>
      <c r="G31" s="16"/>
      <c r="H31" s="16"/>
      <c r="I31" s="16"/>
      <c r="J31" s="9"/>
      <c r="L31" s="94"/>
    </row>
    <row r="32" spans="1:12">
      <c r="A32" s="2"/>
      <c r="B32" s="101"/>
      <c r="C32" s="100"/>
      <c r="D32" s="9"/>
      <c r="E32" s="16"/>
      <c r="F32" s="16"/>
      <c r="G32" s="16"/>
      <c r="H32" s="16"/>
      <c r="I32" s="16"/>
      <c r="J32" s="9"/>
      <c r="L32" s="94"/>
    </row>
    <row r="33" spans="1:12">
      <c r="A33" s="2"/>
      <c r="B33" s="101"/>
      <c r="C33" s="2"/>
      <c r="D33" s="9"/>
      <c r="E33" s="16"/>
      <c r="F33" s="16"/>
      <c r="G33" s="16"/>
      <c r="H33" s="16"/>
      <c r="I33" s="16"/>
      <c r="J33" s="9"/>
      <c r="L33" s="94"/>
    </row>
    <row r="34" spans="1:12">
      <c r="A34" s="2"/>
      <c r="B34" s="101"/>
      <c r="C34" s="2"/>
      <c r="D34" s="9"/>
      <c r="E34" s="16"/>
      <c r="F34" s="16"/>
      <c r="G34" s="16"/>
      <c r="H34" s="16"/>
      <c r="I34" s="16"/>
      <c r="J34" s="9"/>
      <c r="L34" s="94"/>
    </row>
    <row r="35" spans="1:12">
      <c r="A35" s="2"/>
      <c r="B35" s="101"/>
      <c r="C35" s="2"/>
      <c r="D35" s="9"/>
      <c r="E35" s="16"/>
      <c r="F35" s="16"/>
      <c r="G35" s="16"/>
      <c r="H35" s="16"/>
      <c r="I35" s="16"/>
      <c r="J35" s="2"/>
    </row>
    <row r="36" spans="1:12">
      <c r="A36" s="2"/>
      <c r="B36" s="101"/>
      <c r="C36" s="2"/>
      <c r="D36" s="9"/>
      <c r="E36" s="16"/>
      <c r="F36" s="16"/>
      <c r="G36" s="16"/>
      <c r="H36" s="16"/>
      <c r="I36" s="16"/>
      <c r="J36" s="2"/>
    </row>
    <row r="37" spans="1:12">
      <c r="A37" s="2"/>
      <c r="B37" s="101"/>
      <c r="C37" s="2"/>
      <c r="D37" s="9"/>
      <c r="E37" s="16"/>
      <c r="F37" s="16"/>
      <c r="G37" s="16"/>
      <c r="H37" s="16"/>
      <c r="I37" s="16"/>
      <c r="J37" s="2"/>
    </row>
    <row r="38" spans="1:12">
      <c r="A38" s="2"/>
      <c r="B38" s="101"/>
      <c r="C38" s="2"/>
      <c r="D38" s="9"/>
      <c r="E38" s="16"/>
      <c r="F38" s="16"/>
      <c r="G38" s="16"/>
      <c r="H38" s="16"/>
      <c r="I38" s="16"/>
      <c r="J38" s="2"/>
    </row>
    <row r="39" spans="1:12">
      <c r="A39" s="2"/>
      <c r="B39" s="101"/>
      <c r="C39" s="2"/>
      <c r="D39" s="9"/>
      <c r="E39" s="16"/>
      <c r="F39" s="16"/>
      <c r="G39" s="16"/>
      <c r="H39" s="16"/>
      <c r="I39" s="16"/>
      <c r="J39" s="2"/>
    </row>
    <row r="40" spans="1:12">
      <c r="A40" s="2"/>
      <c r="B40" s="101"/>
      <c r="C40" s="2"/>
      <c r="D40" s="9"/>
      <c r="E40" s="16"/>
      <c r="F40" s="16"/>
      <c r="G40" s="16"/>
      <c r="H40" s="16"/>
      <c r="I40" s="16"/>
      <c r="J40" s="2"/>
    </row>
    <row r="41" spans="1:12">
      <c r="A41" s="9"/>
      <c r="B41" s="101"/>
      <c r="C41" s="2"/>
      <c r="D41" s="9"/>
      <c r="E41" s="16"/>
      <c r="F41" s="16"/>
      <c r="G41" s="16"/>
      <c r="H41" s="16"/>
      <c r="I41" s="16"/>
      <c r="J41" s="2"/>
    </row>
    <row r="42" spans="1:12">
      <c r="A42" s="9"/>
      <c r="B42" s="17"/>
      <c r="C42" s="2"/>
      <c r="D42" s="9"/>
      <c r="E42" s="16"/>
      <c r="F42" s="16"/>
      <c r="G42" s="16"/>
      <c r="H42" s="16"/>
      <c r="I42" s="16"/>
      <c r="J42" s="2"/>
    </row>
    <row r="43" spans="1:12">
      <c r="A43" s="9"/>
      <c r="B43" s="2"/>
      <c r="C43" s="2"/>
      <c r="D43" s="2"/>
      <c r="E43" s="16"/>
      <c r="F43" s="16"/>
      <c r="G43" s="16"/>
      <c r="H43" s="16"/>
      <c r="I43" s="16"/>
      <c r="J43" s="2"/>
    </row>
    <row r="44" spans="1:12">
      <c r="A44" s="2"/>
      <c r="B44" s="101"/>
      <c r="C44" s="2"/>
      <c r="D44" s="9"/>
      <c r="E44" s="16"/>
      <c r="F44" s="16"/>
      <c r="G44" s="16"/>
      <c r="H44" s="16"/>
      <c r="I44" s="16"/>
      <c r="J44" s="2"/>
    </row>
    <row r="45" spans="1:12">
      <c r="A45" s="2"/>
      <c r="B45" s="101"/>
      <c r="C45" s="2"/>
      <c r="D45" s="9"/>
      <c r="E45" s="16"/>
      <c r="F45" s="16"/>
      <c r="G45" s="16"/>
      <c r="H45" s="16"/>
      <c r="I45" s="16"/>
      <c r="J45" s="2"/>
    </row>
    <row r="46" spans="1:12">
      <c r="A46" s="9"/>
      <c r="B46" s="101"/>
      <c r="C46" s="2"/>
      <c r="D46" s="9"/>
      <c r="E46" s="16"/>
      <c r="F46" s="16"/>
      <c r="G46" s="16"/>
      <c r="H46" s="16"/>
      <c r="I46" s="16"/>
      <c r="J46" s="11"/>
    </row>
    <row r="47" spans="1:12" ht="22.5">
      <c r="A47" s="1"/>
      <c r="B47" s="1"/>
      <c r="C47" s="2"/>
      <c r="D47" s="2"/>
      <c r="E47" s="2"/>
      <c r="F47" s="2"/>
      <c r="G47" s="2"/>
      <c r="H47" s="2"/>
      <c r="I47" s="15"/>
      <c r="J47" s="2"/>
    </row>
    <row r="48" spans="1:12" ht="22.5">
      <c r="A48" s="1"/>
      <c r="B48" s="1"/>
      <c r="C48" s="2"/>
      <c r="D48" s="2"/>
      <c r="E48" s="2"/>
      <c r="F48" s="1"/>
      <c r="G48" s="1"/>
      <c r="H48" s="1"/>
      <c r="I48" s="1"/>
      <c r="J48" s="2"/>
    </row>
    <row r="49" spans="1:12" ht="22.5">
      <c r="A49" s="1"/>
      <c r="B49" s="1"/>
      <c r="C49" s="2"/>
      <c r="D49" s="2"/>
      <c r="E49" s="2"/>
      <c r="F49" s="1"/>
      <c r="G49" s="1"/>
      <c r="H49" s="1"/>
      <c r="I49" s="1"/>
      <c r="J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2" ht="22.5">
      <c r="A51" s="12"/>
      <c r="B51" s="13"/>
      <c r="C51" s="13"/>
      <c r="D51" s="13"/>
      <c r="E51" s="14"/>
      <c r="F51" s="14"/>
      <c r="G51" s="14"/>
      <c r="H51" s="14"/>
      <c r="I51" s="14"/>
      <c r="J51" s="13"/>
    </row>
    <row r="52" spans="1:12" ht="22.5">
      <c r="A52" s="99"/>
      <c r="B52" s="93"/>
      <c r="C52" s="93"/>
      <c r="D52" s="93"/>
      <c r="E52" s="9"/>
      <c r="F52" s="9"/>
      <c r="G52" s="9"/>
      <c r="H52" s="9"/>
      <c r="I52" s="14"/>
      <c r="J52" s="13"/>
    </row>
    <row r="53" spans="1:12">
      <c r="A53" s="9"/>
      <c r="B53" s="2"/>
      <c r="C53" s="2"/>
      <c r="D53" s="2"/>
      <c r="E53" s="16"/>
      <c r="F53" s="16"/>
      <c r="G53" s="16"/>
      <c r="H53" s="16"/>
      <c r="I53" s="16"/>
      <c r="J53" s="2"/>
    </row>
    <row r="54" spans="1:12">
      <c r="A54" s="2"/>
      <c r="B54" s="17"/>
      <c r="C54" s="2"/>
      <c r="D54" s="9"/>
      <c r="E54" s="16"/>
      <c r="F54" s="16"/>
      <c r="G54" s="16"/>
      <c r="H54" s="16"/>
      <c r="I54" s="16"/>
      <c r="J54" s="2"/>
    </row>
    <row r="55" spans="1:12">
      <c r="A55" s="2"/>
      <c r="B55" s="17"/>
      <c r="C55" s="2"/>
      <c r="D55" s="9"/>
      <c r="E55" s="16"/>
      <c r="F55" s="16"/>
      <c r="G55" s="16"/>
      <c r="H55" s="16"/>
      <c r="I55" s="16"/>
      <c r="J55" s="2"/>
    </row>
    <row r="56" spans="1:12">
      <c r="A56" s="2"/>
      <c r="B56" s="17"/>
      <c r="C56" s="2"/>
      <c r="D56" s="9"/>
      <c r="E56" s="16"/>
      <c r="F56" s="16"/>
      <c r="G56" s="16"/>
      <c r="H56" s="16"/>
      <c r="I56" s="16"/>
      <c r="J56" s="2"/>
    </row>
    <row r="57" spans="1:12">
      <c r="A57" s="9"/>
      <c r="B57" s="2"/>
      <c r="C57" s="2"/>
      <c r="D57" s="9"/>
      <c r="E57" s="18"/>
      <c r="F57" s="16"/>
      <c r="G57" s="16"/>
      <c r="H57" s="16"/>
      <c r="I57" s="16"/>
      <c r="J57" s="2"/>
    </row>
    <row r="58" spans="1:12">
      <c r="A58" s="2"/>
      <c r="B58" s="17"/>
      <c r="C58" s="2"/>
      <c r="D58" s="9"/>
      <c r="E58" s="18"/>
      <c r="F58" s="16"/>
      <c r="G58" s="16"/>
      <c r="H58" s="16"/>
      <c r="I58" s="16"/>
      <c r="J58" s="2"/>
    </row>
    <row r="59" spans="1:12">
      <c r="A59" s="2"/>
      <c r="B59" s="17"/>
      <c r="C59" s="2"/>
      <c r="D59" s="9"/>
      <c r="E59" s="18"/>
      <c r="F59" s="16"/>
      <c r="G59" s="16"/>
      <c r="H59" s="16"/>
      <c r="I59" s="16"/>
      <c r="J59" s="2"/>
      <c r="L59" s="92"/>
    </row>
    <row r="60" spans="1:12">
      <c r="A60" s="2"/>
      <c r="B60" s="17"/>
      <c r="C60" s="2"/>
      <c r="D60" s="9"/>
      <c r="E60" s="18"/>
      <c r="F60" s="16"/>
      <c r="G60" s="16"/>
      <c r="H60" s="16"/>
      <c r="I60" s="16"/>
      <c r="J60" s="2"/>
      <c r="L60" s="92"/>
    </row>
    <row r="61" spans="1:12">
      <c r="A61" s="2"/>
      <c r="B61" s="2"/>
      <c r="C61" s="2"/>
      <c r="D61" s="9"/>
      <c r="E61" s="18"/>
      <c r="F61" s="16"/>
      <c r="G61" s="16"/>
      <c r="H61" s="16"/>
      <c r="I61" s="16"/>
      <c r="J61" s="2"/>
      <c r="L61" s="92"/>
    </row>
    <row r="62" spans="1:12">
      <c r="A62" s="2"/>
      <c r="B62" s="17"/>
      <c r="C62" s="2"/>
      <c r="D62" s="9"/>
      <c r="E62" s="18"/>
      <c r="F62" s="18"/>
      <c r="G62" s="18"/>
      <c r="H62" s="18"/>
      <c r="I62" s="18"/>
      <c r="J62" s="2"/>
    </row>
    <row r="63" spans="1:12">
      <c r="A63" s="2"/>
      <c r="B63" s="17"/>
      <c r="C63" s="2"/>
      <c r="D63" s="2"/>
      <c r="E63" s="2"/>
      <c r="F63" s="2"/>
      <c r="G63" s="2"/>
      <c r="H63" s="2"/>
      <c r="I63" s="2"/>
      <c r="J63" s="2"/>
    </row>
    <row r="64" spans="1:12">
      <c r="A64" s="2"/>
      <c r="B64" s="17"/>
      <c r="C64" s="2"/>
      <c r="D64" s="9"/>
      <c r="E64" s="18"/>
      <c r="F64" s="18"/>
      <c r="G64" s="18"/>
      <c r="H64" s="18"/>
      <c r="I64" s="18"/>
      <c r="J64" s="2"/>
    </row>
    <row r="65" spans="1:10">
      <c r="A65" s="2"/>
      <c r="B65" s="17"/>
      <c r="C65" s="2"/>
      <c r="D65" s="9"/>
      <c r="E65" s="18"/>
      <c r="F65" s="18"/>
      <c r="G65" s="18"/>
      <c r="H65" s="18"/>
      <c r="I65" s="18"/>
      <c r="J65" s="2"/>
    </row>
    <row r="66" spans="1:10">
      <c r="A66" s="2"/>
      <c r="B66" s="17"/>
      <c r="C66" s="2"/>
      <c r="D66" s="2"/>
      <c r="E66" s="18"/>
      <c r="F66" s="18"/>
      <c r="G66" s="18"/>
      <c r="H66" s="18"/>
      <c r="I66" s="18"/>
      <c r="J66" s="2"/>
    </row>
    <row r="67" spans="1:10">
      <c r="A67" s="2"/>
      <c r="B67" s="17"/>
      <c r="C67" s="2"/>
      <c r="D67" s="9"/>
      <c r="E67" s="18"/>
      <c r="F67" s="18"/>
      <c r="G67" s="18"/>
      <c r="H67" s="18"/>
      <c r="I67" s="18"/>
      <c r="J67" s="2"/>
    </row>
    <row r="68" spans="1:10">
      <c r="A68" s="2"/>
      <c r="B68" s="17"/>
      <c r="C68" s="2"/>
      <c r="D68" s="9"/>
      <c r="E68" s="18"/>
      <c r="F68" s="18"/>
      <c r="G68" s="18"/>
      <c r="H68" s="18"/>
      <c r="I68" s="18"/>
      <c r="J68" s="2"/>
    </row>
    <row r="69" spans="1:10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>
      <c r="A70" s="2"/>
      <c r="B70" s="2"/>
      <c r="C70" s="2"/>
      <c r="D70" s="9"/>
      <c r="E70" s="18"/>
      <c r="F70" s="18"/>
      <c r="G70" s="18"/>
      <c r="H70" s="18"/>
      <c r="I70" s="18"/>
      <c r="J70" s="2"/>
    </row>
    <row r="71" spans="1:10">
      <c r="A71" s="2"/>
      <c r="B71" s="2"/>
      <c r="C71" s="2"/>
      <c r="D71" s="2"/>
      <c r="E71" s="18"/>
      <c r="F71" s="18"/>
      <c r="G71" s="18"/>
      <c r="H71" s="18"/>
      <c r="I71" s="18"/>
      <c r="J71" s="2"/>
    </row>
    <row r="72" spans="1:10" ht="22.5">
      <c r="A72" s="1"/>
      <c r="B72" s="1"/>
      <c r="C72" s="2"/>
      <c r="D72" s="2"/>
      <c r="E72" s="2"/>
      <c r="F72" s="2"/>
      <c r="G72" s="2"/>
      <c r="H72" s="2"/>
      <c r="I72" s="2"/>
      <c r="J72" s="2"/>
    </row>
    <row r="73" spans="1:10" ht="22.5">
      <c r="A73" s="1"/>
      <c r="B73" s="1"/>
      <c r="C73" s="2"/>
      <c r="D73" s="2"/>
      <c r="E73" s="2"/>
      <c r="F73" s="1"/>
      <c r="G73" s="1"/>
      <c r="H73" s="1"/>
      <c r="I73" s="1"/>
      <c r="J73" s="2"/>
    </row>
    <row r="74" spans="1:10" ht="22.5">
      <c r="A74" s="1"/>
      <c r="B74" s="1"/>
      <c r="C74" s="2"/>
      <c r="D74" s="2"/>
      <c r="E74" s="2"/>
      <c r="F74" s="1"/>
      <c r="G74" s="1"/>
      <c r="H74" s="1"/>
      <c r="I74" s="1"/>
      <c r="J74" s="2"/>
    </row>
    <row r="75" spans="1:10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 ht="22.5">
      <c r="A76" s="12"/>
      <c r="B76" s="13"/>
      <c r="C76" s="13"/>
      <c r="D76" s="13"/>
      <c r="E76" s="14"/>
      <c r="F76" s="14"/>
      <c r="G76" s="14"/>
      <c r="H76" s="14"/>
      <c r="I76" s="14"/>
      <c r="J76" s="13"/>
    </row>
    <row r="77" spans="1:10" ht="22.5">
      <c r="A77" s="99"/>
      <c r="B77" s="13"/>
      <c r="C77" s="93"/>
      <c r="D77" s="93"/>
      <c r="E77" s="9"/>
      <c r="F77" s="9"/>
      <c r="G77" s="9"/>
      <c r="H77" s="9"/>
      <c r="I77" s="14"/>
      <c r="J77" s="13"/>
    </row>
    <row r="78" spans="1:10">
      <c r="A78" s="9"/>
      <c r="B78" s="2"/>
      <c r="C78" s="2"/>
      <c r="D78" s="2"/>
      <c r="E78" s="2"/>
      <c r="F78" s="2"/>
      <c r="G78" s="2"/>
      <c r="H78" s="2"/>
      <c r="I78" s="2"/>
      <c r="J78" s="2"/>
    </row>
    <row r="79" spans="1:10">
      <c r="A79" s="9"/>
      <c r="B79" s="2"/>
      <c r="C79" s="2"/>
      <c r="D79" s="2"/>
      <c r="E79" s="2"/>
      <c r="F79" s="2"/>
      <c r="G79" s="2"/>
      <c r="H79" s="2"/>
      <c r="I79" s="2"/>
      <c r="J79" s="2"/>
    </row>
    <row r="80" spans="1:10">
      <c r="A80" s="9"/>
      <c r="B80" s="17"/>
      <c r="C80" s="2"/>
      <c r="D80" s="9"/>
      <c r="E80" s="18"/>
      <c r="F80" s="16"/>
      <c r="G80" s="18"/>
      <c r="H80" s="16"/>
      <c r="I80" s="16"/>
      <c r="J80" s="2"/>
    </row>
    <row r="81" spans="1:10">
      <c r="A81" s="9"/>
      <c r="B81" s="17"/>
      <c r="C81" s="2"/>
      <c r="D81" s="9"/>
      <c r="E81" s="18"/>
      <c r="F81" s="16"/>
      <c r="G81" s="18"/>
      <c r="H81" s="16"/>
      <c r="I81" s="16"/>
      <c r="J81" s="2"/>
    </row>
    <row r="82" spans="1:10">
      <c r="A82" s="9"/>
      <c r="B82" s="17"/>
      <c r="C82" s="2"/>
      <c r="D82" s="9"/>
      <c r="E82" s="18"/>
      <c r="F82" s="16"/>
      <c r="G82" s="18"/>
      <c r="H82" s="16"/>
      <c r="I82" s="16"/>
      <c r="J82" s="2"/>
    </row>
    <row r="83" spans="1:10">
      <c r="A83" s="9"/>
      <c r="B83" s="17"/>
      <c r="C83" s="2"/>
      <c r="D83" s="9"/>
      <c r="E83" s="18"/>
      <c r="F83" s="16"/>
      <c r="G83" s="18"/>
      <c r="H83" s="16"/>
      <c r="I83" s="16"/>
      <c r="J83" s="2"/>
    </row>
    <row r="84" spans="1:10">
      <c r="A84" s="9"/>
      <c r="B84" s="17"/>
      <c r="C84" s="2"/>
      <c r="D84" s="9"/>
      <c r="E84" s="18"/>
      <c r="F84" s="16"/>
      <c r="G84" s="18"/>
      <c r="H84" s="16"/>
      <c r="I84" s="16"/>
      <c r="J84" s="2"/>
    </row>
    <row r="85" spans="1:10">
      <c r="A85" s="9"/>
      <c r="B85" s="17"/>
      <c r="C85" s="2"/>
      <c r="D85" s="9"/>
      <c r="E85" s="18"/>
      <c r="F85" s="16"/>
      <c r="G85" s="18"/>
      <c r="H85" s="16"/>
      <c r="I85" s="16"/>
      <c r="J85" s="2"/>
    </row>
    <row r="86" spans="1:10">
      <c r="A86" s="9"/>
      <c r="B86" s="17"/>
      <c r="C86" s="2"/>
      <c r="D86" s="93"/>
      <c r="E86" s="18"/>
      <c r="F86" s="16"/>
      <c r="G86" s="18"/>
      <c r="H86" s="16"/>
      <c r="I86" s="16"/>
      <c r="J86" s="2"/>
    </row>
    <row r="87" spans="1:10">
      <c r="A87" s="9"/>
      <c r="B87" s="17"/>
      <c r="C87" s="2"/>
      <c r="D87" s="126"/>
      <c r="E87" s="18"/>
      <c r="F87" s="16"/>
      <c r="G87" s="18"/>
      <c r="H87" s="16"/>
      <c r="I87" s="16"/>
      <c r="J87" s="2"/>
    </row>
    <row r="88" spans="1:10">
      <c r="A88" s="9"/>
      <c r="B88" s="17"/>
      <c r="C88" s="2"/>
      <c r="D88" s="126"/>
      <c r="E88" s="18"/>
      <c r="F88" s="16"/>
      <c r="G88" s="18"/>
      <c r="H88" s="16"/>
      <c r="I88" s="16"/>
      <c r="J88" s="2"/>
    </row>
    <row r="89" spans="1:10">
      <c r="A89" s="9"/>
      <c r="B89" s="17"/>
      <c r="C89" s="2"/>
      <c r="D89" s="126"/>
      <c r="E89" s="18"/>
      <c r="F89" s="16"/>
      <c r="G89" s="18"/>
      <c r="H89" s="16"/>
      <c r="I89" s="16"/>
      <c r="J89" s="2"/>
    </row>
    <row r="90" spans="1:10">
      <c r="A90" s="9"/>
      <c r="B90" s="17"/>
      <c r="C90" s="2"/>
      <c r="D90" s="126"/>
      <c r="E90" s="18"/>
      <c r="F90" s="16"/>
      <c r="G90" s="18"/>
      <c r="H90" s="16"/>
      <c r="I90" s="16"/>
      <c r="J90" s="2"/>
    </row>
    <row r="91" spans="1:10">
      <c r="A91" s="9"/>
      <c r="B91" s="17"/>
      <c r="C91" s="2"/>
      <c r="D91" s="126"/>
      <c r="E91" s="18"/>
      <c r="F91" s="16"/>
      <c r="G91" s="18"/>
      <c r="H91" s="16"/>
      <c r="I91" s="16"/>
      <c r="J91" s="2"/>
    </row>
    <row r="92" spans="1:10">
      <c r="A92" s="9"/>
      <c r="B92" s="17"/>
      <c r="C92" s="2"/>
      <c r="D92" s="9"/>
      <c r="E92" s="18"/>
      <c r="F92" s="16"/>
      <c r="G92" s="18"/>
      <c r="H92" s="16"/>
      <c r="I92" s="16"/>
      <c r="J92" s="2"/>
    </row>
    <row r="93" spans="1:10">
      <c r="A93" s="9"/>
      <c r="B93" s="17"/>
      <c r="C93" s="2"/>
      <c r="D93" s="9"/>
      <c r="E93" s="18"/>
      <c r="F93" s="16"/>
      <c r="G93" s="2"/>
      <c r="H93" s="16"/>
      <c r="I93" s="16"/>
      <c r="J93" s="2"/>
    </row>
    <row r="94" spans="1:10">
      <c r="A94" s="9"/>
      <c r="B94" s="17"/>
      <c r="C94" s="2"/>
      <c r="D94" s="9"/>
      <c r="E94" s="18"/>
      <c r="F94" s="16"/>
      <c r="G94" s="18"/>
      <c r="H94" s="16"/>
      <c r="I94" s="16"/>
      <c r="J94" s="2"/>
    </row>
    <row r="95" spans="1:10">
      <c r="A95" s="9"/>
      <c r="B95" s="17"/>
      <c r="C95" s="2"/>
      <c r="D95" s="9"/>
      <c r="E95" s="2"/>
      <c r="F95" s="16"/>
      <c r="G95" s="2"/>
      <c r="H95" s="16"/>
      <c r="I95" s="16"/>
      <c r="J95" s="2"/>
    </row>
    <row r="96" spans="1:10">
      <c r="A96" s="9"/>
      <c r="B96" s="2"/>
      <c r="C96" s="2"/>
      <c r="D96" s="2"/>
      <c r="E96" s="2"/>
      <c r="F96" s="16"/>
      <c r="G96" s="2"/>
      <c r="H96" s="16"/>
      <c r="I96" s="16"/>
      <c r="J96" s="2"/>
    </row>
    <row r="97" spans="1:10" ht="22.5">
      <c r="A97" s="1"/>
      <c r="B97" s="1"/>
      <c r="C97" s="2"/>
      <c r="D97" s="2"/>
      <c r="E97" s="2"/>
      <c r="F97" s="2"/>
      <c r="G97" s="2"/>
      <c r="H97" s="2"/>
      <c r="I97" s="2"/>
      <c r="J97" s="2"/>
    </row>
    <row r="98" spans="1:10" ht="22.5">
      <c r="A98" s="1"/>
      <c r="B98" s="1"/>
      <c r="C98" s="2"/>
      <c r="D98" s="2"/>
      <c r="E98" s="2"/>
      <c r="F98" s="1"/>
      <c r="G98" s="1"/>
      <c r="H98" s="1"/>
      <c r="I98" s="1"/>
      <c r="J98" s="2"/>
    </row>
    <row r="99" spans="1:10" ht="22.5">
      <c r="A99" s="1"/>
      <c r="B99" s="1"/>
      <c r="C99" s="2"/>
      <c r="D99" s="2"/>
      <c r="E99" s="2"/>
      <c r="F99" s="1"/>
      <c r="G99" s="1"/>
      <c r="H99" s="1"/>
      <c r="I99" s="1"/>
      <c r="J99" s="2"/>
    </row>
    <row r="100" spans="1:10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22.5">
      <c r="A101" s="12"/>
      <c r="B101" s="13"/>
      <c r="C101" s="13"/>
      <c r="D101" s="13"/>
      <c r="E101" s="14"/>
      <c r="F101" s="14"/>
      <c r="G101" s="14"/>
      <c r="H101" s="14"/>
      <c r="I101" s="14"/>
      <c r="J101" s="13"/>
    </row>
    <row r="102" spans="1:10" ht="22.5">
      <c r="A102" s="99"/>
      <c r="B102" s="93"/>
      <c r="C102" s="93"/>
      <c r="D102" s="93"/>
      <c r="E102" s="9"/>
      <c r="F102" s="9"/>
      <c r="G102" s="9"/>
      <c r="H102" s="9"/>
      <c r="I102" s="14"/>
      <c r="J102" s="13"/>
    </row>
    <row r="103" spans="1:10">
      <c r="A103" s="9"/>
      <c r="B103" s="17"/>
      <c r="C103" s="2"/>
      <c r="D103" s="9"/>
      <c r="E103" s="18"/>
      <c r="F103" s="18"/>
      <c r="G103" s="18"/>
      <c r="H103" s="18"/>
      <c r="I103" s="18"/>
      <c r="J103" s="2"/>
    </row>
    <row r="104" spans="1:10">
      <c r="A104" s="9"/>
      <c r="B104" s="17"/>
      <c r="C104" s="2"/>
      <c r="D104" s="9"/>
      <c r="E104" s="16"/>
      <c r="F104" s="16"/>
      <c r="G104" s="18"/>
      <c r="H104" s="16"/>
      <c r="I104" s="16"/>
      <c r="J104" s="2"/>
    </row>
    <row r="105" spans="1:10">
      <c r="A105" s="9"/>
      <c r="B105" s="17"/>
      <c r="C105" s="2"/>
      <c r="D105" s="9"/>
      <c r="E105" s="18"/>
      <c r="F105" s="16"/>
      <c r="G105" s="18"/>
      <c r="H105" s="16"/>
      <c r="I105" s="16"/>
      <c r="J105" s="2"/>
    </row>
    <row r="106" spans="1:10">
      <c r="A106" s="9"/>
      <c r="B106" s="17"/>
      <c r="C106" s="2"/>
      <c r="D106" s="9"/>
      <c r="E106" s="18"/>
      <c r="F106" s="16"/>
      <c r="G106" s="18"/>
      <c r="H106" s="16"/>
      <c r="I106" s="16"/>
      <c r="J106" s="2"/>
    </row>
    <row r="107" spans="1:10">
      <c r="A107" s="9"/>
      <c r="B107" s="17"/>
      <c r="C107" s="2"/>
      <c r="D107" s="9"/>
      <c r="E107" s="18"/>
      <c r="F107" s="16"/>
      <c r="G107" s="18"/>
      <c r="H107" s="16"/>
      <c r="I107" s="16"/>
      <c r="J107" s="2"/>
    </row>
    <row r="108" spans="1:10">
      <c r="A108" s="9"/>
      <c r="B108" s="17"/>
      <c r="C108" s="2"/>
      <c r="D108" s="9"/>
      <c r="E108" s="18"/>
      <c r="F108" s="16"/>
      <c r="G108" s="18"/>
      <c r="H108" s="16"/>
      <c r="I108" s="16"/>
      <c r="J108" s="2"/>
    </row>
    <row r="109" spans="1:10">
      <c r="A109" s="9"/>
      <c r="B109" s="17"/>
      <c r="C109" s="2"/>
      <c r="D109" s="9"/>
      <c r="E109" s="18"/>
      <c r="F109" s="16"/>
      <c r="G109" s="18"/>
      <c r="H109" s="16"/>
      <c r="I109" s="16"/>
      <c r="J109" s="2"/>
    </row>
    <row r="110" spans="1:10">
      <c r="A110" s="9"/>
      <c r="B110" s="17"/>
      <c r="C110" s="2"/>
      <c r="D110" s="126"/>
      <c r="E110" s="18"/>
      <c r="F110" s="16"/>
      <c r="G110" s="18"/>
      <c r="H110" s="16"/>
      <c r="I110" s="16"/>
      <c r="J110" s="2"/>
    </row>
    <row r="111" spans="1:10">
      <c r="A111" s="9"/>
      <c r="B111" s="17"/>
      <c r="C111" s="2"/>
      <c r="D111" s="9"/>
      <c r="E111" s="18"/>
      <c r="F111" s="16"/>
      <c r="G111" s="18"/>
      <c r="H111" s="16"/>
      <c r="I111" s="16"/>
      <c r="J111" s="2"/>
    </row>
    <row r="112" spans="1:10">
      <c r="A112" s="9"/>
      <c r="B112" s="17"/>
      <c r="C112" s="2"/>
      <c r="D112" s="9"/>
      <c r="E112" s="18"/>
      <c r="F112" s="16"/>
      <c r="G112" s="18"/>
      <c r="H112" s="16"/>
      <c r="I112" s="16"/>
      <c r="J112" s="2"/>
    </row>
    <row r="113" spans="1:10">
      <c r="A113" s="9"/>
      <c r="B113" s="17"/>
      <c r="C113" s="2"/>
      <c r="D113" s="9"/>
      <c r="E113" s="18"/>
      <c r="F113" s="16"/>
      <c r="G113" s="18"/>
      <c r="H113" s="16"/>
      <c r="I113" s="16"/>
      <c r="J113" s="2"/>
    </row>
    <row r="114" spans="1:10">
      <c r="A114" s="9"/>
      <c r="B114" s="17"/>
      <c r="C114" s="2"/>
      <c r="D114" s="9"/>
      <c r="E114" s="18"/>
      <c r="F114" s="16"/>
      <c r="G114" s="18"/>
      <c r="H114" s="16"/>
      <c r="I114" s="16"/>
      <c r="J114" s="2"/>
    </row>
    <row r="115" spans="1:10">
      <c r="A115" s="9"/>
      <c r="B115" s="17"/>
      <c r="C115" s="2"/>
      <c r="D115" s="9"/>
      <c r="E115" s="18"/>
      <c r="F115" s="16"/>
      <c r="G115" s="18"/>
      <c r="H115" s="16"/>
      <c r="I115" s="16"/>
      <c r="J115" s="2"/>
    </row>
    <row r="116" spans="1:10">
      <c r="A116" s="9"/>
      <c r="B116" s="17"/>
      <c r="C116" s="2"/>
      <c r="D116" s="2"/>
      <c r="E116" s="16"/>
      <c r="F116" s="16"/>
      <c r="G116" s="16"/>
      <c r="H116" s="16"/>
      <c r="I116" s="16"/>
      <c r="J116" s="2"/>
    </row>
    <row r="117" spans="1:10">
      <c r="A117" s="9"/>
      <c r="B117" s="17"/>
      <c r="C117" s="2"/>
      <c r="D117" s="9"/>
      <c r="E117" s="16"/>
      <c r="F117" s="16"/>
      <c r="G117" s="16"/>
      <c r="H117" s="16"/>
      <c r="I117" s="16"/>
      <c r="J117" s="2"/>
    </row>
    <row r="118" spans="1:10">
      <c r="A118" s="9"/>
      <c r="B118" s="17"/>
      <c r="C118" s="2"/>
      <c r="D118" s="9"/>
      <c r="E118" s="16"/>
      <c r="F118" s="16"/>
      <c r="G118" s="16"/>
      <c r="H118" s="16"/>
      <c r="I118" s="16"/>
      <c r="J118" s="2"/>
    </row>
    <row r="119" spans="1:10">
      <c r="A119" s="9"/>
      <c r="B119" s="17"/>
      <c r="C119" s="2"/>
      <c r="D119" s="9"/>
      <c r="E119" s="16"/>
      <c r="F119" s="16"/>
      <c r="G119" s="16"/>
      <c r="H119" s="16"/>
      <c r="I119" s="16"/>
      <c r="J119" s="2"/>
    </row>
    <row r="120" spans="1:10">
      <c r="A120" s="9"/>
      <c r="B120" s="127"/>
      <c r="C120" s="11"/>
      <c r="D120" s="128"/>
      <c r="E120" s="16"/>
      <c r="F120" s="16"/>
      <c r="G120" s="16"/>
      <c r="H120" s="16"/>
      <c r="I120" s="16"/>
      <c r="J120" s="2"/>
    </row>
    <row r="121" spans="1:10">
      <c r="A121" s="9"/>
      <c r="B121" s="17"/>
      <c r="C121" s="2"/>
      <c r="D121" s="9"/>
      <c r="E121" s="16"/>
      <c r="F121" s="16"/>
      <c r="G121" s="16"/>
      <c r="H121" s="16"/>
      <c r="I121" s="16"/>
      <c r="J121" s="2"/>
    </row>
    <row r="122" spans="1:10" ht="22.5">
      <c r="A122" s="1"/>
      <c r="B122" s="1"/>
      <c r="C122" s="2"/>
      <c r="D122" s="2"/>
      <c r="E122" s="2"/>
      <c r="F122" s="2"/>
      <c r="G122" s="2"/>
      <c r="H122" s="2"/>
      <c r="I122" s="2"/>
      <c r="J122" s="2"/>
    </row>
    <row r="123" spans="1:10" ht="22.5">
      <c r="A123" s="1"/>
      <c r="B123" s="1"/>
      <c r="C123" s="2"/>
      <c r="D123" s="2"/>
      <c r="E123" s="2"/>
      <c r="F123" s="1"/>
      <c r="G123" s="1"/>
      <c r="H123" s="1"/>
      <c r="I123" s="1"/>
      <c r="J123" s="2"/>
    </row>
    <row r="124" spans="1:10" ht="22.5">
      <c r="A124" s="1"/>
      <c r="B124" s="1"/>
      <c r="C124" s="2"/>
      <c r="D124" s="2"/>
      <c r="E124" s="2"/>
      <c r="F124" s="1"/>
      <c r="G124" s="1"/>
      <c r="H124" s="1"/>
      <c r="I124" s="1"/>
      <c r="J124" s="2"/>
    </row>
    <row r="125" spans="1:10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22.5">
      <c r="A126" s="12"/>
      <c r="B126" s="13"/>
      <c r="C126" s="13"/>
      <c r="D126" s="13"/>
      <c r="E126" s="14"/>
      <c r="F126" s="14"/>
      <c r="G126" s="14"/>
      <c r="H126" s="14"/>
      <c r="I126" s="14"/>
      <c r="J126" s="13"/>
    </row>
    <row r="127" spans="1:10" ht="22.5">
      <c r="A127" s="99"/>
      <c r="B127" s="93"/>
      <c r="C127" s="93"/>
      <c r="D127" s="93"/>
      <c r="E127" s="9"/>
      <c r="F127" s="9"/>
      <c r="G127" s="9"/>
      <c r="H127" s="9"/>
      <c r="I127" s="14"/>
      <c r="J127" s="13"/>
    </row>
    <row r="128" spans="1:10">
      <c r="A128" s="9"/>
      <c r="B128" s="17"/>
      <c r="C128" s="2"/>
      <c r="D128" s="9"/>
      <c r="E128" s="18"/>
      <c r="F128" s="18"/>
      <c r="G128" s="18"/>
      <c r="H128" s="18"/>
      <c r="I128" s="18"/>
      <c r="J128" s="2"/>
    </row>
    <row r="129" spans="1:10">
      <c r="A129" s="9"/>
      <c r="B129" s="17"/>
      <c r="C129" s="2"/>
      <c r="D129" s="9"/>
      <c r="E129" s="16"/>
      <c r="F129" s="16"/>
      <c r="G129" s="16"/>
      <c r="H129" s="16"/>
      <c r="I129" s="16"/>
      <c r="J129" s="2"/>
    </row>
    <row r="130" spans="1:10">
      <c r="A130" s="9"/>
      <c r="B130" s="17"/>
      <c r="C130" s="2"/>
      <c r="D130" s="9"/>
      <c r="E130" s="16"/>
      <c r="F130" s="16"/>
      <c r="G130" s="16"/>
      <c r="H130" s="16"/>
      <c r="I130" s="16"/>
      <c r="J130" s="2"/>
    </row>
    <row r="131" spans="1:10">
      <c r="A131" s="9"/>
      <c r="B131" s="17"/>
      <c r="C131" s="2"/>
      <c r="D131" s="9"/>
      <c r="E131" s="16"/>
      <c r="F131" s="16"/>
      <c r="G131" s="16"/>
      <c r="H131" s="16"/>
      <c r="I131" s="16"/>
      <c r="J131" s="2"/>
    </row>
    <row r="132" spans="1:10">
      <c r="A132" s="9"/>
      <c r="B132" s="17"/>
      <c r="C132" s="2"/>
      <c r="D132" s="9"/>
      <c r="E132" s="16"/>
      <c r="F132" s="16"/>
      <c r="G132" s="16"/>
      <c r="H132" s="16"/>
      <c r="I132" s="16"/>
      <c r="J132" s="2"/>
    </row>
    <row r="133" spans="1:10">
      <c r="A133" s="9"/>
      <c r="B133" s="17"/>
      <c r="C133" s="2"/>
      <c r="D133" s="9"/>
      <c r="E133" s="16"/>
      <c r="F133" s="16"/>
      <c r="G133" s="16"/>
      <c r="H133" s="16"/>
      <c r="I133" s="16"/>
      <c r="J133" s="2"/>
    </row>
    <row r="134" spans="1:10">
      <c r="A134" s="9"/>
      <c r="B134" s="17"/>
      <c r="C134" s="2"/>
      <c r="D134" s="9"/>
      <c r="E134" s="16"/>
      <c r="F134" s="16"/>
      <c r="G134" s="16"/>
      <c r="H134" s="16"/>
      <c r="I134" s="16"/>
      <c r="J134" s="2"/>
    </row>
    <row r="135" spans="1:10">
      <c r="A135" s="9"/>
      <c r="B135" s="17"/>
      <c r="C135" s="2"/>
      <c r="D135" s="9"/>
      <c r="E135" s="16"/>
      <c r="F135" s="16"/>
      <c r="G135" s="16"/>
      <c r="H135" s="16"/>
      <c r="I135" s="16"/>
      <c r="J135" s="2"/>
    </row>
    <row r="136" spans="1:10">
      <c r="A136" s="9"/>
      <c r="B136" s="17"/>
      <c r="C136" s="2"/>
      <c r="D136" s="9"/>
      <c r="E136" s="16"/>
      <c r="F136" s="16"/>
      <c r="G136" s="16"/>
      <c r="H136" s="16"/>
      <c r="I136" s="16"/>
      <c r="J136" s="2"/>
    </row>
    <row r="137" spans="1:10">
      <c r="A137" s="9"/>
      <c r="B137" s="17"/>
      <c r="C137" s="2"/>
      <c r="D137" s="9"/>
      <c r="E137" s="16"/>
      <c r="F137" s="16"/>
      <c r="G137" s="16"/>
      <c r="H137" s="16"/>
      <c r="I137" s="16"/>
      <c r="J137" s="2"/>
    </row>
    <row r="138" spans="1:10">
      <c r="A138" s="9"/>
      <c r="B138" s="17"/>
      <c r="C138" s="2"/>
      <c r="D138" s="126"/>
      <c r="E138" s="16"/>
      <c r="F138" s="16"/>
      <c r="G138" s="16"/>
      <c r="H138" s="16"/>
      <c r="I138" s="16"/>
      <c r="J138" s="2"/>
    </row>
    <row r="139" spans="1:10">
      <c r="A139" s="9"/>
      <c r="B139" s="17"/>
      <c r="C139" s="2"/>
      <c r="D139" s="126"/>
      <c r="E139" s="16"/>
      <c r="F139" s="16"/>
      <c r="G139" s="16"/>
      <c r="H139" s="16"/>
      <c r="I139" s="16"/>
      <c r="J139" s="2"/>
    </row>
    <row r="140" spans="1:10">
      <c r="A140" s="9"/>
      <c r="B140" s="17"/>
      <c r="C140" s="2"/>
      <c r="D140" s="126"/>
      <c r="E140" s="16"/>
      <c r="F140" s="16"/>
      <c r="G140" s="16"/>
      <c r="H140" s="16"/>
      <c r="I140" s="16"/>
      <c r="J140" s="2"/>
    </row>
    <row r="141" spans="1:10">
      <c r="A141" s="9"/>
      <c r="B141" s="17"/>
      <c r="C141" s="2"/>
      <c r="D141" s="126"/>
      <c r="E141" s="16"/>
      <c r="F141" s="16"/>
      <c r="G141" s="16"/>
      <c r="H141" s="16"/>
      <c r="I141" s="16"/>
      <c r="J141" s="2"/>
    </row>
    <row r="142" spans="1:10">
      <c r="A142" s="9"/>
      <c r="B142" s="17"/>
      <c r="C142" s="2"/>
      <c r="D142" s="126"/>
      <c r="E142" s="16"/>
      <c r="F142" s="16"/>
      <c r="G142" s="16"/>
      <c r="H142" s="16"/>
      <c r="I142" s="16"/>
      <c r="J142" s="2"/>
    </row>
    <row r="143" spans="1:10">
      <c r="A143" s="9"/>
      <c r="B143" s="17"/>
      <c r="C143" s="2"/>
      <c r="D143" s="126"/>
      <c r="E143" s="16"/>
      <c r="F143" s="16"/>
      <c r="G143" s="16"/>
      <c r="H143" s="16"/>
      <c r="I143" s="16"/>
      <c r="J143" s="2"/>
    </row>
    <row r="144" spans="1:10">
      <c r="A144" s="9"/>
      <c r="B144" s="17"/>
      <c r="C144" s="2"/>
      <c r="D144" s="126"/>
      <c r="E144" s="16"/>
      <c r="F144" s="16"/>
      <c r="G144" s="16"/>
      <c r="H144" s="16"/>
      <c r="I144" s="16"/>
      <c r="J144" s="2"/>
    </row>
    <row r="145" spans="1:10">
      <c r="A145" s="9"/>
      <c r="B145" s="17"/>
      <c r="C145" s="2"/>
      <c r="D145" s="126"/>
      <c r="E145" s="16"/>
      <c r="F145" s="16"/>
      <c r="G145" s="16"/>
      <c r="H145" s="16"/>
      <c r="I145" s="16"/>
      <c r="J145" s="2"/>
    </row>
    <row r="146" spans="1:10">
      <c r="A146" s="9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22.5">
      <c r="A147" s="1"/>
      <c r="B147" s="1"/>
      <c r="C147" s="2"/>
      <c r="D147" s="2"/>
      <c r="E147" s="2"/>
      <c r="F147" s="2"/>
      <c r="G147" s="2"/>
      <c r="H147" s="2"/>
      <c r="I147" s="2"/>
      <c r="J147" s="2"/>
    </row>
    <row r="148" spans="1:10" ht="22.5">
      <c r="A148" s="1"/>
      <c r="B148" s="1"/>
      <c r="C148" s="2"/>
      <c r="D148" s="2"/>
      <c r="E148" s="2"/>
      <c r="F148" s="1"/>
      <c r="G148" s="1"/>
      <c r="H148" s="1"/>
      <c r="I148" s="1"/>
      <c r="J148" s="2"/>
    </row>
    <row r="149" spans="1:10" ht="22.5">
      <c r="A149" s="1"/>
      <c r="B149" s="1"/>
      <c r="C149" s="2"/>
      <c r="D149" s="2"/>
      <c r="E149" s="2"/>
      <c r="F149" s="1"/>
      <c r="G149" s="1"/>
      <c r="H149" s="1"/>
      <c r="I149" s="1"/>
      <c r="J149" s="2"/>
    </row>
    <row r="150" spans="1:10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22.5">
      <c r="A151" s="12"/>
      <c r="B151" s="13"/>
      <c r="C151" s="13"/>
      <c r="D151" s="13"/>
      <c r="E151" s="14"/>
      <c r="F151" s="14"/>
      <c r="G151" s="14"/>
      <c r="H151" s="14"/>
      <c r="I151" s="14"/>
      <c r="J151" s="13"/>
    </row>
    <row r="152" spans="1:10" ht="22.5">
      <c r="A152" s="99"/>
      <c r="B152" s="93"/>
      <c r="C152" s="93"/>
      <c r="D152" s="93"/>
      <c r="E152" s="9"/>
      <c r="F152" s="9"/>
      <c r="G152" s="9"/>
      <c r="H152" s="9"/>
      <c r="I152" s="14"/>
      <c r="J152" s="13"/>
    </row>
    <row r="153" spans="1:10">
      <c r="A153" s="9"/>
      <c r="B153" s="17"/>
      <c r="C153" s="2"/>
      <c r="D153" s="9"/>
      <c r="E153" s="18"/>
      <c r="F153" s="18"/>
      <c r="G153" s="18"/>
      <c r="H153" s="18"/>
      <c r="I153" s="18"/>
      <c r="J153" s="2"/>
    </row>
    <row r="154" spans="1:10">
      <c r="A154" s="9"/>
      <c r="B154" s="17"/>
      <c r="C154" s="2"/>
      <c r="D154" s="9"/>
      <c r="E154" s="18"/>
      <c r="F154" s="18"/>
      <c r="G154" s="18"/>
      <c r="H154" s="18"/>
      <c r="I154" s="18"/>
      <c r="J154" s="2"/>
    </row>
    <row r="155" spans="1:10">
      <c r="A155" s="9"/>
      <c r="B155" s="17"/>
      <c r="C155" s="129"/>
      <c r="D155" s="126"/>
      <c r="E155" s="29"/>
      <c r="F155" s="29"/>
      <c r="G155" s="29"/>
      <c r="H155" s="29"/>
      <c r="I155" s="29"/>
      <c r="J155" s="2"/>
    </row>
    <row r="156" spans="1:10">
      <c r="A156" s="9"/>
      <c r="B156" s="17"/>
      <c r="C156" s="2"/>
      <c r="D156" s="9"/>
      <c r="E156" s="16"/>
      <c r="F156" s="16"/>
      <c r="G156" s="16"/>
      <c r="H156" s="16"/>
      <c r="I156" s="29"/>
      <c r="J156" s="2"/>
    </row>
    <row r="157" spans="1:10">
      <c r="A157" s="9"/>
      <c r="B157" s="17"/>
      <c r="C157" s="2"/>
      <c r="D157" s="9"/>
      <c r="E157" s="16"/>
      <c r="F157" s="16"/>
      <c r="G157" s="16"/>
      <c r="H157" s="16"/>
      <c r="I157" s="29"/>
      <c r="J157" s="2"/>
    </row>
    <row r="158" spans="1:10">
      <c r="A158" s="9"/>
      <c r="B158" s="17"/>
      <c r="C158" s="2"/>
      <c r="D158" s="9"/>
      <c r="E158" s="16"/>
      <c r="F158" s="16"/>
      <c r="G158" s="16"/>
      <c r="H158" s="16"/>
      <c r="I158" s="29"/>
      <c r="J158" s="2"/>
    </row>
    <row r="159" spans="1:10">
      <c r="A159" s="9"/>
      <c r="B159" s="17"/>
      <c r="C159" s="2"/>
      <c r="D159" s="9"/>
      <c r="E159" s="16"/>
      <c r="F159" s="16"/>
      <c r="G159" s="16"/>
      <c r="H159" s="16"/>
      <c r="I159" s="29"/>
      <c r="J159" s="2"/>
    </row>
    <row r="160" spans="1:10">
      <c r="A160" s="9"/>
      <c r="B160" s="17"/>
      <c r="C160" s="2"/>
      <c r="D160" s="9"/>
      <c r="E160" s="16"/>
      <c r="F160" s="16"/>
      <c r="G160" s="16"/>
      <c r="H160" s="16"/>
      <c r="I160" s="29"/>
      <c r="J160" s="2"/>
    </row>
    <row r="161" spans="1:10">
      <c r="A161" s="9"/>
      <c r="B161" s="17"/>
      <c r="C161" s="2"/>
      <c r="D161" s="9"/>
      <c r="E161" s="16"/>
      <c r="F161" s="16"/>
      <c r="G161" s="16"/>
      <c r="H161" s="16"/>
      <c r="I161" s="29"/>
      <c r="J161" s="2"/>
    </row>
    <row r="162" spans="1:10">
      <c r="A162" s="9"/>
      <c r="B162" s="17"/>
      <c r="C162" s="2"/>
      <c r="D162" s="9"/>
      <c r="E162" s="16"/>
      <c r="F162" s="16"/>
      <c r="G162" s="16"/>
      <c r="H162" s="16"/>
      <c r="I162" s="29"/>
      <c r="J162" s="2"/>
    </row>
    <row r="163" spans="1:10">
      <c r="A163" s="9"/>
      <c r="B163" s="17"/>
      <c r="C163" s="2"/>
      <c r="D163" s="9"/>
      <c r="E163" s="16"/>
      <c r="F163" s="16"/>
      <c r="G163" s="16"/>
      <c r="H163" s="16"/>
      <c r="I163" s="29"/>
      <c r="J163" s="2"/>
    </row>
    <row r="164" spans="1:10">
      <c r="A164" s="9"/>
      <c r="B164" s="17"/>
      <c r="C164" s="2"/>
      <c r="D164" s="9"/>
      <c r="E164" s="16"/>
      <c r="F164" s="16"/>
      <c r="G164" s="16"/>
      <c r="H164" s="16"/>
      <c r="I164" s="29"/>
      <c r="J164" s="2"/>
    </row>
    <row r="165" spans="1:10">
      <c r="A165" s="9"/>
      <c r="B165" s="17"/>
      <c r="C165" s="2"/>
      <c r="D165" s="9"/>
      <c r="E165" s="16"/>
      <c r="F165" s="16"/>
      <c r="G165" s="16"/>
      <c r="H165" s="16"/>
      <c r="I165" s="29"/>
      <c r="J165" s="2"/>
    </row>
    <row r="166" spans="1:10">
      <c r="A166" s="9"/>
      <c r="B166" s="17"/>
      <c r="C166" s="2"/>
      <c r="D166" s="9"/>
      <c r="E166" s="16"/>
      <c r="F166" s="16"/>
      <c r="G166" s="16"/>
      <c r="H166" s="16"/>
      <c r="I166" s="29"/>
      <c r="J166" s="2"/>
    </row>
    <row r="167" spans="1:10">
      <c r="A167" s="9"/>
      <c r="B167" s="17"/>
      <c r="C167" s="2"/>
      <c r="D167" s="9"/>
      <c r="E167" s="16"/>
      <c r="F167" s="16"/>
      <c r="G167" s="16"/>
      <c r="H167" s="16"/>
      <c r="I167" s="29"/>
      <c r="J167" s="2"/>
    </row>
    <row r="168" spans="1:10">
      <c r="A168" s="9"/>
      <c r="B168" s="17"/>
      <c r="C168" s="2"/>
      <c r="D168" s="9"/>
      <c r="E168" s="16"/>
      <c r="F168" s="16"/>
      <c r="G168" s="16"/>
      <c r="H168" s="16"/>
      <c r="I168" s="29"/>
      <c r="J168" s="2"/>
    </row>
    <row r="169" spans="1:10">
      <c r="A169" s="9"/>
      <c r="B169" s="17"/>
      <c r="C169" s="2"/>
      <c r="D169" s="9"/>
      <c r="E169" s="16"/>
      <c r="F169" s="16"/>
      <c r="G169" s="16"/>
      <c r="H169" s="16"/>
      <c r="I169" s="29"/>
      <c r="J169" s="2"/>
    </row>
    <row r="170" spans="1:10">
      <c r="A170" s="9"/>
      <c r="B170" s="17"/>
      <c r="C170" s="2"/>
      <c r="D170" s="9"/>
      <c r="E170" s="16"/>
      <c r="F170" s="16"/>
      <c r="G170" s="16"/>
      <c r="H170" s="16"/>
      <c r="I170" s="29"/>
      <c r="J170" s="2"/>
    </row>
    <row r="171" spans="1:10">
      <c r="A171" s="2"/>
      <c r="B171" s="2"/>
      <c r="C171" s="2"/>
      <c r="D171" s="2"/>
      <c r="E171" s="16"/>
      <c r="F171" s="16"/>
      <c r="G171" s="16"/>
      <c r="H171" s="16"/>
      <c r="I171" s="16"/>
      <c r="J171" s="2"/>
    </row>
    <row r="172" spans="1:10" ht="22.5">
      <c r="A172" s="1"/>
      <c r="B172" s="17"/>
      <c r="C172" s="2"/>
      <c r="D172" s="2"/>
      <c r="E172" s="2"/>
      <c r="F172" s="2"/>
      <c r="G172" s="2"/>
      <c r="H172" s="2"/>
      <c r="I172" s="2"/>
      <c r="J172" s="2"/>
    </row>
    <row r="173" spans="1:10" ht="22.5">
      <c r="A173" s="1"/>
      <c r="B173" s="17"/>
      <c r="C173" s="2"/>
      <c r="D173" s="2"/>
      <c r="E173" s="2"/>
      <c r="F173" s="1"/>
      <c r="G173" s="1"/>
      <c r="H173" s="1"/>
      <c r="I173" s="1"/>
      <c r="J173" s="2"/>
    </row>
    <row r="174" spans="1:10" ht="22.5">
      <c r="A174" s="1"/>
      <c r="B174" s="1"/>
      <c r="C174" s="2"/>
      <c r="D174" s="2"/>
      <c r="E174" s="2"/>
      <c r="F174" s="1"/>
      <c r="G174" s="1"/>
      <c r="H174" s="1"/>
      <c r="I174" s="1"/>
      <c r="J174" s="2"/>
    </row>
    <row r="175" spans="1:10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22.5">
      <c r="A176" s="12"/>
      <c r="B176" s="13"/>
      <c r="C176" s="13"/>
      <c r="D176" s="13"/>
      <c r="E176" s="14"/>
      <c r="F176" s="14"/>
      <c r="G176" s="14"/>
      <c r="H176" s="14"/>
      <c r="I176" s="14"/>
      <c r="J176" s="13"/>
    </row>
    <row r="177" spans="1:10" ht="22.5">
      <c r="A177" s="99"/>
      <c r="B177" s="93"/>
      <c r="C177" s="93"/>
      <c r="D177" s="93"/>
      <c r="E177" s="9"/>
      <c r="F177" s="9"/>
      <c r="G177" s="9"/>
      <c r="H177" s="9"/>
      <c r="I177" s="14"/>
      <c r="J177" s="13"/>
    </row>
    <row r="178" spans="1:10">
      <c r="A178" s="19"/>
      <c r="B178" s="17"/>
      <c r="C178" s="2"/>
      <c r="D178" s="9"/>
      <c r="E178" s="18"/>
      <c r="F178" s="18"/>
      <c r="G178" s="18"/>
      <c r="H178" s="18"/>
      <c r="I178" s="18"/>
      <c r="J178" s="2"/>
    </row>
    <row r="179" spans="1:10">
      <c r="A179" s="2"/>
      <c r="B179" s="17"/>
      <c r="C179" s="2"/>
      <c r="D179" s="9"/>
      <c r="E179" s="16"/>
      <c r="F179" s="16"/>
      <c r="G179" s="16"/>
      <c r="H179" s="16"/>
      <c r="I179" s="29"/>
      <c r="J179" s="2"/>
    </row>
    <row r="180" spans="1:10">
      <c r="A180" s="2"/>
      <c r="B180" s="17"/>
      <c r="C180" s="2"/>
      <c r="D180" s="9"/>
      <c r="E180" s="16"/>
      <c r="F180" s="16"/>
      <c r="G180" s="16"/>
      <c r="H180" s="16"/>
      <c r="I180" s="29"/>
      <c r="J180" s="2"/>
    </row>
    <row r="181" spans="1:10">
      <c r="A181" s="2"/>
      <c r="B181" s="17"/>
      <c r="C181" s="2"/>
      <c r="D181" s="9"/>
      <c r="E181" s="16"/>
      <c r="F181" s="16"/>
      <c r="G181" s="16"/>
      <c r="H181" s="16"/>
      <c r="I181" s="29"/>
      <c r="J181" s="2"/>
    </row>
    <row r="182" spans="1:10">
      <c r="A182" s="2"/>
      <c r="B182" s="17"/>
      <c r="C182" s="2"/>
      <c r="D182" s="9"/>
      <c r="E182" s="16"/>
      <c r="F182" s="16"/>
      <c r="G182" s="16"/>
      <c r="H182" s="16"/>
      <c r="I182" s="29"/>
      <c r="J182" s="2"/>
    </row>
    <row r="183" spans="1:10">
      <c r="A183" s="2"/>
      <c r="B183" s="17"/>
      <c r="C183" s="2"/>
      <c r="D183" s="9"/>
      <c r="E183" s="16"/>
      <c r="F183" s="16"/>
      <c r="G183" s="16"/>
      <c r="H183" s="16"/>
      <c r="I183" s="29"/>
      <c r="J183" s="2"/>
    </row>
    <row r="184" spans="1:10">
      <c r="A184" s="2"/>
      <c r="B184" s="17"/>
      <c r="C184" s="2"/>
      <c r="D184" s="9"/>
      <c r="E184" s="16"/>
      <c r="F184" s="16"/>
      <c r="G184" s="16"/>
      <c r="H184" s="16"/>
      <c r="I184" s="29"/>
      <c r="J184" s="2"/>
    </row>
    <row r="185" spans="1:10">
      <c r="A185" s="2"/>
      <c r="B185" s="17"/>
      <c r="C185" s="2"/>
      <c r="D185" s="9"/>
      <c r="E185" s="16"/>
      <c r="F185" s="16"/>
      <c r="G185" s="16"/>
      <c r="H185" s="16"/>
      <c r="I185" s="16"/>
      <c r="J185" s="2"/>
    </row>
    <row r="186" spans="1:10">
      <c r="A186" s="2"/>
      <c r="B186" s="17"/>
      <c r="C186" s="2"/>
      <c r="D186" s="9"/>
      <c r="E186" s="16"/>
      <c r="F186" s="16"/>
      <c r="G186" s="16"/>
      <c r="H186" s="16"/>
      <c r="I186" s="16"/>
      <c r="J186" s="2"/>
    </row>
    <row r="187" spans="1:10">
      <c r="A187" s="2"/>
      <c r="B187" s="17"/>
      <c r="C187" s="2"/>
      <c r="D187" s="9"/>
      <c r="E187" s="16"/>
      <c r="F187" s="16"/>
      <c r="G187" s="16"/>
      <c r="H187" s="16"/>
      <c r="I187" s="29"/>
      <c r="J187" s="2"/>
    </row>
    <row r="188" spans="1:10">
      <c r="A188" s="2"/>
      <c r="B188" s="17"/>
      <c r="C188" s="2"/>
      <c r="D188" s="9"/>
      <c r="E188" s="16"/>
      <c r="F188" s="16"/>
      <c r="G188" s="16"/>
      <c r="H188" s="16"/>
      <c r="I188" s="29"/>
      <c r="J188" s="2"/>
    </row>
    <row r="189" spans="1:10">
      <c r="A189" s="2"/>
      <c r="B189" s="17"/>
      <c r="C189" s="2"/>
      <c r="D189" s="126"/>
      <c r="E189" s="16"/>
      <c r="F189" s="16"/>
      <c r="G189" s="16"/>
      <c r="H189" s="16"/>
      <c r="I189" s="29"/>
      <c r="J189" s="2"/>
    </row>
    <row r="190" spans="1:10">
      <c r="A190" s="2"/>
      <c r="B190" s="17"/>
      <c r="C190" s="129"/>
      <c r="D190" s="126"/>
      <c r="E190" s="16"/>
      <c r="F190" s="16"/>
      <c r="G190" s="16"/>
      <c r="H190" s="16"/>
      <c r="I190" s="29"/>
      <c r="J190" s="2"/>
    </row>
    <row r="191" spans="1:10">
      <c r="A191" s="2"/>
      <c r="B191" s="17"/>
      <c r="C191" s="129"/>
      <c r="D191" s="126"/>
      <c r="E191" s="16"/>
      <c r="F191" s="16"/>
      <c r="G191" s="16"/>
      <c r="H191" s="16"/>
      <c r="I191" s="29"/>
      <c r="J191" s="2"/>
    </row>
    <row r="192" spans="1:10">
      <c r="A192" s="2"/>
      <c r="B192" s="17"/>
      <c r="C192" s="2"/>
      <c r="D192" s="9"/>
      <c r="E192" s="16"/>
      <c r="F192" s="16"/>
      <c r="G192" s="16"/>
      <c r="H192" s="16"/>
      <c r="I192" s="29"/>
      <c r="J192" s="2"/>
    </row>
    <row r="193" spans="1:10">
      <c r="A193" s="2"/>
      <c r="B193" s="17"/>
      <c r="C193" s="2"/>
      <c r="D193" s="9"/>
      <c r="E193" s="16"/>
      <c r="F193" s="16"/>
      <c r="G193" s="16"/>
      <c r="H193" s="16"/>
      <c r="I193" s="29"/>
      <c r="J193" s="2"/>
    </row>
    <row r="194" spans="1:10">
      <c r="A194" s="2"/>
      <c r="B194" s="17"/>
      <c r="C194" s="129"/>
      <c r="D194" s="126"/>
      <c r="E194" s="16"/>
      <c r="F194" s="16"/>
      <c r="G194" s="16"/>
      <c r="H194" s="16"/>
      <c r="I194" s="29"/>
      <c r="J194" s="2"/>
    </row>
    <row r="195" spans="1:10">
      <c r="A195" s="2"/>
      <c r="B195" s="17"/>
      <c r="C195" s="129"/>
      <c r="D195" s="126"/>
      <c r="E195" s="16"/>
      <c r="F195" s="16"/>
      <c r="G195" s="16"/>
      <c r="H195" s="16"/>
      <c r="I195" s="16"/>
      <c r="J195" s="2"/>
    </row>
    <row r="196" spans="1:10">
      <c r="A196" s="2"/>
      <c r="B196" s="17"/>
      <c r="C196" s="129"/>
      <c r="D196" s="126"/>
      <c r="E196" s="29"/>
      <c r="F196" s="29"/>
      <c r="G196" s="29"/>
      <c r="H196" s="29"/>
      <c r="I196" s="29"/>
      <c r="J196" s="2"/>
    </row>
    <row r="197" spans="1:10" ht="22.5">
      <c r="A197" s="1"/>
      <c r="B197" s="1"/>
      <c r="C197" s="2"/>
      <c r="D197" s="2"/>
      <c r="E197" s="2"/>
      <c r="F197" s="2"/>
      <c r="G197" s="2"/>
      <c r="H197" s="2"/>
      <c r="I197" s="2"/>
      <c r="J197" s="2"/>
    </row>
    <row r="198" spans="1:10" ht="22.5">
      <c r="A198" s="1"/>
      <c r="B198" s="1"/>
      <c r="C198" s="2"/>
      <c r="D198" s="2"/>
      <c r="E198" s="2"/>
      <c r="F198" s="1"/>
      <c r="G198" s="1"/>
      <c r="H198" s="1"/>
      <c r="I198" s="1"/>
      <c r="J198" s="2"/>
    </row>
    <row r="199" spans="1:10" ht="22.5">
      <c r="A199" s="1"/>
      <c r="B199" s="1"/>
      <c r="C199" s="2"/>
      <c r="D199" s="2"/>
      <c r="E199" s="2"/>
      <c r="F199" s="1"/>
      <c r="G199" s="1"/>
      <c r="H199" s="1"/>
      <c r="I199" s="1"/>
      <c r="J199" s="2"/>
    </row>
    <row r="200" spans="1:10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22.5">
      <c r="A201" s="12"/>
      <c r="B201" s="13"/>
      <c r="C201" s="13"/>
      <c r="D201" s="13"/>
      <c r="E201" s="14"/>
      <c r="F201" s="14"/>
      <c r="G201" s="14"/>
      <c r="H201" s="14"/>
      <c r="I201" s="14"/>
      <c r="J201" s="13"/>
    </row>
    <row r="202" spans="1:10" ht="22.5">
      <c r="A202" s="99"/>
      <c r="B202" s="93"/>
      <c r="C202" s="93"/>
      <c r="D202" s="93"/>
      <c r="E202" s="9"/>
      <c r="F202" s="9"/>
      <c r="G202" s="9"/>
      <c r="H202" s="9"/>
      <c r="I202" s="14"/>
      <c r="J202" s="13"/>
    </row>
    <row r="203" spans="1:10">
      <c r="A203" s="9"/>
      <c r="B203" s="17"/>
      <c r="C203" s="2"/>
      <c r="D203" s="2"/>
      <c r="E203" s="2"/>
      <c r="F203" s="2"/>
      <c r="G203" s="2"/>
      <c r="H203" s="2"/>
      <c r="I203" s="2"/>
      <c r="J203" s="2"/>
    </row>
    <row r="204" spans="1:10">
      <c r="A204" s="9"/>
      <c r="B204" s="17"/>
      <c r="C204" s="129"/>
      <c r="D204" s="126"/>
      <c r="E204" s="129"/>
      <c r="F204" s="129"/>
      <c r="G204" s="129"/>
      <c r="H204" s="129"/>
      <c r="I204" s="129"/>
      <c r="J204" s="2"/>
    </row>
    <row r="205" spans="1:10">
      <c r="A205" s="9"/>
      <c r="B205" s="17"/>
      <c r="C205" s="129"/>
      <c r="D205" s="126"/>
      <c r="E205" s="29"/>
      <c r="F205" s="29"/>
      <c r="G205" s="29"/>
      <c r="H205" s="29"/>
      <c r="I205" s="29"/>
      <c r="J205" s="2"/>
    </row>
    <row r="206" spans="1:10">
      <c r="A206" s="9"/>
      <c r="B206" s="17"/>
      <c r="C206" s="129"/>
      <c r="D206" s="126"/>
      <c r="E206" s="29"/>
      <c r="F206" s="29"/>
      <c r="G206" s="29"/>
      <c r="H206" s="29"/>
      <c r="I206" s="29"/>
      <c r="J206" s="2"/>
    </row>
    <row r="207" spans="1:10">
      <c r="A207" s="9"/>
      <c r="B207" s="17"/>
      <c r="C207" s="129"/>
      <c r="D207" s="93"/>
      <c r="E207" s="29"/>
      <c r="F207" s="29"/>
      <c r="G207" s="29"/>
      <c r="H207" s="29"/>
      <c r="I207" s="29"/>
      <c r="J207" s="2"/>
    </row>
    <row r="208" spans="1:10">
      <c r="A208" s="9"/>
      <c r="B208" s="17"/>
      <c r="C208" s="129"/>
      <c r="D208" s="126"/>
      <c r="E208" s="29"/>
      <c r="F208" s="29"/>
      <c r="G208" s="29"/>
      <c r="H208" s="29"/>
      <c r="I208" s="29"/>
      <c r="J208" s="2"/>
    </row>
    <row r="209" spans="1:13">
      <c r="A209" s="9"/>
      <c r="B209" s="17"/>
      <c r="C209" s="129"/>
      <c r="D209" s="126"/>
      <c r="E209" s="29"/>
      <c r="F209" s="29"/>
      <c r="G209" s="29"/>
      <c r="H209" s="29"/>
      <c r="I209" s="29"/>
      <c r="J209" s="2"/>
    </row>
    <row r="210" spans="1:13">
      <c r="A210" s="9"/>
      <c r="B210" s="17"/>
      <c r="C210" s="129"/>
      <c r="D210" s="126"/>
      <c r="E210" s="29"/>
      <c r="F210" s="29"/>
      <c r="G210" s="29"/>
      <c r="H210" s="29"/>
      <c r="I210" s="29"/>
      <c r="J210" s="2"/>
      <c r="L210" s="130"/>
      <c r="M210" s="92"/>
    </row>
    <row r="211" spans="1:13">
      <c r="A211" s="2"/>
      <c r="B211" s="17"/>
      <c r="C211" s="129"/>
      <c r="D211" s="126"/>
      <c r="E211" s="29"/>
      <c r="F211" s="29"/>
      <c r="G211" s="29"/>
      <c r="H211" s="29"/>
      <c r="I211" s="29"/>
      <c r="J211" s="2"/>
    </row>
    <row r="212" spans="1:13">
      <c r="A212" s="2"/>
      <c r="B212" s="17"/>
      <c r="C212" s="129"/>
      <c r="D212" s="126"/>
      <c r="E212" s="29"/>
      <c r="F212" s="29"/>
      <c r="G212" s="29"/>
      <c r="H212" s="29"/>
      <c r="I212" s="29"/>
      <c r="J212" s="2"/>
      <c r="L212" s="92"/>
    </row>
    <row r="213" spans="1:13">
      <c r="A213" s="2"/>
      <c r="B213" s="17"/>
      <c r="C213" s="129"/>
      <c r="D213" s="126"/>
      <c r="E213" s="29"/>
      <c r="F213" s="29"/>
      <c r="G213" s="29"/>
      <c r="H213" s="29"/>
      <c r="I213" s="29"/>
      <c r="J213" s="2"/>
      <c r="L213" s="92"/>
    </row>
    <row r="214" spans="1:13">
      <c r="A214" s="2"/>
      <c r="B214" s="2"/>
      <c r="C214" s="2"/>
      <c r="D214" s="2"/>
      <c r="E214" s="2"/>
      <c r="F214" s="2"/>
      <c r="G214" s="2"/>
      <c r="H214" s="2"/>
      <c r="I214" s="2"/>
      <c r="J214" s="2"/>
      <c r="L214" s="92"/>
    </row>
    <row r="215" spans="1:13">
      <c r="A215" s="2"/>
      <c r="B215" s="2"/>
      <c r="C215" s="2"/>
      <c r="D215" s="2"/>
      <c r="E215" s="2"/>
      <c r="F215" s="2"/>
      <c r="G215" s="2"/>
      <c r="H215" s="2"/>
      <c r="I215" s="15"/>
      <c r="J215" s="2"/>
      <c r="L215" s="92"/>
    </row>
    <row r="216" spans="1:13">
      <c r="A216" s="2"/>
      <c r="B216" s="17"/>
      <c r="C216" s="2"/>
      <c r="D216" s="9"/>
      <c r="E216" s="18"/>
      <c r="F216" s="18"/>
      <c r="G216" s="18"/>
      <c r="H216" s="18"/>
      <c r="I216" s="18"/>
      <c r="J216" s="2"/>
    </row>
    <row r="217" spans="1:13">
      <c r="A217" s="2"/>
      <c r="B217" s="17"/>
      <c r="C217" s="2"/>
      <c r="D217" s="9"/>
      <c r="E217" s="18"/>
      <c r="F217" s="18"/>
      <c r="G217" s="18"/>
      <c r="H217" s="18"/>
      <c r="I217" s="18"/>
      <c r="J217" s="2"/>
    </row>
    <row r="218" spans="1:13" ht="22.5">
      <c r="A218" s="2"/>
      <c r="B218" s="1"/>
      <c r="C218" s="2"/>
      <c r="D218" s="2"/>
      <c r="E218" s="2"/>
      <c r="F218" s="2"/>
      <c r="G218" s="2"/>
      <c r="H218" s="2"/>
      <c r="I218" s="2"/>
      <c r="J218" s="2"/>
    </row>
    <row r="219" spans="1:13" ht="22.5">
      <c r="A219" s="2"/>
      <c r="B219" s="1"/>
      <c r="C219" s="2"/>
      <c r="D219" s="2"/>
      <c r="E219" s="2"/>
      <c r="F219" s="2"/>
      <c r="G219" s="2"/>
      <c r="H219" s="2"/>
      <c r="I219" s="2"/>
      <c r="J219" s="2"/>
    </row>
    <row r="220" spans="1:13">
      <c r="A220" s="2"/>
      <c r="B220" s="17"/>
      <c r="C220" s="2"/>
      <c r="D220" s="2"/>
      <c r="E220" s="2"/>
      <c r="F220" s="2"/>
      <c r="G220" s="2"/>
      <c r="H220" s="2"/>
      <c r="I220" s="20"/>
      <c r="J220" s="2"/>
    </row>
    <row r="221" spans="1:13" ht="22.5">
      <c r="A221" s="2"/>
      <c r="B221" s="2"/>
      <c r="C221" s="2"/>
      <c r="D221" s="2"/>
      <c r="E221" s="2"/>
      <c r="F221" s="2"/>
      <c r="G221" s="2"/>
      <c r="H221" s="2"/>
      <c r="I221" s="21"/>
      <c r="J221" s="2"/>
    </row>
    <row r="222" spans="1:13" ht="22.5">
      <c r="A222" s="1"/>
      <c r="B222" s="17"/>
      <c r="C222" s="2"/>
      <c r="D222" s="2"/>
      <c r="E222" s="2"/>
      <c r="F222" s="2"/>
      <c r="G222" s="2"/>
      <c r="H222" s="2"/>
      <c r="I222" s="2"/>
      <c r="J222" s="2"/>
    </row>
    <row r="223" spans="1:13" ht="22.5">
      <c r="A223" s="1"/>
      <c r="B223" s="17"/>
      <c r="C223" s="2"/>
      <c r="D223" s="2"/>
      <c r="E223" s="2"/>
      <c r="F223" s="1"/>
      <c r="G223" s="1"/>
      <c r="H223" s="1"/>
      <c r="I223" s="1"/>
      <c r="J223" s="2"/>
    </row>
    <row r="224" spans="1:13" ht="22.5">
      <c r="A224" s="1"/>
      <c r="B224" s="1"/>
      <c r="C224" s="2"/>
      <c r="D224" s="2"/>
      <c r="E224" s="2"/>
      <c r="F224" s="1"/>
      <c r="G224" s="1"/>
      <c r="H224" s="1"/>
      <c r="I224" s="1"/>
      <c r="J224" s="2"/>
    </row>
    <row r="225" spans="1:11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1" ht="22.5">
      <c r="A226" s="12"/>
      <c r="B226" s="13"/>
      <c r="C226" s="13"/>
      <c r="D226" s="13"/>
      <c r="E226" s="14"/>
      <c r="F226" s="14"/>
      <c r="G226" s="14"/>
      <c r="H226" s="14"/>
      <c r="I226" s="14"/>
      <c r="J226" s="13"/>
    </row>
    <row r="227" spans="1:11" ht="22.5">
      <c r="A227" s="99"/>
      <c r="B227" s="93"/>
      <c r="C227" s="93"/>
      <c r="D227" s="93"/>
      <c r="E227" s="9"/>
      <c r="F227" s="9"/>
      <c r="G227" s="9"/>
      <c r="H227" s="9"/>
      <c r="I227" s="14"/>
      <c r="J227" s="13"/>
    </row>
    <row r="228" spans="1:11">
      <c r="A228" s="19"/>
      <c r="B228" s="2"/>
      <c r="C228" s="2"/>
      <c r="D228" s="9"/>
      <c r="E228" s="18"/>
      <c r="F228" s="18"/>
      <c r="G228" s="18"/>
      <c r="H228" s="18"/>
      <c r="I228" s="18"/>
      <c r="J228" s="2"/>
    </row>
    <row r="229" spans="1:11">
      <c r="A229" s="9"/>
      <c r="B229" s="17"/>
      <c r="C229" s="131"/>
      <c r="D229" s="9"/>
      <c r="E229" s="18"/>
      <c r="F229" s="16"/>
      <c r="G229" s="18"/>
      <c r="H229" s="16"/>
      <c r="I229" s="16"/>
      <c r="J229" s="11"/>
    </row>
    <row r="230" spans="1:11">
      <c r="A230" s="9"/>
      <c r="B230" s="17"/>
      <c r="C230" s="131"/>
      <c r="D230" s="9"/>
      <c r="E230" s="18"/>
      <c r="F230" s="16"/>
      <c r="G230" s="18"/>
      <c r="H230" s="16"/>
      <c r="I230" s="16"/>
      <c r="J230" s="2"/>
    </row>
    <row r="231" spans="1:11">
      <c r="A231" s="9"/>
      <c r="B231" s="17"/>
      <c r="C231" s="131"/>
      <c r="D231" s="9"/>
      <c r="E231" s="18"/>
      <c r="F231" s="16"/>
      <c r="G231" s="18"/>
      <c r="H231" s="16"/>
      <c r="I231" s="16"/>
      <c r="J231" s="11"/>
    </row>
    <row r="232" spans="1:11">
      <c r="A232" s="9"/>
      <c r="B232" s="17"/>
      <c r="C232" s="131"/>
      <c r="D232" s="9"/>
      <c r="E232" s="18"/>
      <c r="F232" s="16"/>
      <c r="G232" s="18"/>
      <c r="H232" s="16"/>
      <c r="I232" s="16"/>
      <c r="J232" s="2"/>
    </row>
    <row r="233" spans="1:11">
      <c r="A233" s="9"/>
      <c r="B233" s="17"/>
      <c r="C233" s="131"/>
      <c r="D233" s="93"/>
      <c r="E233" s="18"/>
      <c r="F233" s="16"/>
      <c r="G233" s="18"/>
      <c r="H233" s="16"/>
      <c r="I233" s="16"/>
      <c r="J233" s="2"/>
    </row>
    <row r="234" spans="1:11">
      <c r="A234" s="9"/>
      <c r="B234" s="17"/>
      <c r="C234" s="131"/>
      <c r="D234" s="9"/>
      <c r="E234" s="132"/>
      <c r="F234" s="16"/>
      <c r="G234" s="18"/>
      <c r="H234" s="16"/>
      <c r="I234" s="16"/>
      <c r="J234" s="2"/>
    </row>
    <row r="235" spans="1:11">
      <c r="A235" s="9"/>
      <c r="B235" s="17"/>
      <c r="C235" s="131"/>
      <c r="D235" s="126"/>
      <c r="E235" s="16"/>
      <c r="F235" s="16"/>
      <c r="G235" s="18"/>
      <c r="H235" s="16"/>
      <c r="I235" s="16"/>
      <c r="J235" s="2"/>
    </row>
    <row r="236" spans="1:11">
      <c r="A236" s="9"/>
      <c r="B236" s="17"/>
      <c r="C236" s="131"/>
      <c r="D236" s="126"/>
      <c r="E236" s="18"/>
      <c r="F236" s="16"/>
      <c r="G236" s="18"/>
      <c r="H236" s="16"/>
      <c r="I236" s="16"/>
      <c r="J236" s="2"/>
    </row>
    <row r="237" spans="1:11">
      <c r="A237" s="9"/>
      <c r="B237" s="2"/>
      <c r="C237" s="131"/>
      <c r="D237" s="126"/>
      <c r="E237" s="18"/>
      <c r="F237" s="16"/>
      <c r="G237" s="18"/>
      <c r="H237" s="16"/>
      <c r="I237" s="16"/>
      <c r="J237" s="2"/>
      <c r="K237" s="133"/>
    </row>
    <row r="238" spans="1:11">
      <c r="A238" s="9"/>
      <c r="B238" s="17"/>
      <c r="C238" s="131"/>
      <c r="D238" s="9"/>
      <c r="E238" s="18"/>
      <c r="F238" s="16"/>
      <c r="G238" s="18"/>
      <c r="H238" s="16"/>
      <c r="I238" s="16"/>
      <c r="J238" s="2"/>
      <c r="K238" s="133"/>
    </row>
    <row r="239" spans="1:11">
      <c r="A239" s="9"/>
      <c r="B239" s="17"/>
      <c r="C239" s="131"/>
      <c r="D239" s="9"/>
      <c r="E239" s="18"/>
      <c r="F239" s="16"/>
      <c r="G239" s="18"/>
      <c r="H239" s="16"/>
      <c r="I239" s="16"/>
      <c r="J239" s="2"/>
    </row>
    <row r="240" spans="1:11">
      <c r="A240" s="9"/>
      <c r="B240" s="17"/>
      <c r="C240" s="131"/>
      <c r="D240" s="9"/>
      <c r="E240" s="18"/>
      <c r="F240" s="16"/>
      <c r="G240" s="18"/>
      <c r="H240" s="16"/>
      <c r="I240" s="16"/>
      <c r="J240" s="2"/>
    </row>
    <row r="241" spans="1:10">
      <c r="A241" s="9"/>
      <c r="B241" s="17"/>
      <c r="C241" s="131"/>
      <c r="D241" s="9"/>
      <c r="E241" s="18"/>
      <c r="F241" s="16"/>
      <c r="G241" s="18"/>
      <c r="H241" s="16"/>
      <c r="I241" s="16"/>
      <c r="J241" s="2"/>
    </row>
    <row r="242" spans="1:10">
      <c r="A242" s="9"/>
      <c r="B242" s="17"/>
      <c r="C242" s="131"/>
      <c r="D242" s="93"/>
      <c r="E242" s="18"/>
      <c r="F242" s="16"/>
      <c r="G242" s="18"/>
      <c r="H242" s="16"/>
      <c r="I242" s="16"/>
      <c r="J242" s="2"/>
    </row>
    <row r="243" spans="1:10">
      <c r="A243" s="9"/>
      <c r="B243" s="17"/>
      <c r="C243" s="131"/>
      <c r="D243" s="126"/>
      <c r="E243" s="16"/>
      <c r="F243" s="16"/>
      <c r="G243" s="18"/>
      <c r="H243" s="16"/>
      <c r="I243" s="16"/>
      <c r="J243" s="2"/>
    </row>
    <row r="244" spans="1:10">
      <c r="A244" s="9"/>
      <c r="B244" s="17"/>
      <c r="C244" s="134"/>
      <c r="J244" s="2"/>
    </row>
    <row r="245" spans="1:10">
      <c r="A245" s="9"/>
      <c r="B245" s="17"/>
      <c r="C245" s="134"/>
      <c r="D245" s="135"/>
      <c r="E245" s="16"/>
      <c r="F245" s="16"/>
      <c r="G245" s="134"/>
      <c r="H245" s="16"/>
      <c r="I245" s="16"/>
      <c r="J245" s="2"/>
    </row>
    <row r="246" spans="1:10">
      <c r="A246" s="2"/>
      <c r="B246" s="17"/>
      <c r="C246" s="136"/>
      <c r="D246" s="135"/>
      <c r="E246" s="16"/>
      <c r="F246" s="16"/>
      <c r="G246" s="131"/>
      <c r="H246" s="16"/>
      <c r="I246" s="16"/>
      <c r="J246" s="2"/>
    </row>
    <row r="247" spans="1:10" ht="22.5">
      <c r="A247" s="1"/>
      <c r="B247" s="17"/>
      <c r="C247" s="2"/>
      <c r="D247" s="2"/>
      <c r="E247" s="2"/>
      <c r="F247" s="2"/>
      <c r="G247" s="2"/>
      <c r="H247" s="2"/>
      <c r="I247" s="2"/>
      <c r="J247" s="2"/>
    </row>
    <row r="248" spans="1:10" ht="22.5">
      <c r="A248" s="1"/>
      <c r="B248" s="17"/>
      <c r="C248" s="2"/>
      <c r="D248" s="2"/>
      <c r="E248" s="2"/>
      <c r="F248" s="1"/>
      <c r="G248" s="1"/>
      <c r="H248" s="1"/>
      <c r="I248" s="1"/>
      <c r="J248" s="2"/>
    </row>
    <row r="249" spans="1:10" ht="22.5">
      <c r="A249" s="1"/>
      <c r="B249" s="1"/>
      <c r="C249" s="2"/>
      <c r="D249" s="2"/>
      <c r="E249" s="2"/>
      <c r="F249" s="1"/>
      <c r="G249" s="1"/>
      <c r="H249" s="1"/>
      <c r="I249" s="1"/>
      <c r="J249" s="2"/>
    </row>
    <row r="250" spans="1:10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22.5">
      <c r="A251" s="12"/>
      <c r="B251" s="13"/>
      <c r="C251" s="13"/>
      <c r="D251" s="13"/>
      <c r="E251" s="14"/>
      <c r="F251" s="14"/>
      <c r="G251" s="14"/>
      <c r="H251" s="14"/>
      <c r="I251" s="14"/>
      <c r="J251" s="13"/>
    </row>
    <row r="252" spans="1:10" ht="22.5">
      <c r="A252" s="99"/>
      <c r="B252" s="93"/>
      <c r="C252" s="93"/>
      <c r="D252" s="93"/>
      <c r="E252" s="9"/>
      <c r="F252" s="9"/>
      <c r="G252" s="9"/>
      <c r="H252" s="9"/>
      <c r="I252" s="14"/>
      <c r="J252" s="13"/>
    </row>
    <row r="253" spans="1:10">
      <c r="A253" s="9"/>
      <c r="B253" s="2"/>
      <c r="C253" s="2"/>
      <c r="D253" s="9"/>
      <c r="E253" s="18"/>
      <c r="F253" s="18"/>
      <c r="G253" s="18"/>
      <c r="H253" s="18"/>
      <c r="I253" s="18"/>
      <c r="J253" s="2"/>
    </row>
    <row r="254" spans="1:10">
      <c r="A254" s="9"/>
      <c r="B254" s="17"/>
      <c r="C254" s="131"/>
      <c r="D254" s="9"/>
      <c r="E254" s="18"/>
      <c r="F254" s="16"/>
      <c r="G254" s="18"/>
      <c r="H254" s="16"/>
      <c r="I254" s="16"/>
      <c r="J254" s="2"/>
    </row>
    <row r="255" spans="1:10">
      <c r="A255" s="9"/>
      <c r="B255" s="17"/>
      <c r="C255" s="131"/>
      <c r="D255" s="9"/>
      <c r="E255" s="18"/>
      <c r="F255" s="16"/>
      <c r="G255" s="18"/>
      <c r="H255" s="16"/>
      <c r="I255" s="16"/>
      <c r="J255" s="11"/>
    </row>
    <row r="256" spans="1:10">
      <c r="A256" s="9"/>
      <c r="B256" s="17"/>
      <c r="C256" s="131"/>
      <c r="D256" s="9"/>
      <c r="E256" s="18"/>
      <c r="F256" s="16"/>
      <c r="G256" s="18"/>
      <c r="H256" s="16"/>
      <c r="I256" s="16"/>
      <c r="J256" s="2"/>
    </row>
    <row r="257" spans="1:10">
      <c r="A257" s="9"/>
      <c r="B257" s="17"/>
      <c r="C257" s="131"/>
      <c r="D257" s="93"/>
      <c r="E257" s="18"/>
      <c r="F257" s="16"/>
      <c r="G257" s="18"/>
      <c r="H257" s="16"/>
      <c r="I257" s="16"/>
      <c r="J257" s="2"/>
    </row>
    <row r="258" spans="1:10">
      <c r="A258" s="9"/>
      <c r="B258" s="17"/>
      <c r="C258" s="131"/>
      <c r="D258" s="9"/>
      <c r="E258" s="132"/>
      <c r="F258" s="16"/>
      <c r="G258" s="18"/>
      <c r="H258" s="16"/>
      <c r="I258" s="16"/>
      <c r="J258" s="2"/>
    </row>
    <row r="259" spans="1:10">
      <c r="A259" s="9"/>
      <c r="B259" s="17"/>
      <c r="C259" s="131"/>
      <c r="D259" s="126"/>
      <c r="E259" s="16"/>
      <c r="F259" s="16"/>
      <c r="G259" s="18"/>
      <c r="H259" s="16"/>
      <c r="I259" s="16"/>
      <c r="J259" s="2"/>
    </row>
    <row r="260" spans="1:10">
      <c r="A260" s="9"/>
      <c r="B260" s="17"/>
      <c r="C260" s="131"/>
      <c r="D260" s="126"/>
      <c r="E260" s="18"/>
      <c r="F260" s="16"/>
      <c r="G260" s="18"/>
      <c r="H260" s="16"/>
      <c r="I260" s="16"/>
      <c r="J260" s="2"/>
    </row>
    <row r="261" spans="1:10">
      <c r="A261" s="9"/>
      <c r="B261" s="2"/>
      <c r="C261" s="2"/>
      <c r="D261" s="2"/>
      <c r="E261" s="16"/>
      <c r="F261" s="16"/>
      <c r="G261" s="16"/>
      <c r="H261" s="16"/>
      <c r="I261" s="16"/>
      <c r="J261" s="2"/>
    </row>
    <row r="262" spans="1:10">
      <c r="A262" s="2"/>
      <c r="B262" s="101"/>
      <c r="C262" s="2"/>
      <c r="D262" s="9"/>
      <c r="E262" s="137"/>
      <c r="F262" s="16"/>
      <c r="G262" s="16"/>
      <c r="H262" s="16"/>
      <c r="I262" s="16"/>
      <c r="J262" s="2"/>
    </row>
    <row r="263" spans="1:10">
      <c r="A263" s="2"/>
      <c r="B263" s="101"/>
      <c r="C263" s="100"/>
      <c r="D263" s="9"/>
      <c r="E263" s="137"/>
      <c r="F263" s="16"/>
      <c r="G263" s="16"/>
      <c r="H263" s="16"/>
      <c r="I263" s="16"/>
      <c r="J263" s="2"/>
    </row>
    <row r="264" spans="1:10">
      <c r="A264" s="2"/>
      <c r="B264" s="101"/>
      <c r="C264" s="2"/>
      <c r="D264" s="9"/>
      <c r="E264" s="16"/>
      <c r="F264" s="16"/>
      <c r="G264" s="16"/>
      <c r="H264" s="16"/>
      <c r="I264" s="16"/>
      <c r="J264" s="2"/>
    </row>
    <row r="265" spans="1:10">
      <c r="A265" s="2"/>
      <c r="B265" s="101"/>
      <c r="C265" s="2"/>
      <c r="D265" s="9"/>
      <c r="E265" s="16"/>
      <c r="F265" s="16"/>
      <c r="G265" s="16"/>
      <c r="H265" s="16"/>
      <c r="I265" s="16"/>
      <c r="J265" s="2"/>
    </row>
    <row r="266" spans="1:10">
      <c r="A266" s="9"/>
      <c r="B266" s="101"/>
      <c r="C266" s="2"/>
      <c r="D266" s="9"/>
      <c r="E266" s="16"/>
      <c r="F266" s="16"/>
      <c r="G266" s="16"/>
      <c r="H266" s="16"/>
      <c r="I266" s="16"/>
      <c r="J266" s="2"/>
    </row>
    <row r="267" spans="1:10">
      <c r="A267" s="9"/>
      <c r="B267" s="101"/>
      <c r="C267" s="2"/>
      <c r="D267" s="9"/>
      <c r="E267" s="16"/>
      <c r="F267" s="16"/>
      <c r="G267" s="16"/>
      <c r="H267" s="16"/>
      <c r="I267" s="16"/>
      <c r="J267" s="2"/>
    </row>
    <row r="268" spans="1:10">
      <c r="A268" s="9"/>
      <c r="B268" s="101"/>
      <c r="C268" s="2"/>
      <c r="D268" s="9"/>
      <c r="E268" s="16"/>
      <c r="F268" s="16"/>
      <c r="G268" s="16"/>
      <c r="H268" s="16"/>
      <c r="I268" s="16"/>
      <c r="J268" s="2"/>
    </row>
    <row r="269" spans="1:10">
      <c r="A269" s="9"/>
      <c r="B269" s="101"/>
      <c r="C269" s="2"/>
      <c r="D269" s="9"/>
      <c r="E269" s="16"/>
      <c r="F269" s="16"/>
      <c r="G269" s="16"/>
      <c r="H269" s="16"/>
      <c r="I269" s="16"/>
      <c r="J269" s="2"/>
    </row>
    <row r="270" spans="1:10">
      <c r="A270" s="9"/>
      <c r="B270" s="101"/>
      <c r="C270" s="2"/>
      <c r="D270" s="9"/>
      <c r="E270" s="16"/>
      <c r="F270" s="16"/>
      <c r="G270" s="16"/>
      <c r="H270" s="16"/>
      <c r="I270" s="16"/>
      <c r="J270" s="2"/>
    </row>
    <row r="271" spans="1:10">
      <c r="A271" s="2"/>
      <c r="B271" s="17"/>
      <c r="C271" s="2"/>
      <c r="D271" s="9"/>
      <c r="E271" s="16"/>
      <c r="F271" s="16"/>
      <c r="G271" s="16"/>
      <c r="H271" s="16"/>
      <c r="I271" s="16"/>
      <c r="J271" s="2"/>
    </row>
    <row r="272" spans="1:10" ht="22.5">
      <c r="A272" s="1"/>
      <c r="B272" s="17"/>
      <c r="C272" s="2"/>
      <c r="D272" s="2"/>
      <c r="E272" s="2"/>
      <c r="F272" s="2"/>
      <c r="G272" s="2"/>
      <c r="H272" s="2"/>
      <c r="I272" s="2"/>
      <c r="J272" s="2"/>
    </row>
    <row r="273" spans="1:10" ht="22.5">
      <c r="A273" s="1"/>
      <c r="B273" s="17"/>
      <c r="C273" s="2"/>
      <c r="D273" s="2"/>
      <c r="E273" s="2"/>
      <c r="F273" s="1"/>
      <c r="G273" s="1"/>
      <c r="H273" s="1"/>
      <c r="I273" s="1"/>
      <c r="J273" s="2"/>
    </row>
    <row r="274" spans="1:10" ht="22.5">
      <c r="A274" s="1"/>
      <c r="B274" s="1"/>
      <c r="C274" s="2"/>
      <c r="D274" s="2"/>
      <c r="E274" s="2"/>
      <c r="F274" s="1"/>
      <c r="G274" s="1"/>
      <c r="H274" s="1"/>
      <c r="I274" s="1"/>
      <c r="J274" s="2"/>
    </row>
    <row r="275" spans="1:10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22.5">
      <c r="A276" s="12"/>
      <c r="B276" s="13"/>
      <c r="C276" s="13"/>
      <c r="D276" s="13"/>
      <c r="E276" s="14"/>
      <c r="F276" s="14"/>
      <c r="G276" s="14"/>
      <c r="H276" s="14"/>
      <c r="I276" s="14"/>
      <c r="J276" s="13"/>
    </row>
    <row r="277" spans="1:10" ht="22.5">
      <c r="A277" s="99"/>
      <c r="B277" s="93"/>
      <c r="C277" s="93"/>
      <c r="D277" s="93"/>
      <c r="E277" s="9"/>
      <c r="F277" s="9"/>
      <c r="G277" s="9"/>
      <c r="H277" s="9"/>
      <c r="I277" s="14"/>
      <c r="J277" s="13"/>
    </row>
    <row r="278" spans="1:10">
      <c r="A278" s="9"/>
      <c r="B278" s="2"/>
      <c r="C278" s="2"/>
      <c r="D278" s="2"/>
      <c r="E278" s="16"/>
      <c r="F278" s="16"/>
      <c r="G278" s="16"/>
      <c r="H278" s="16"/>
      <c r="I278" s="16"/>
      <c r="J278" s="2"/>
    </row>
    <row r="279" spans="1:10">
      <c r="A279" s="2"/>
      <c r="B279" s="17"/>
      <c r="C279" s="2"/>
      <c r="D279" s="9"/>
      <c r="E279" s="16"/>
      <c r="F279" s="16"/>
      <c r="G279" s="16"/>
      <c r="H279" s="16"/>
      <c r="I279" s="16"/>
      <c r="J279" s="2"/>
    </row>
    <row r="280" spans="1:10">
      <c r="A280" s="2"/>
      <c r="B280" s="17"/>
      <c r="C280" s="100"/>
      <c r="D280" s="9"/>
      <c r="E280" s="16"/>
      <c r="F280" s="16"/>
      <c r="G280" s="16"/>
      <c r="H280" s="16"/>
      <c r="I280" s="16"/>
      <c r="J280" s="2"/>
    </row>
    <row r="281" spans="1:10">
      <c r="A281" s="2"/>
      <c r="B281" s="17"/>
      <c r="C281" s="100"/>
      <c r="D281" s="9"/>
      <c r="E281" s="16"/>
      <c r="F281" s="16"/>
      <c r="G281" s="16"/>
      <c r="H281" s="16"/>
      <c r="I281" s="16"/>
      <c r="J281" s="11"/>
    </row>
    <row r="282" spans="1:10">
      <c r="A282" s="9"/>
      <c r="B282" s="2"/>
      <c r="C282" s="2"/>
      <c r="D282" s="2"/>
      <c r="E282" s="16"/>
      <c r="F282" s="16"/>
      <c r="G282" s="16"/>
      <c r="H282" s="16"/>
      <c r="I282" s="16"/>
      <c r="J282" s="2"/>
    </row>
    <row r="283" spans="1:10">
      <c r="A283" s="2"/>
      <c r="B283" s="101"/>
      <c r="C283" s="2"/>
      <c r="D283" s="9"/>
      <c r="E283" s="16"/>
      <c r="F283" s="16"/>
      <c r="G283" s="16"/>
      <c r="H283" s="16"/>
      <c r="I283" s="16"/>
      <c r="J283" s="2"/>
    </row>
    <row r="284" spans="1:10">
      <c r="A284" s="2"/>
      <c r="B284" s="101"/>
      <c r="C284" s="2"/>
      <c r="D284" s="9"/>
      <c r="E284" s="16"/>
      <c r="F284" s="16"/>
      <c r="G284" s="16"/>
      <c r="H284" s="16"/>
      <c r="I284" s="16"/>
      <c r="J284" s="2"/>
    </row>
    <row r="285" spans="1:10">
      <c r="A285" s="9"/>
      <c r="B285" s="101"/>
      <c r="C285" s="2"/>
      <c r="D285" s="9"/>
      <c r="E285" s="16"/>
      <c r="F285" s="16"/>
      <c r="G285" s="16"/>
      <c r="H285" s="16"/>
      <c r="I285" s="16"/>
      <c r="J285" s="2"/>
    </row>
    <row r="286" spans="1:10">
      <c r="A286" s="9"/>
      <c r="B286" s="2"/>
      <c r="C286" s="2"/>
      <c r="D286" s="2"/>
      <c r="E286" s="16"/>
      <c r="F286" s="16"/>
      <c r="G286" s="16"/>
      <c r="H286" s="16"/>
      <c r="I286" s="16"/>
      <c r="J286" s="2"/>
    </row>
    <row r="287" spans="1:10">
      <c r="A287" s="2"/>
      <c r="B287" s="2"/>
      <c r="C287" s="2"/>
      <c r="D287" s="9"/>
      <c r="E287" s="16"/>
      <c r="F287" s="16"/>
      <c r="G287" s="16"/>
      <c r="H287" s="16"/>
      <c r="I287" s="16"/>
      <c r="J287" s="2"/>
    </row>
    <row r="288" spans="1:10">
      <c r="A288" s="9"/>
      <c r="B288" s="2"/>
      <c r="C288" s="2"/>
      <c r="D288" s="9"/>
      <c r="E288" s="16"/>
      <c r="F288" s="16"/>
      <c r="G288" s="16"/>
      <c r="H288" s="16"/>
      <c r="I288" s="16"/>
      <c r="J288" s="2"/>
    </row>
    <row r="289" spans="1:10">
      <c r="A289" s="2"/>
      <c r="B289" s="2"/>
      <c r="C289" s="2"/>
      <c r="D289" s="9"/>
      <c r="E289" s="16"/>
      <c r="F289" s="16"/>
      <c r="G289" s="16"/>
      <c r="H289" s="16"/>
      <c r="I289" s="16"/>
      <c r="J289" s="2"/>
    </row>
    <row r="290" spans="1:10">
      <c r="A290" s="9"/>
      <c r="B290" s="2"/>
      <c r="C290" s="2"/>
      <c r="D290" s="2"/>
      <c r="E290" s="16"/>
      <c r="F290" s="16"/>
      <c r="G290" s="16"/>
      <c r="H290" s="16"/>
      <c r="I290" s="16"/>
      <c r="J290" s="2"/>
    </row>
    <row r="291" spans="1:10">
      <c r="A291" s="2"/>
      <c r="B291" s="2"/>
      <c r="C291" s="2"/>
      <c r="D291" s="9"/>
      <c r="E291" s="16"/>
      <c r="F291" s="16"/>
      <c r="G291" s="16"/>
      <c r="H291" s="16"/>
      <c r="I291" s="16"/>
      <c r="J291" s="2"/>
    </row>
    <row r="292" spans="1:10">
      <c r="A292" s="9"/>
      <c r="B292" s="2"/>
      <c r="C292" s="2"/>
      <c r="D292" s="2"/>
      <c r="E292" s="16"/>
      <c r="F292" s="16"/>
      <c r="G292" s="16"/>
      <c r="H292" s="16"/>
      <c r="I292" s="16"/>
      <c r="J292" s="2"/>
    </row>
    <row r="293" spans="1:10">
      <c r="A293" s="2"/>
      <c r="B293" s="2"/>
      <c r="C293" s="2"/>
      <c r="D293" s="9"/>
      <c r="E293" s="16"/>
      <c r="F293" s="16"/>
      <c r="G293" s="16"/>
      <c r="H293" s="16"/>
      <c r="I293" s="16"/>
      <c r="J293" s="2"/>
    </row>
    <row r="294" spans="1:10">
      <c r="A294" s="9"/>
      <c r="B294" s="2"/>
      <c r="C294" s="2"/>
      <c r="D294" s="2"/>
      <c r="E294" s="16"/>
      <c r="F294" s="16"/>
      <c r="G294" s="16"/>
      <c r="H294" s="16"/>
      <c r="I294" s="16"/>
      <c r="J294" s="2"/>
    </row>
    <row r="295" spans="1:10">
      <c r="A295" s="2"/>
      <c r="B295" s="2"/>
      <c r="C295" s="2"/>
      <c r="D295" s="9"/>
      <c r="E295" s="16"/>
      <c r="F295" s="16"/>
      <c r="G295" s="16"/>
      <c r="H295" s="16"/>
      <c r="I295" s="16"/>
      <c r="J295" s="2"/>
    </row>
    <row r="296" spans="1:10">
      <c r="A296" s="9"/>
      <c r="B296" s="2"/>
      <c r="C296" s="2"/>
      <c r="D296" s="2"/>
      <c r="E296" s="16"/>
      <c r="F296" s="16"/>
      <c r="G296" s="16"/>
      <c r="H296" s="16"/>
      <c r="I296" s="16"/>
      <c r="J296" s="2"/>
    </row>
  </sheetData>
  <mergeCells count="7">
    <mergeCell ref="J5:J6"/>
    <mergeCell ref="A5:A6"/>
    <mergeCell ref="B5:B6"/>
    <mergeCell ref="C5:C6"/>
    <mergeCell ref="D5:D6"/>
    <mergeCell ref="E5:F5"/>
    <mergeCell ref="G5:H5"/>
  </mergeCells>
  <printOptions horizontalCentered="1" verticalCentered="1"/>
  <pageMargins left="0.39370078740157483" right="0.15748031496062992" top="0.78740157480314965" bottom="0.39370078740157483" header="0.31496062992125984" footer="0.31496062992125984"/>
  <pageSetup paperSize="9" scale="87" orientation="landscape" horizontalDpi="4294967293" verticalDpi="18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5"/>
  <dimension ref="A1:N292"/>
  <sheetViews>
    <sheetView showWhiteSpace="0" view="pageBreakPreview" topLeftCell="A10" zoomScaleNormal="100" zoomScaleSheetLayoutView="100" workbookViewId="0">
      <selection activeCell="P26" sqref="P26"/>
    </sheetView>
  </sheetViews>
  <sheetFormatPr defaultColWidth="9.140625" defaultRowHeight="21"/>
  <cols>
    <col min="1" max="1" width="7.7109375" style="82" customWidth="1"/>
    <col min="2" max="2" width="44" style="82" customWidth="1"/>
    <col min="3" max="4" width="9.140625" style="82"/>
    <col min="5" max="8" width="11.7109375" style="82" customWidth="1"/>
    <col min="9" max="9" width="14.7109375" style="82" customWidth="1"/>
    <col min="10" max="10" width="12.42578125" style="82" bestFit="1" customWidth="1"/>
    <col min="11" max="11" width="9.140625" style="82"/>
    <col min="12" max="12" width="18.42578125" style="82" customWidth="1"/>
    <col min="13" max="13" width="12.42578125" style="82" bestFit="1" customWidth="1"/>
    <col min="14" max="16384" width="9.140625" style="82"/>
  </cols>
  <sheetData>
    <row r="1" spans="1:14" ht="22.5">
      <c r="A1" s="1" t="s">
        <v>67</v>
      </c>
      <c r="B1" s="1"/>
      <c r="C1" s="2"/>
      <c r="D1" s="2"/>
      <c r="E1" s="2"/>
      <c r="F1" s="2"/>
      <c r="G1" s="2"/>
      <c r="H1" s="1"/>
      <c r="I1" s="2"/>
      <c r="J1" s="19" t="s">
        <v>707</v>
      </c>
    </row>
    <row r="2" spans="1:14" ht="22.5">
      <c r="A2" s="1" t="str">
        <f>'ปร.4 หมวดสรุปค่าต้นทุนงาน'!A2</f>
        <v>สถานที่ ค่ายลูกเสือจังหวัดยโสธร ต.เดิด อ.เมือง จ.ยโสธร</v>
      </c>
      <c r="B2" s="1"/>
      <c r="C2" s="2"/>
      <c r="D2" s="2"/>
      <c r="E2" s="2"/>
      <c r="F2" s="1"/>
      <c r="G2" s="1"/>
      <c r="H2" s="1"/>
      <c r="I2" s="1"/>
      <c r="J2" s="2"/>
    </row>
    <row r="3" spans="1:14" ht="22.5">
      <c r="A3" s="1" t="str">
        <f>หมวดงานประตูหน้าต่าง!A3</f>
        <v>คำนวณราคากลางเมื่อวันที่ 28 เมษายน 2568</v>
      </c>
      <c r="B3" s="1"/>
      <c r="C3" s="2"/>
      <c r="D3" s="2"/>
      <c r="E3" s="2"/>
      <c r="F3" s="1"/>
      <c r="G3" s="1"/>
      <c r="H3" s="1"/>
      <c r="I3" s="1"/>
      <c r="J3" s="2"/>
    </row>
    <row r="4" spans="1:14" ht="22.5">
      <c r="A4" s="2"/>
      <c r="B4" s="2"/>
      <c r="C4" s="2"/>
      <c r="D4" s="2"/>
      <c r="E4" s="2"/>
      <c r="F4" s="1"/>
      <c r="G4" s="2"/>
      <c r="H4" s="2"/>
      <c r="I4" s="2"/>
      <c r="J4" s="2"/>
    </row>
    <row r="5" spans="1:14" ht="22.5">
      <c r="A5" s="277" t="s">
        <v>8</v>
      </c>
      <c r="B5" s="277" t="s">
        <v>0</v>
      </c>
      <c r="C5" s="277" t="s">
        <v>1</v>
      </c>
      <c r="D5" s="277" t="s">
        <v>2</v>
      </c>
      <c r="E5" s="280" t="s">
        <v>3</v>
      </c>
      <c r="F5" s="280"/>
      <c r="G5" s="280" t="s">
        <v>4</v>
      </c>
      <c r="H5" s="280"/>
      <c r="I5" s="161" t="s">
        <v>5</v>
      </c>
      <c r="J5" s="277" t="s">
        <v>7</v>
      </c>
    </row>
    <row r="6" spans="1:14" ht="22.5">
      <c r="A6" s="279"/>
      <c r="B6" s="279"/>
      <c r="C6" s="279"/>
      <c r="D6" s="279"/>
      <c r="E6" s="162" t="s">
        <v>9</v>
      </c>
      <c r="F6" s="162" t="s">
        <v>10</v>
      </c>
      <c r="G6" s="162" t="s">
        <v>9</v>
      </c>
      <c r="H6" s="162" t="s">
        <v>10</v>
      </c>
      <c r="I6" s="163" t="s">
        <v>6</v>
      </c>
      <c r="J6" s="278"/>
    </row>
    <row r="7" spans="1:14">
      <c r="A7" s="138">
        <v>8</v>
      </c>
      <c r="B7" s="3" t="s">
        <v>88</v>
      </c>
      <c r="C7" s="84"/>
      <c r="D7" s="84"/>
      <c r="E7" s="85"/>
      <c r="F7" s="85"/>
      <c r="G7" s="85"/>
      <c r="H7" s="85"/>
      <c r="I7" s="84"/>
      <c r="J7" s="3"/>
      <c r="M7" s="82" t="s">
        <v>479</v>
      </c>
      <c r="N7" s="82" t="s">
        <v>762</v>
      </c>
    </row>
    <row r="8" spans="1:14" ht="22.5">
      <c r="A8" s="6"/>
      <c r="B8" s="28" t="s">
        <v>91</v>
      </c>
      <c r="C8" s="235">
        <f>M8*N8</f>
        <v>284.59800000000007</v>
      </c>
      <c r="D8" s="4" t="s">
        <v>13</v>
      </c>
      <c r="E8" s="88">
        <v>26</v>
      </c>
      <c r="F8" s="7">
        <f>C8*E8</f>
        <v>7399.5480000000016</v>
      </c>
      <c r="G8" s="88">
        <v>10</v>
      </c>
      <c r="H8" s="7">
        <f>C8*G8</f>
        <v>2845.9800000000005</v>
      </c>
      <c r="I8" s="7">
        <f>F8+H8</f>
        <v>10245.528000000002</v>
      </c>
      <c r="J8" s="37"/>
      <c r="M8" s="133">
        <f>((0.9*((10/0.5)+1))+(10*3))*2</f>
        <v>97.800000000000011</v>
      </c>
      <c r="N8" s="82">
        <v>2.91</v>
      </c>
    </row>
    <row r="9" spans="1:14" ht="22.5">
      <c r="A9" s="6"/>
      <c r="B9" s="28" t="s">
        <v>90</v>
      </c>
      <c r="C9" s="217">
        <f>1*10*2</f>
        <v>20</v>
      </c>
      <c r="D9" s="4" t="s">
        <v>12</v>
      </c>
      <c r="E9" s="88">
        <f>ROUND((1425/(1.2*2.4)),0)</f>
        <v>495</v>
      </c>
      <c r="F9" s="7">
        <f>C9*E9</f>
        <v>9900</v>
      </c>
      <c r="G9" s="7">
        <v>100</v>
      </c>
      <c r="H9" s="7">
        <f>C9*G9</f>
        <v>2000</v>
      </c>
      <c r="I9" s="7">
        <f>F9+H9</f>
        <v>11900</v>
      </c>
      <c r="J9" s="37"/>
    </row>
    <row r="10" spans="1:14" ht="22.5">
      <c r="A10" s="6"/>
      <c r="B10" s="28"/>
      <c r="C10" s="37"/>
      <c r="D10" s="4"/>
      <c r="E10" s="7"/>
      <c r="F10" s="7"/>
      <c r="G10" s="7"/>
      <c r="H10" s="7"/>
      <c r="I10" s="7"/>
      <c r="J10" s="37"/>
    </row>
    <row r="11" spans="1:14" ht="22.5">
      <c r="A11" s="6"/>
      <c r="B11" s="28"/>
      <c r="C11" s="37"/>
      <c r="D11" s="4"/>
      <c r="E11" s="7"/>
      <c r="F11" s="7"/>
      <c r="G11" s="7"/>
      <c r="H11" s="7"/>
      <c r="I11" s="7"/>
      <c r="J11" s="37"/>
    </row>
    <row r="12" spans="1:14" ht="22.5">
      <c r="A12" s="6"/>
      <c r="B12" s="28"/>
      <c r="C12" s="37"/>
      <c r="D12" s="4"/>
      <c r="E12" s="7"/>
      <c r="F12" s="7"/>
      <c r="G12" s="7"/>
      <c r="H12" s="7"/>
      <c r="I12" s="7"/>
      <c r="J12" s="37"/>
    </row>
    <row r="13" spans="1:14" ht="22.5">
      <c r="A13" s="6"/>
      <c r="B13" s="28"/>
      <c r="C13" s="37"/>
      <c r="D13" s="4"/>
      <c r="E13" s="7"/>
      <c r="F13" s="7"/>
      <c r="G13" s="7"/>
      <c r="H13" s="7"/>
      <c r="I13" s="7"/>
      <c r="J13" s="37"/>
    </row>
    <row r="14" spans="1:14" ht="22.5">
      <c r="A14" s="6"/>
      <c r="B14" s="28"/>
      <c r="C14" s="37"/>
      <c r="D14" s="4"/>
      <c r="E14" s="7"/>
      <c r="F14" s="7"/>
      <c r="G14" s="7"/>
      <c r="H14" s="7"/>
      <c r="I14" s="7"/>
      <c r="J14" s="37"/>
      <c r="L14" s="92"/>
    </row>
    <row r="15" spans="1:14" ht="22.5">
      <c r="A15" s="22"/>
      <c r="B15" s="139"/>
      <c r="C15" s="140"/>
      <c r="D15" s="141"/>
      <c r="E15" s="91"/>
      <c r="F15" s="91"/>
      <c r="G15" s="91"/>
      <c r="H15" s="91"/>
      <c r="I15" s="91"/>
      <c r="J15" s="140"/>
    </row>
    <row r="16" spans="1:14" ht="23.25" thickBot="1">
      <c r="A16" s="173"/>
      <c r="B16" s="194" t="s">
        <v>34</v>
      </c>
      <c r="C16" s="172"/>
      <c r="D16" s="195"/>
      <c r="E16" s="171"/>
      <c r="F16" s="171"/>
      <c r="G16" s="171"/>
      <c r="H16" s="171"/>
      <c r="I16" s="196">
        <f>SUM(I8:I15)</f>
        <v>22145.528000000002</v>
      </c>
      <c r="J16" s="172"/>
    </row>
    <row r="17" spans="1:12" ht="23.25" thickTop="1">
      <c r="A17" s="23"/>
      <c r="B17" s="23"/>
      <c r="C17" s="24"/>
      <c r="D17" s="24"/>
      <c r="E17" s="24"/>
      <c r="F17" s="23"/>
      <c r="G17" s="23"/>
      <c r="H17" s="23"/>
      <c r="I17" s="1"/>
      <c r="J17" s="24"/>
    </row>
    <row r="18" spans="1:12" ht="22.5">
      <c r="A18" s="1"/>
      <c r="B18" s="1"/>
      <c r="C18" s="2"/>
      <c r="D18" s="2"/>
      <c r="E18" s="11"/>
      <c r="F18" s="11"/>
      <c r="G18" s="11"/>
      <c r="H18" s="11"/>
      <c r="I18" s="11"/>
      <c r="J18" s="2"/>
    </row>
    <row r="19" spans="1:12" ht="22.5">
      <c r="A19" s="1"/>
      <c r="B19" s="1"/>
      <c r="C19" s="2"/>
      <c r="D19" s="2"/>
      <c r="E19" s="2"/>
      <c r="F19" s="1"/>
      <c r="G19" s="1"/>
      <c r="H19" s="1"/>
      <c r="I19" s="1"/>
      <c r="J19" s="2"/>
    </row>
    <row r="20" spans="1:12" ht="22.5">
      <c r="A20" s="1"/>
      <c r="B20" s="1"/>
      <c r="C20" s="2"/>
      <c r="D20" s="2"/>
      <c r="E20" s="2"/>
      <c r="F20" s="1"/>
      <c r="G20" s="1"/>
      <c r="H20" s="1"/>
      <c r="I20" s="1"/>
      <c r="J20" s="2"/>
    </row>
    <row r="21" spans="1:1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2" ht="22.5">
      <c r="A22" s="12"/>
      <c r="B22" s="13"/>
      <c r="C22" s="13"/>
      <c r="D22" s="13"/>
      <c r="E22" s="14"/>
      <c r="F22" s="14"/>
      <c r="G22" s="14"/>
      <c r="H22" s="14"/>
      <c r="I22" s="14"/>
      <c r="J22" s="13"/>
    </row>
    <row r="23" spans="1:12" ht="22.5">
      <c r="A23" s="99"/>
      <c r="B23" s="93"/>
      <c r="C23" s="93"/>
      <c r="D23" s="93"/>
      <c r="E23" s="9"/>
      <c r="F23" s="9"/>
      <c r="G23" s="9"/>
      <c r="H23" s="9"/>
      <c r="I23" s="14"/>
      <c r="J23" s="13"/>
    </row>
    <row r="24" spans="1:12">
      <c r="A24" s="2"/>
      <c r="B24" s="2"/>
      <c r="C24" s="2"/>
      <c r="D24" s="2"/>
      <c r="E24" s="16"/>
      <c r="F24" s="16"/>
      <c r="G24" s="16"/>
      <c r="H24" s="16"/>
      <c r="I24" s="16"/>
      <c r="J24" s="2"/>
    </row>
    <row r="25" spans="1:12">
      <c r="A25" s="9"/>
      <c r="B25" s="2"/>
      <c r="C25" s="2"/>
      <c r="D25" s="2"/>
      <c r="E25" s="16"/>
      <c r="F25" s="16"/>
      <c r="G25" s="16"/>
      <c r="H25" s="16"/>
      <c r="I25" s="16"/>
      <c r="J25" s="2"/>
    </row>
    <row r="26" spans="1:12">
      <c r="A26" s="2"/>
      <c r="B26" s="101"/>
      <c r="C26" s="2"/>
      <c r="D26" s="9"/>
      <c r="E26" s="16"/>
      <c r="F26" s="16"/>
      <c r="G26" s="16"/>
      <c r="H26" s="16"/>
      <c r="I26" s="16"/>
      <c r="J26" s="2"/>
    </row>
    <row r="27" spans="1:12">
      <c r="A27" s="2"/>
      <c r="B27" s="101"/>
      <c r="C27" s="2"/>
      <c r="D27" s="9"/>
      <c r="E27" s="16"/>
      <c r="F27" s="16"/>
      <c r="G27" s="16"/>
      <c r="H27" s="16"/>
      <c r="I27" s="16"/>
      <c r="J27" s="9"/>
      <c r="L27" s="94"/>
    </row>
    <row r="28" spans="1:12">
      <c r="A28" s="2"/>
      <c r="B28" s="101"/>
      <c r="C28" s="100"/>
      <c r="D28" s="9"/>
      <c r="E28" s="16"/>
      <c r="F28" s="16"/>
      <c r="G28" s="16"/>
      <c r="H28" s="16"/>
      <c r="I28" s="16"/>
      <c r="J28" s="9"/>
      <c r="L28" s="94"/>
    </row>
    <row r="29" spans="1:12">
      <c r="A29" s="2"/>
      <c r="B29" s="101"/>
      <c r="C29" s="2"/>
      <c r="D29" s="9"/>
      <c r="E29" s="16"/>
      <c r="F29" s="16"/>
      <c r="G29" s="16"/>
      <c r="H29" s="16"/>
      <c r="I29" s="16"/>
      <c r="J29" s="9"/>
      <c r="L29" s="94"/>
    </row>
    <row r="30" spans="1:12">
      <c r="A30" s="2"/>
      <c r="B30" s="101"/>
      <c r="C30" s="2"/>
      <c r="D30" s="9"/>
      <c r="E30" s="16"/>
      <c r="F30" s="16"/>
      <c r="G30" s="16"/>
      <c r="H30" s="16"/>
      <c r="I30" s="16"/>
      <c r="J30" s="9"/>
      <c r="L30" s="94"/>
    </row>
    <row r="31" spans="1:12">
      <c r="A31" s="2"/>
      <c r="B31" s="101"/>
      <c r="C31" s="2"/>
      <c r="D31" s="9"/>
      <c r="E31" s="16"/>
      <c r="F31" s="16"/>
      <c r="G31" s="16"/>
      <c r="H31" s="16"/>
      <c r="I31" s="16"/>
      <c r="J31" s="2"/>
    </row>
    <row r="32" spans="1:12">
      <c r="A32" s="2"/>
      <c r="B32" s="101"/>
      <c r="C32" s="2"/>
      <c r="D32" s="9"/>
      <c r="E32" s="16"/>
      <c r="F32" s="16"/>
      <c r="G32" s="16"/>
      <c r="H32" s="16"/>
      <c r="I32" s="16"/>
      <c r="J32" s="2"/>
    </row>
    <row r="33" spans="1:10">
      <c r="A33" s="2"/>
      <c r="B33" s="101"/>
      <c r="C33" s="2"/>
      <c r="D33" s="9"/>
      <c r="E33" s="16"/>
      <c r="F33" s="16"/>
      <c r="G33" s="16"/>
      <c r="H33" s="16"/>
      <c r="I33" s="16"/>
      <c r="J33" s="2"/>
    </row>
    <row r="34" spans="1:10">
      <c r="A34" s="2"/>
      <c r="B34" s="101"/>
      <c r="C34" s="2"/>
      <c r="D34" s="9"/>
      <c r="E34" s="16"/>
      <c r="F34" s="16"/>
      <c r="G34" s="16"/>
      <c r="H34" s="16"/>
      <c r="I34" s="16"/>
      <c r="J34" s="2"/>
    </row>
    <row r="35" spans="1:10">
      <c r="A35" s="2"/>
      <c r="B35" s="101"/>
      <c r="C35" s="2"/>
      <c r="D35" s="9"/>
      <c r="E35" s="16"/>
      <c r="F35" s="16"/>
      <c r="G35" s="16"/>
      <c r="H35" s="16"/>
      <c r="I35" s="16"/>
      <c r="J35" s="2"/>
    </row>
    <row r="36" spans="1:10">
      <c r="A36" s="2"/>
      <c r="B36" s="101"/>
      <c r="C36" s="2"/>
      <c r="D36" s="9"/>
      <c r="E36" s="16"/>
      <c r="F36" s="16"/>
      <c r="G36" s="16"/>
      <c r="H36" s="16"/>
      <c r="I36" s="16"/>
      <c r="J36" s="2"/>
    </row>
    <row r="37" spans="1:10">
      <c r="A37" s="9"/>
      <c r="B37" s="101"/>
      <c r="C37" s="2"/>
      <c r="D37" s="9"/>
      <c r="E37" s="16"/>
      <c r="F37" s="16"/>
      <c r="G37" s="16"/>
      <c r="H37" s="16"/>
      <c r="I37" s="16"/>
      <c r="J37" s="2"/>
    </row>
    <row r="38" spans="1:10">
      <c r="A38" s="9"/>
      <c r="B38" s="17"/>
      <c r="C38" s="2"/>
      <c r="D38" s="9"/>
      <c r="E38" s="16"/>
      <c r="F38" s="16"/>
      <c r="G38" s="16"/>
      <c r="H38" s="16"/>
      <c r="I38" s="16"/>
      <c r="J38" s="2"/>
    </row>
    <row r="39" spans="1:10">
      <c r="A39" s="9"/>
      <c r="B39" s="2"/>
      <c r="C39" s="2"/>
      <c r="D39" s="2"/>
      <c r="E39" s="16"/>
      <c r="F39" s="16"/>
      <c r="G39" s="16"/>
      <c r="H39" s="16"/>
      <c r="I39" s="16"/>
      <c r="J39" s="2"/>
    </row>
    <row r="40" spans="1:10">
      <c r="A40" s="2"/>
      <c r="B40" s="101"/>
      <c r="C40" s="2"/>
      <c r="D40" s="9"/>
      <c r="E40" s="16"/>
      <c r="F40" s="16"/>
      <c r="G40" s="16"/>
      <c r="H40" s="16"/>
      <c r="I40" s="16"/>
      <c r="J40" s="2"/>
    </row>
    <row r="41" spans="1:10">
      <c r="A41" s="2"/>
      <c r="B41" s="101"/>
      <c r="C41" s="2"/>
      <c r="D41" s="9"/>
      <c r="E41" s="16"/>
      <c r="F41" s="16"/>
      <c r="G41" s="16"/>
      <c r="H41" s="16"/>
      <c r="I41" s="16"/>
      <c r="J41" s="2"/>
    </row>
    <row r="42" spans="1:10">
      <c r="A42" s="9"/>
      <c r="B42" s="101"/>
      <c r="C42" s="2"/>
      <c r="D42" s="9"/>
      <c r="E42" s="16"/>
      <c r="F42" s="16"/>
      <c r="G42" s="16"/>
      <c r="H42" s="16"/>
      <c r="I42" s="16"/>
      <c r="J42" s="11"/>
    </row>
    <row r="43" spans="1:10" ht="22.5">
      <c r="A43" s="1"/>
      <c r="B43" s="1"/>
      <c r="C43" s="2"/>
      <c r="D43" s="2"/>
      <c r="E43" s="2"/>
      <c r="F43" s="2"/>
      <c r="G43" s="2"/>
      <c r="H43" s="2"/>
      <c r="I43" s="15"/>
      <c r="J43" s="2"/>
    </row>
    <row r="44" spans="1:10" ht="22.5">
      <c r="A44" s="1"/>
      <c r="B44" s="1"/>
      <c r="C44" s="2"/>
      <c r="D44" s="2"/>
      <c r="E44" s="2"/>
      <c r="F44" s="1"/>
      <c r="G44" s="1"/>
      <c r="H44" s="1"/>
      <c r="I44" s="1"/>
      <c r="J44" s="2"/>
    </row>
    <row r="45" spans="1:10" ht="22.5">
      <c r="A45" s="1"/>
      <c r="B45" s="1"/>
      <c r="C45" s="2"/>
      <c r="D45" s="2"/>
      <c r="E45" s="2"/>
      <c r="F45" s="1"/>
      <c r="G45" s="1"/>
      <c r="H45" s="1"/>
      <c r="I45" s="1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ht="22.5">
      <c r="A47" s="12"/>
      <c r="B47" s="13"/>
      <c r="C47" s="13"/>
      <c r="D47" s="13"/>
      <c r="E47" s="14"/>
      <c r="F47" s="14"/>
      <c r="G47" s="14"/>
      <c r="H47" s="14"/>
      <c r="I47" s="14"/>
      <c r="J47" s="13"/>
    </row>
    <row r="48" spans="1:10" ht="22.5">
      <c r="A48" s="99"/>
      <c r="B48" s="93"/>
      <c r="C48" s="93"/>
      <c r="D48" s="93"/>
      <c r="E48" s="9"/>
      <c r="F48" s="9"/>
      <c r="G48" s="9"/>
      <c r="H48" s="9"/>
      <c r="I48" s="14"/>
      <c r="J48" s="13"/>
    </row>
    <row r="49" spans="1:12">
      <c r="A49" s="9"/>
      <c r="B49" s="2"/>
      <c r="C49" s="2"/>
      <c r="D49" s="2"/>
      <c r="E49" s="16"/>
      <c r="F49" s="16"/>
      <c r="G49" s="16"/>
      <c r="H49" s="16"/>
      <c r="I49" s="16"/>
      <c r="J49" s="2"/>
    </row>
    <row r="50" spans="1:12">
      <c r="A50" s="2"/>
      <c r="B50" s="17"/>
      <c r="C50" s="2"/>
      <c r="D50" s="9"/>
      <c r="E50" s="16"/>
      <c r="F50" s="16"/>
      <c r="G50" s="16"/>
      <c r="H50" s="16"/>
      <c r="I50" s="16"/>
      <c r="J50" s="2"/>
    </row>
    <row r="51" spans="1:12">
      <c r="A51" s="2"/>
      <c r="B51" s="17"/>
      <c r="C51" s="2"/>
      <c r="D51" s="9"/>
      <c r="E51" s="16"/>
      <c r="F51" s="16"/>
      <c r="G51" s="16"/>
      <c r="H51" s="16"/>
      <c r="I51" s="16"/>
      <c r="J51" s="2"/>
    </row>
    <row r="52" spans="1:12">
      <c r="A52" s="2"/>
      <c r="B52" s="17"/>
      <c r="C52" s="2"/>
      <c r="D52" s="9"/>
      <c r="E52" s="16"/>
      <c r="F52" s="16"/>
      <c r="G52" s="16"/>
      <c r="H52" s="16"/>
      <c r="I52" s="16"/>
      <c r="J52" s="2"/>
    </row>
    <row r="53" spans="1:12">
      <c r="A53" s="9"/>
      <c r="B53" s="2"/>
      <c r="C53" s="2"/>
      <c r="D53" s="9"/>
      <c r="E53" s="18"/>
      <c r="F53" s="16"/>
      <c r="G53" s="16"/>
      <c r="H53" s="16"/>
      <c r="I53" s="16"/>
      <c r="J53" s="2"/>
    </row>
    <row r="54" spans="1:12">
      <c r="A54" s="2"/>
      <c r="B54" s="17"/>
      <c r="C54" s="2"/>
      <c r="D54" s="9"/>
      <c r="E54" s="18"/>
      <c r="F54" s="16"/>
      <c r="G54" s="16"/>
      <c r="H54" s="16"/>
      <c r="I54" s="16"/>
      <c r="J54" s="2"/>
    </row>
    <row r="55" spans="1:12">
      <c r="A55" s="2"/>
      <c r="B55" s="17"/>
      <c r="C55" s="2"/>
      <c r="D55" s="9"/>
      <c r="E55" s="18"/>
      <c r="F55" s="16"/>
      <c r="G55" s="16"/>
      <c r="H55" s="16"/>
      <c r="I55" s="16"/>
      <c r="J55" s="2"/>
      <c r="L55" s="92"/>
    </row>
    <row r="56" spans="1:12">
      <c r="A56" s="2"/>
      <c r="B56" s="17"/>
      <c r="C56" s="2"/>
      <c r="D56" s="9"/>
      <c r="E56" s="18"/>
      <c r="F56" s="16"/>
      <c r="G56" s="16"/>
      <c r="H56" s="16"/>
      <c r="I56" s="16"/>
      <c r="J56" s="2"/>
      <c r="L56" s="92"/>
    </row>
    <row r="57" spans="1:12">
      <c r="A57" s="2"/>
      <c r="B57" s="2"/>
      <c r="C57" s="2"/>
      <c r="D57" s="9"/>
      <c r="E57" s="18"/>
      <c r="F57" s="16"/>
      <c r="G57" s="16"/>
      <c r="H57" s="16"/>
      <c r="I57" s="16"/>
      <c r="J57" s="2"/>
      <c r="L57" s="92"/>
    </row>
    <row r="58" spans="1:12">
      <c r="A58" s="2"/>
      <c r="B58" s="17"/>
      <c r="C58" s="2"/>
      <c r="D58" s="9"/>
      <c r="E58" s="18"/>
      <c r="F58" s="18"/>
      <c r="G58" s="18"/>
      <c r="H58" s="18"/>
      <c r="I58" s="18"/>
      <c r="J58" s="2"/>
    </row>
    <row r="59" spans="1:12">
      <c r="A59" s="2"/>
      <c r="B59" s="17"/>
      <c r="C59" s="2"/>
      <c r="D59" s="2"/>
      <c r="E59" s="2"/>
      <c r="F59" s="2"/>
      <c r="G59" s="2"/>
      <c r="H59" s="2"/>
      <c r="I59" s="2"/>
      <c r="J59" s="2"/>
    </row>
    <row r="60" spans="1:12">
      <c r="A60" s="2"/>
      <c r="B60" s="17"/>
      <c r="C60" s="2"/>
      <c r="D60" s="9"/>
      <c r="E60" s="18"/>
      <c r="F60" s="18"/>
      <c r="G60" s="18"/>
      <c r="H60" s="18"/>
      <c r="I60" s="18"/>
      <c r="J60" s="2"/>
    </row>
    <row r="61" spans="1:12">
      <c r="A61" s="2"/>
      <c r="B61" s="17"/>
      <c r="C61" s="2"/>
      <c r="D61" s="9"/>
      <c r="E61" s="18"/>
      <c r="F61" s="18"/>
      <c r="G61" s="18"/>
      <c r="H61" s="18"/>
      <c r="I61" s="18"/>
      <c r="J61" s="2"/>
    </row>
    <row r="62" spans="1:12">
      <c r="A62" s="2"/>
      <c r="B62" s="17"/>
      <c r="C62" s="2"/>
      <c r="D62" s="2"/>
      <c r="E62" s="18"/>
      <c r="F62" s="18"/>
      <c r="G62" s="18"/>
      <c r="H62" s="18"/>
      <c r="I62" s="18"/>
      <c r="J62" s="2"/>
    </row>
    <row r="63" spans="1:12">
      <c r="A63" s="2"/>
      <c r="B63" s="17"/>
      <c r="C63" s="2"/>
      <c r="D63" s="9"/>
      <c r="E63" s="18"/>
      <c r="F63" s="18"/>
      <c r="G63" s="18"/>
      <c r="H63" s="18"/>
      <c r="I63" s="18"/>
      <c r="J63" s="2"/>
    </row>
    <row r="64" spans="1:12">
      <c r="A64" s="2"/>
      <c r="B64" s="17"/>
      <c r="C64" s="2"/>
      <c r="D64" s="9"/>
      <c r="E64" s="18"/>
      <c r="F64" s="18"/>
      <c r="G64" s="18"/>
      <c r="H64" s="18"/>
      <c r="I64" s="18"/>
      <c r="J64" s="2"/>
    </row>
    <row r="65" spans="1:10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>
      <c r="A66" s="2"/>
      <c r="B66" s="2"/>
      <c r="C66" s="2"/>
      <c r="D66" s="9"/>
      <c r="E66" s="18"/>
      <c r="F66" s="18"/>
      <c r="G66" s="18"/>
      <c r="H66" s="18"/>
      <c r="I66" s="18"/>
      <c r="J66" s="2"/>
    </row>
    <row r="67" spans="1:10">
      <c r="A67" s="2"/>
      <c r="B67" s="2"/>
      <c r="C67" s="2"/>
      <c r="D67" s="2"/>
      <c r="E67" s="18"/>
      <c r="F67" s="18"/>
      <c r="G67" s="18"/>
      <c r="H67" s="18"/>
      <c r="I67" s="18"/>
      <c r="J67" s="2"/>
    </row>
    <row r="68" spans="1:10" ht="22.5">
      <c r="A68" s="1"/>
      <c r="B68" s="1"/>
      <c r="C68" s="2"/>
      <c r="D68" s="2"/>
      <c r="E68" s="2"/>
      <c r="F68" s="2"/>
      <c r="G68" s="2"/>
      <c r="H68" s="2"/>
      <c r="I68" s="2"/>
      <c r="J68" s="2"/>
    </row>
    <row r="69" spans="1:10" ht="22.5">
      <c r="A69" s="1"/>
      <c r="B69" s="1"/>
      <c r="C69" s="2"/>
      <c r="D69" s="2"/>
      <c r="E69" s="2"/>
      <c r="F69" s="1"/>
      <c r="G69" s="1"/>
      <c r="H69" s="1"/>
      <c r="I69" s="1"/>
      <c r="J69" s="2"/>
    </row>
    <row r="70" spans="1:10" ht="22.5">
      <c r="A70" s="1"/>
      <c r="B70" s="1"/>
      <c r="C70" s="2"/>
      <c r="D70" s="2"/>
      <c r="E70" s="2"/>
      <c r="F70" s="1"/>
      <c r="G70" s="1"/>
      <c r="H70" s="1"/>
      <c r="I70" s="1"/>
      <c r="J70" s="2"/>
    </row>
    <row r="71" spans="1:10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ht="22.5">
      <c r="A72" s="12"/>
      <c r="B72" s="13"/>
      <c r="C72" s="13"/>
      <c r="D72" s="13"/>
      <c r="E72" s="14"/>
      <c r="F72" s="14"/>
      <c r="G72" s="14"/>
      <c r="H72" s="14"/>
      <c r="I72" s="14"/>
      <c r="J72" s="13"/>
    </row>
    <row r="73" spans="1:10" ht="22.5">
      <c r="A73" s="99"/>
      <c r="B73" s="13"/>
      <c r="C73" s="93"/>
      <c r="D73" s="93"/>
      <c r="E73" s="9"/>
      <c r="F73" s="9"/>
      <c r="G73" s="9"/>
      <c r="H73" s="9"/>
      <c r="I73" s="14"/>
      <c r="J73" s="13"/>
    </row>
    <row r="74" spans="1:10">
      <c r="A74" s="9"/>
      <c r="B74" s="2"/>
      <c r="C74" s="2"/>
      <c r="D74" s="2"/>
      <c r="E74" s="2"/>
      <c r="F74" s="2"/>
      <c r="G74" s="2"/>
      <c r="H74" s="2"/>
      <c r="I74" s="2"/>
      <c r="J74" s="2"/>
    </row>
    <row r="75" spans="1:10">
      <c r="A75" s="9"/>
      <c r="B75" s="2"/>
      <c r="C75" s="2"/>
      <c r="D75" s="2"/>
      <c r="E75" s="2"/>
      <c r="F75" s="2"/>
      <c r="G75" s="2"/>
      <c r="H75" s="2"/>
      <c r="I75" s="2"/>
      <c r="J75" s="2"/>
    </row>
    <row r="76" spans="1:10">
      <c r="A76" s="9"/>
      <c r="B76" s="17"/>
      <c r="C76" s="2"/>
      <c r="D76" s="9"/>
      <c r="E76" s="18"/>
      <c r="F76" s="16"/>
      <c r="G76" s="18"/>
      <c r="H76" s="16"/>
      <c r="I76" s="16"/>
      <c r="J76" s="2"/>
    </row>
    <row r="77" spans="1:10">
      <c r="A77" s="9"/>
      <c r="B77" s="17"/>
      <c r="C77" s="2"/>
      <c r="D77" s="9"/>
      <c r="E77" s="18"/>
      <c r="F77" s="16"/>
      <c r="G77" s="18"/>
      <c r="H77" s="16"/>
      <c r="I77" s="16"/>
      <c r="J77" s="2"/>
    </row>
    <row r="78" spans="1:10">
      <c r="A78" s="9"/>
      <c r="B78" s="17"/>
      <c r="C78" s="2"/>
      <c r="D78" s="9"/>
      <c r="E78" s="18"/>
      <c r="F78" s="16"/>
      <c r="G78" s="18"/>
      <c r="H78" s="16"/>
      <c r="I78" s="16"/>
      <c r="J78" s="2"/>
    </row>
    <row r="79" spans="1:10">
      <c r="A79" s="9"/>
      <c r="B79" s="17"/>
      <c r="C79" s="2"/>
      <c r="D79" s="9"/>
      <c r="E79" s="18"/>
      <c r="F79" s="16"/>
      <c r="G79" s="18"/>
      <c r="H79" s="16"/>
      <c r="I79" s="16"/>
      <c r="J79" s="2"/>
    </row>
    <row r="80" spans="1:10">
      <c r="A80" s="9"/>
      <c r="B80" s="17"/>
      <c r="C80" s="2"/>
      <c r="D80" s="9"/>
      <c r="E80" s="18"/>
      <c r="F80" s="16"/>
      <c r="G80" s="18"/>
      <c r="H80" s="16"/>
      <c r="I80" s="16"/>
      <c r="J80" s="2"/>
    </row>
    <row r="81" spans="1:10">
      <c r="A81" s="9"/>
      <c r="B81" s="17"/>
      <c r="C81" s="2"/>
      <c r="D81" s="9"/>
      <c r="E81" s="18"/>
      <c r="F81" s="16"/>
      <c r="G81" s="18"/>
      <c r="H81" s="16"/>
      <c r="I81" s="16"/>
      <c r="J81" s="2"/>
    </row>
    <row r="82" spans="1:10">
      <c r="A82" s="9"/>
      <c r="B82" s="17"/>
      <c r="C82" s="2"/>
      <c r="D82" s="93"/>
      <c r="E82" s="18"/>
      <c r="F82" s="16"/>
      <c r="G82" s="18"/>
      <c r="H82" s="16"/>
      <c r="I82" s="16"/>
      <c r="J82" s="2"/>
    </row>
    <row r="83" spans="1:10">
      <c r="A83" s="9"/>
      <c r="B83" s="17"/>
      <c r="C83" s="2"/>
      <c r="D83" s="126"/>
      <c r="E83" s="18"/>
      <c r="F83" s="16"/>
      <c r="G83" s="18"/>
      <c r="H83" s="16"/>
      <c r="I83" s="16"/>
      <c r="J83" s="2"/>
    </row>
    <row r="84" spans="1:10">
      <c r="A84" s="9"/>
      <c r="B84" s="17"/>
      <c r="C84" s="2"/>
      <c r="D84" s="126"/>
      <c r="E84" s="18"/>
      <c r="F84" s="16"/>
      <c r="G84" s="18"/>
      <c r="H84" s="16"/>
      <c r="I84" s="16"/>
      <c r="J84" s="2"/>
    </row>
    <row r="85" spans="1:10">
      <c r="A85" s="9"/>
      <c r="B85" s="17"/>
      <c r="C85" s="2"/>
      <c r="D85" s="126"/>
      <c r="E85" s="18"/>
      <c r="F85" s="16"/>
      <c r="G85" s="18"/>
      <c r="H85" s="16"/>
      <c r="I85" s="16"/>
      <c r="J85" s="2"/>
    </row>
    <row r="86" spans="1:10">
      <c r="A86" s="9"/>
      <c r="B86" s="17"/>
      <c r="C86" s="2"/>
      <c r="D86" s="126"/>
      <c r="E86" s="18"/>
      <c r="F86" s="16"/>
      <c r="G86" s="18"/>
      <c r="H86" s="16"/>
      <c r="I86" s="16"/>
      <c r="J86" s="2"/>
    </row>
    <row r="87" spans="1:10">
      <c r="A87" s="9"/>
      <c r="B87" s="17"/>
      <c r="C87" s="2"/>
      <c r="D87" s="126"/>
      <c r="E87" s="18"/>
      <c r="F87" s="16"/>
      <c r="G87" s="18"/>
      <c r="H87" s="16"/>
      <c r="I87" s="16"/>
      <c r="J87" s="2"/>
    </row>
    <row r="88" spans="1:10">
      <c r="A88" s="9"/>
      <c r="B88" s="17"/>
      <c r="C88" s="2"/>
      <c r="D88" s="9"/>
      <c r="E88" s="18"/>
      <c r="F88" s="16"/>
      <c r="G88" s="18"/>
      <c r="H88" s="16"/>
      <c r="I88" s="16"/>
      <c r="J88" s="2"/>
    </row>
    <row r="89" spans="1:10">
      <c r="A89" s="9"/>
      <c r="B89" s="17"/>
      <c r="C89" s="2"/>
      <c r="D89" s="9"/>
      <c r="E89" s="18"/>
      <c r="F89" s="16"/>
      <c r="G89" s="2"/>
      <c r="H89" s="16"/>
      <c r="I89" s="16"/>
      <c r="J89" s="2"/>
    </row>
    <row r="90" spans="1:10">
      <c r="A90" s="9"/>
      <c r="B90" s="17"/>
      <c r="C90" s="2"/>
      <c r="D90" s="9"/>
      <c r="E90" s="18"/>
      <c r="F90" s="16"/>
      <c r="G90" s="18"/>
      <c r="H90" s="16"/>
      <c r="I90" s="16"/>
      <c r="J90" s="2"/>
    </row>
    <row r="91" spans="1:10">
      <c r="A91" s="9"/>
      <c r="B91" s="17"/>
      <c r="C91" s="2"/>
      <c r="D91" s="9"/>
      <c r="E91" s="2"/>
      <c r="F91" s="16"/>
      <c r="G91" s="2"/>
      <c r="H91" s="16"/>
      <c r="I91" s="16"/>
      <c r="J91" s="2"/>
    </row>
    <row r="92" spans="1:10">
      <c r="A92" s="9"/>
      <c r="B92" s="2"/>
      <c r="C92" s="2"/>
      <c r="D92" s="2"/>
      <c r="E92" s="2"/>
      <c r="F92" s="16"/>
      <c r="G92" s="2"/>
      <c r="H92" s="16"/>
      <c r="I92" s="16"/>
      <c r="J92" s="2"/>
    </row>
    <row r="93" spans="1:10" ht="22.5">
      <c r="A93" s="1"/>
      <c r="B93" s="1"/>
      <c r="C93" s="2"/>
      <c r="D93" s="2"/>
      <c r="E93" s="2"/>
      <c r="F93" s="2"/>
      <c r="G93" s="2"/>
      <c r="H93" s="2"/>
      <c r="I93" s="2"/>
      <c r="J93" s="2"/>
    </row>
    <row r="94" spans="1:10" ht="22.5">
      <c r="A94" s="1"/>
      <c r="B94" s="1"/>
      <c r="C94" s="2"/>
      <c r="D94" s="2"/>
      <c r="E94" s="2"/>
      <c r="F94" s="1"/>
      <c r="G94" s="1"/>
      <c r="H94" s="1"/>
      <c r="I94" s="1"/>
      <c r="J94" s="2"/>
    </row>
    <row r="95" spans="1:10" ht="22.5">
      <c r="A95" s="1"/>
      <c r="B95" s="1"/>
      <c r="C95" s="2"/>
      <c r="D95" s="2"/>
      <c r="E95" s="2"/>
      <c r="F95" s="1"/>
      <c r="G95" s="1"/>
      <c r="H95" s="1"/>
      <c r="I95" s="1"/>
      <c r="J95" s="2"/>
    </row>
    <row r="96" spans="1:10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22.5">
      <c r="A97" s="12"/>
      <c r="B97" s="13"/>
      <c r="C97" s="13"/>
      <c r="D97" s="13"/>
      <c r="E97" s="14"/>
      <c r="F97" s="14"/>
      <c r="G97" s="14"/>
      <c r="H97" s="14"/>
      <c r="I97" s="14"/>
      <c r="J97" s="13"/>
    </row>
    <row r="98" spans="1:10" ht="22.5">
      <c r="A98" s="99"/>
      <c r="B98" s="93"/>
      <c r="C98" s="93"/>
      <c r="D98" s="93"/>
      <c r="E98" s="9"/>
      <c r="F98" s="9"/>
      <c r="G98" s="9"/>
      <c r="H98" s="9"/>
      <c r="I98" s="14"/>
      <c r="J98" s="13"/>
    </row>
    <row r="99" spans="1:10">
      <c r="A99" s="9"/>
      <c r="B99" s="17"/>
      <c r="C99" s="2"/>
      <c r="D99" s="9"/>
      <c r="E99" s="18"/>
      <c r="F99" s="18"/>
      <c r="G99" s="18"/>
      <c r="H99" s="18"/>
      <c r="I99" s="18"/>
      <c r="J99" s="2"/>
    </row>
    <row r="100" spans="1:10">
      <c r="A100" s="9"/>
      <c r="B100" s="17"/>
      <c r="C100" s="2"/>
      <c r="D100" s="9"/>
      <c r="E100" s="16"/>
      <c r="F100" s="16"/>
      <c r="G100" s="18"/>
      <c r="H100" s="16"/>
      <c r="I100" s="16"/>
      <c r="J100" s="2"/>
    </row>
    <row r="101" spans="1:10">
      <c r="A101" s="9"/>
      <c r="B101" s="17"/>
      <c r="C101" s="2"/>
      <c r="D101" s="9"/>
      <c r="E101" s="18"/>
      <c r="F101" s="16"/>
      <c r="G101" s="18"/>
      <c r="H101" s="16"/>
      <c r="I101" s="16"/>
      <c r="J101" s="2"/>
    </row>
    <row r="102" spans="1:10">
      <c r="A102" s="9"/>
      <c r="B102" s="17"/>
      <c r="C102" s="2"/>
      <c r="D102" s="9"/>
      <c r="E102" s="18"/>
      <c r="F102" s="16"/>
      <c r="G102" s="18"/>
      <c r="H102" s="16"/>
      <c r="I102" s="16"/>
      <c r="J102" s="2"/>
    </row>
    <row r="103" spans="1:10">
      <c r="A103" s="9"/>
      <c r="B103" s="17"/>
      <c r="C103" s="2"/>
      <c r="D103" s="9"/>
      <c r="E103" s="18"/>
      <c r="F103" s="16"/>
      <c r="G103" s="18"/>
      <c r="H103" s="16"/>
      <c r="I103" s="16"/>
      <c r="J103" s="2"/>
    </row>
    <row r="104" spans="1:10">
      <c r="A104" s="9"/>
      <c r="B104" s="17"/>
      <c r="C104" s="2"/>
      <c r="D104" s="9"/>
      <c r="E104" s="18"/>
      <c r="F104" s="16"/>
      <c r="G104" s="18"/>
      <c r="H104" s="16"/>
      <c r="I104" s="16"/>
      <c r="J104" s="2"/>
    </row>
    <row r="105" spans="1:10">
      <c r="A105" s="9"/>
      <c r="B105" s="17"/>
      <c r="C105" s="2"/>
      <c r="D105" s="9"/>
      <c r="E105" s="18"/>
      <c r="F105" s="16"/>
      <c r="G105" s="18"/>
      <c r="H105" s="16"/>
      <c r="I105" s="16"/>
      <c r="J105" s="2"/>
    </row>
    <row r="106" spans="1:10">
      <c r="A106" s="9"/>
      <c r="B106" s="17"/>
      <c r="C106" s="2"/>
      <c r="D106" s="126"/>
      <c r="E106" s="18"/>
      <c r="F106" s="16"/>
      <c r="G106" s="18"/>
      <c r="H106" s="16"/>
      <c r="I106" s="16"/>
      <c r="J106" s="2"/>
    </row>
    <row r="107" spans="1:10">
      <c r="A107" s="9"/>
      <c r="B107" s="17"/>
      <c r="C107" s="2"/>
      <c r="D107" s="9"/>
      <c r="E107" s="18"/>
      <c r="F107" s="16"/>
      <c r="G107" s="18"/>
      <c r="H107" s="16"/>
      <c r="I107" s="16"/>
      <c r="J107" s="2"/>
    </row>
    <row r="108" spans="1:10">
      <c r="A108" s="9"/>
      <c r="B108" s="17"/>
      <c r="C108" s="2"/>
      <c r="D108" s="9"/>
      <c r="E108" s="18"/>
      <c r="F108" s="16"/>
      <c r="G108" s="18"/>
      <c r="H108" s="16"/>
      <c r="I108" s="16"/>
      <c r="J108" s="2"/>
    </row>
    <row r="109" spans="1:10">
      <c r="A109" s="9"/>
      <c r="B109" s="17"/>
      <c r="C109" s="2"/>
      <c r="D109" s="9"/>
      <c r="E109" s="18"/>
      <c r="F109" s="16"/>
      <c r="G109" s="18"/>
      <c r="H109" s="16"/>
      <c r="I109" s="16"/>
      <c r="J109" s="2"/>
    </row>
    <row r="110" spans="1:10">
      <c r="A110" s="9"/>
      <c r="B110" s="17"/>
      <c r="C110" s="2"/>
      <c r="D110" s="9"/>
      <c r="E110" s="18"/>
      <c r="F110" s="16"/>
      <c r="G110" s="18"/>
      <c r="H110" s="16"/>
      <c r="I110" s="16"/>
      <c r="J110" s="2"/>
    </row>
    <row r="111" spans="1:10">
      <c r="A111" s="9"/>
      <c r="B111" s="17"/>
      <c r="C111" s="2"/>
      <c r="D111" s="9"/>
      <c r="E111" s="18"/>
      <c r="F111" s="16"/>
      <c r="G111" s="18"/>
      <c r="H111" s="16"/>
      <c r="I111" s="16"/>
      <c r="J111" s="2"/>
    </row>
    <row r="112" spans="1:10">
      <c r="A112" s="9"/>
      <c r="B112" s="17"/>
      <c r="C112" s="2"/>
      <c r="D112" s="2"/>
      <c r="E112" s="16"/>
      <c r="F112" s="16"/>
      <c r="G112" s="16"/>
      <c r="H112" s="16"/>
      <c r="I112" s="16"/>
      <c r="J112" s="2"/>
    </row>
    <row r="113" spans="1:10">
      <c r="A113" s="9"/>
      <c r="B113" s="17"/>
      <c r="C113" s="2"/>
      <c r="D113" s="9"/>
      <c r="E113" s="16"/>
      <c r="F113" s="16"/>
      <c r="G113" s="16"/>
      <c r="H113" s="16"/>
      <c r="I113" s="16"/>
      <c r="J113" s="2"/>
    </row>
    <row r="114" spans="1:10">
      <c r="A114" s="9"/>
      <c r="B114" s="17"/>
      <c r="C114" s="2"/>
      <c r="D114" s="9"/>
      <c r="E114" s="16"/>
      <c r="F114" s="16"/>
      <c r="G114" s="16"/>
      <c r="H114" s="16"/>
      <c r="I114" s="16"/>
      <c r="J114" s="2"/>
    </row>
    <row r="115" spans="1:10">
      <c r="A115" s="9"/>
      <c r="B115" s="17"/>
      <c r="C115" s="2"/>
      <c r="D115" s="9"/>
      <c r="E115" s="16"/>
      <c r="F115" s="16"/>
      <c r="G115" s="16"/>
      <c r="H115" s="16"/>
      <c r="I115" s="16"/>
      <c r="J115" s="2"/>
    </row>
    <row r="116" spans="1:10">
      <c r="A116" s="9"/>
      <c r="B116" s="127"/>
      <c r="C116" s="11"/>
      <c r="D116" s="128"/>
      <c r="E116" s="16"/>
      <c r="F116" s="16"/>
      <c r="G116" s="16"/>
      <c r="H116" s="16"/>
      <c r="I116" s="16"/>
      <c r="J116" s="2"/>
    </row>
    <row r="117" spans="1:10">
      <c r="A117" s="9"/>
      <c r="B117" s="17"/>
      <c r="C117" s="2"/>
      <c r="D117" s="9"/>
      <c r="E117" s="16"/>
      <c r="F117" s="16"/>
      <c r="G117" s="16"/>
      <c r="H117" s="16"/>
      <c r="I117" s="16"/>
      <c r="J117" s="2"/>
    </row>
    <row r="118" spans="1:10" ht="22.5">
      <c r="A118" s="1"/>
      <c r="B118" s="1"/>
      <c r="C118" s="2"/>
      <c r="D118" s="2"/>
      <c r="E118" s="2"/>
      <c r="F118" s="2"/>
      <c r="G118" s="2"/>
      <c r="H118" s="2"/>
      <c r="I118" s="2"/>
      <c r="J118" s="2"/>
    </row>
    <row r="119" spans="1:10" ht="22.5">
      <c r="A119" s="1"/>
      <c r="B119" s="1"/>
      <c r="C119" s="2"/>
      <c r="D119" s="2"/>
      <c r="E119" s="2"/>
      <c r="F119" s="1"/>
      <c r="G119" s="1"/>
      <c r="H119" s="1"/>
      <c r="I119" s="1"/>
      <c r="J119" s="2"/>
    </row>
    <row r="120" spans="1:10" ht="22.5">
      <c r="A120" s="1"/>
      <c r="B120" s="1"/>
      <c r="C120" s="2"/>
      <c r="D120" s="2"/>
      <c r="E120" s="2"/>
      <c r="F120" s="1"/>
      <c r="G120" s="1"/>
      <c r="H120" s="1"/>
      <c r="I120" s="1"/>
      <c r="J120" s="2"/>
    </row>
    <row r="121" spans="1:10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22.5">
      <c r="A122" s="12"/>
      <c r="B122" s="13"/>
      <c r="C122" s="13"/>
      <c r="D122" s="13"/>
      <c r="E122" s="14"/>
      <c r="F122" s="14"/>
      <c r="G122" s="14"/>
      <c r="H122" s="14"/>
      <c r="I122" s="14"/>
      <c r="J122" s="13"/>
    </row>
    <row r="123" spans="1:10" ht="22.5">
      <c r="A123" s="99"/>
      <c r="B123" s="93"/>
      <c r="C123" s="93"/>
      <c r="D123" s="93"/>
      <c r="E123" s="9"/>
      <c r="F123" s="9"/>
      <c r="G123" s="9"/>
      <c r="H123" s="9"/>
      <c r="I123" s="14"/>
      <c r="J123" s="13"/>
    </row>
    <row r="124" spans="1:10">
      <c r="A124" s="9"/>
      <c r="B124" s="17"/>
      <c r="C124" s="2"/>
      <c r="D124" s="9"/>
      <c r="E124" s="18"/>
      <c r="F124" s="18"/>
      <c r="G124" s="18"/>
      <c r="H124" s="18"/>
      <c r="I124" s="18"/>
      <c r="J124" s="2"/>
    </row>
    <row r="125" spans="1:10">
      <c r="A125" s="9"/>
      <c r="B125" s="17"/>
      <c r="C125" s="2"/>
      <c r="D125" s="9"/>
      <c r="E125" s="16"/>
      <c r="F125" s="16"/>
      <c r="G125" s="16"/>
      <c r="H125" s="16"/>
      <c r="I125" s="16"/>
      <c r="J125" s="2"/>
    </row>
    <row r="126" spans="1:10">
      <c r="A126" s="9"/>
      <c r="B126" s="17"/>
      <c r="C126" s="2"/>
      <c r="D126" s="9"/>
      <c r="E126" s="16"/>
      <c r="F126" s="16"/>
      <c r="G126" s="16"/>
      <c r="H126" s="16"/>
      <c r="I126" s="16"/>
      <c r="J126" s="2"/>
    </row>
    <row r="127" spans="1:10">
      <c r="A127" s="9"/>
      <c r="B127" s="17"/>
      <c r="C127" s="2"/>
      <c r="D127" s="9"/>
      <c r="E127" s="16"/>
      <c r="F127" s="16"/>
      <c r="G127" s="16"/>
      <c r="H127" s="16"/>
      <c r="I127" s="16"/>
      <c r="J127" s="2"/>
    </row>
    <row r="128" spans="1:10">
      <c r="A128" s="9"/>
      <c r="B128" s="17"/>
      <c r="C128" s="2"/>
      <c r="D128" s="9"/>
      <c r="E128" s="16"/>
      <c r="F128" s="16"/>
      <c r="G128" s="16"/>
      <c r="H128" s="16"/>
      <c r="I128" s="16"/>
      <c r="J128" s="2"/>
    </row>
    <row r="129" spans="1:10">
      <c r="A129" s="9"/>
      <c r="B129" s="17"/>
      <c r="C129" s="2"/>
      <c r="D129" s="9"/>
      <c r="E129" s="16"/>
      <c r="F129" s="16"/>
      <c r="G129" s="16"/>
      <c r="H129" s="16"/>
      <c r="I129" s="16"/>
      <c r="J129" s="2"/>
    </row>
    <row r="130" spans="1:10">
      <c r="A130" s="9"/>
      <c r="B130" s="17"/>
      <c r="C130" s="2"/>
      <c r="D130" s="9"/>
      <c r="E130" s="16"/>
      <c r="F130" s="16"/>
      <c r="G130" s="16"/>
      <c r="H130" s="16"/>
      <c r="I130" s="16"/>
      <c r="J130" s="2"/>
    </row>
    <row r="131" spans="1:10">
      <c r="A131" s="9"/>
      <c r="B131" s="17"/>
      <c r="C131" s="2"/>
      <c r="D131" s="9"/>
      <c r="E131" s="16"/>
      <c r="F131" s="16"/>
      <c r="G131" s="16"/>
      <c r="H131" s="16"/>
      <c r="I131" s="16"/>
      <c r="J131" s="2"/>
    </row>
    <row r="132" spans="1:10">
      <c r="A132" s="9"/>
      <c r="B132" s="17"/>
      <c r="C132" s="2"/>
      <c r="D132" s="9"/>
      <c r="E132" s="16"/>
      <c r="F132" s="16"/>
      <c r="G132" s="16"/>
      <c r="H132" s="16"/>
      <c r="I132" s="16"/>
      <c r="J132" s="2"/>
    </row>
    <row r="133" spans="1:10">
      <c r="A133" s="9"/>
      <c r="B133" s="17"/>
      <c r="C133" s="2"/>
      <c r="D133" s="9"/>
      <c r="E133" s="16"/>
      <c r="F133" s="16"/>
      <c r="G133" s="16"/>
      <c r="H133" s="16"/>
      <c r="I133" s="16"/>
      <c r="J133" s="2"/>
    </row>
    <row r="134" spans="1:10">
      <c r="A134" s="9"/>
      <c r="B134" s="17"/>
      <c r="C134" s="2"/>
      <c r="D134" s="126"/>
      <c r="E134" s="16"/>
      <c r="F134" s="16"/>
      <c r="G134" s="16"/>
      <c r="H134" s="16"/>
      <c r="I134" s="16"/>
      <c r="J134" s="2"/>
    </row>
    <row r="135" spans="1:10">
      <c r="A135" s="9"/>
      <c r="B135" s="17"/>
      <c r="C135" s="2"/>
      <c r="D135" s="126"/>
      <c r="E135" s="16"/>
      <c r="F135" s="16"/>
      <c r="G135" s="16"/>
      <c r="H135" s="16"/>
      <c r="I135" s="16"/>
      <c r="J135" s="2"/>
    </row>
    <row r="136" spans="1:10">
      <c r="A136" s="9"/>
      <c r="B136" s="17"/>
      <c r="C136" s="2"/>
      <c r="D136" s="126"/>
      <c r="E136" s="16"/>
      <c r="F136" s="16"/>
      <c r="G136" s="16"/>
      <c r="H136" s="16"/>
      <c r="I136" s="16"/>
      <c r="J136" s="2"/>
    </row>
    <row r="137" spans="1:10">
      <c r="A137" s="9"/>
      <c r="B137" s="17"/>
      <c r="C137" s="2"/>
      <c r="D137" s="126"/>
      <c r="E137" s="16"/>
      <c r="F137" s="16"/>
      <c r="G137" s="16"/>
      <c r="H137" s="16"/>
      <c r="I137" s="16"/>
      <c r="J137" s="2"/>
    </row>
    <row r="138" spans="1:10">
      <c r="A138" s="9"/>
      <c r="B138" s="17"/>
      <c r="C138" s="2"/>
      <c r="D138" s="126"/>
      <c r="E138" s="16"/>
      <c r="F138" s="16"/>
      <c r="G138" s="16"/>
      <c r="H138" s="16"/>
      <c r="I138" s="16"/>
      <c r="J138" s="2"/>
    </row>
    <row r="139" spans="1:10">
      <c r="A139" s="9"/>
      <c r="B139" s="17"/>
      <c r="C139" s="2"/>
      <c r="D139" s="126"/>
      <c r="E139" s="16"/>
      <c r="F139" s="16"/>
      <c r="G139" s="16"/>
      <c r="H139" s="16"/>
      <c r="I139" s="16"/>
      <c r="J139" s="2"/>
    </row>
    <row r="140" spans="1:10">
      <c r="A140" s="9"/>
      <c r="B140" s="17"/>
      <c r="C140" s="2"/>
      <c r="D140" s="126"/>
      <c r="E140" s="16"/>
      <c r="F140" s="16"/>
      <c r="G140" s="16"/>
      <c r="H140" s="16"/>
      <c r="I140" s="16"/>
      <c r="J140" s="2"/>
    </row>
    <row r="141" spans="1:10">
      <c r="A141" s="9"/>
      <c r="B141" s="17"/>
      <c r="C141" s="2"/>
      <c r="D141" s="126"/>
      <c r="E141" s="16"/>
      <c r="F141" s="16"/>
      <c r="G141" s="16"/>
      <c r="H141" s="16"/>
      <c r="I141" s="16"/>
      <c r="J141" s="2"/>
    </row>
    <row r="142" spans="1:10">
      <c r="A142" s="9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22.5">
      <c r="A143" s="1"/>
      <c r="B143" s="1"/>
      <c r="C143" s="2"/>
      <c r="D143" s="2"/>
      <c r="E143" s="2"/>
      <c r="F143" s="2"/>
      <c r="G143" s="2"/>
      <c r="H143" s="2"/>
      <c r="I143" s="2"/>
      <c r="J143" s="2"/>
    </row>
    <row r="144" spans="1:10" ht="22.5">
      <c r="A144" s="1"/>
      <c r="B144" s="1"/>
      <c r="C144" s="2"/>
      <c r="D144" s="2"/>
      <c r="E144" s="2"/>
      <c r="F144" s="1"/>
      <c r="G144" s="1"/>
      <c r="H144" s="1"/>
      <c r="I144" s="1"/>
      <c r="J144" s="2"/>
    </row>
    <row r="145" spans="1:10" ht="22.5">
      <c r="A145" s="1"/>
      <c r="B145" s="1"/>
      <c r="C145" s="2"/>
      <c r="D145" s="2"/>
      <c r="E145" s="2"/>
      <c r="F145" s="1"/>
      <c r="G145" s="1"/>
      <c r="H145" s="1"/>
      <c r="I145" s="1"/>
      <c r="J145" s="2"/>
    </row>
    <row r="146" spans="1:10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22.5">
      <c r="A147" s="12"/>
      <c r="B147" s="13"/>
      <c r="C147" s="13"/>
      <c r="D147" s="13"/>
      <c r="E147" s="14"/>
      <c r="F147" s="14"/>
      <c r="G147" s="14"/>
      <c r="H147" s="14"/>
      <c r="I147" s="14"/>
      <c r="J147" s="13"/>
    </row>
    <row r="148" spans="1:10" ht="22.5">
      <c r="A148" s="99"/>
      <c r="B148" s="93"/>
      <c r="C148" s="93"/>
      <c r="D148" s="93"/>
      <c r="E148" s="9"/>
      <c r="F148" s="9"/>
      <c r="G148" s="9"/>
      <c r="H148" s="9"/>
      <c r="I148" s="14"/>
      <c r="J148" s="13"/>
    </row>
    <row r="149" spans="1:10">
      <c r="A149" s="9"/>
      <c r="B149" s="17"/>
      <c r="C149" s="2"/>
      <c r="D149" s="9"/>
      <c r="E149" s="18"/>
      <c r="F149" s="18"/>
      <c r="G149" s="18"/>
      <c r="H149" s="18"/>
      <c r="I149" s="18"/>
      <c r="J149" s="2"/>
    </row>
    <row r="150" spans="1:10">
      <c r="A150" s="9"/>
      <c r="B150" s="17"/>
      <c r="C150" s="2"/>
      <c r="D150" s="9"/>
      <c r="E150" s="18"/>
      <c r="F150" s="18"/>
      <c r="G150" s="18"/>
      <c r="H150" s="18"/>
      <c r="I150" s="18"/>
      <c r="J150" s="2"/>
    </row>
    <row r="151" spans="1:10">
      <c r="A151" s="9"/>
      <c r="B151" s="17"/>
      <c r="C151" s="129"/>
      <c r="D151" s="126"/>
      <c r="E151" s="29"/>
      <c r="F151" s="29"/>
      <c r="G151" s="29"/>
      <c r="H151" s="29"/>
      <c r="I151" s="29"/>
      <c r="J151" s="2"/>
    </row>
    <row r="152" spans="1:10">
      <c r="A152" s="9"/>
      <c r="B152" s="17"/>
      <c r="C152" s="2"/>
      <c r="D152" s="9"/>
      <c r="E152" s="16"/>
      <c r="F152" s="16"/>
      <c r="G152" s="16"/>
      <c r="H152" s="16"/>
      <c r="I152" s="29"/>
      <c r="J152" s="2"/>
    </row>
    <row r="153" spans="1:10">
      <c r="A153" s="9"/>
      <c r="B153" s="17"/>
      <c r="C153" s="2"/>
      <c r="D153" s="9"/>
      <c r="E153" s="16"/>
      <c r="F153" s="16"/>
      <c r="G153" s="16"/>
      <c r="H153" s="16"/>
      <c r="I153" s="29"/>
      <c r="J153" s="2"/>
    </row>
    <row r="154" spans="1:10">
      <c r="A154" s="9"/>
      <c r="B154" s="17"/>
      <c r="C154" s="2"/>
      <c r="D154" s="9"/>
      <c r="E154" s="16"/>
      <c r="F154" s="16"/>
      <c r="G154" s="16"/>
      <c r="H154" s="16"/>
      <c r="I154" s="29"/>
      <c r="J154" s="2"/>
    </row>
    <row r="155" spans="1:10">
      <c r="A155" s="9"/>
      <c r="B155" s="17"/>
      <c r="C155" s="2"/>
      <c r="D155" s="9"/>
      <c r="E155" s="16"/>
      <c r="F155" s="16"/>
      <c r="G155" s="16"/>
      <c r="H155" s="16"/>
      <c r="I155" s="29"/>
      <c r="J155" s="2"/>
    </row>
    <row r="156" spans="1:10">
      <c r="A156" s="9"/>
      <c r="B156" s="17"/>
      <c r="C156" s="2"/>
      <c r="D156" s="9"/>
      <c r="E156" s="16"/>
      <c r="F156" s="16"/>
      <c r="G156" s="16"/>
      <c r="H156" s="16"/>
      <c r="I156" s="29"/>
      <c r="J156" s="2"/>
    </row>
    <row r="157" spans="1:10">
      <c r="A157" s="9"/>
      <c r="B157" s="17"/>
      <c r="C157" s="2"/>
      <c r="D157" s="9"/>
      <c r="E157" s="16"/>
      <c r="F157" s="16"/>
      <c r="G157" s="16"/>
      <c r="H157" s="16"/>
      <c r="I157" s="29"/>
      <c r="J157" s="2"/>
    </row>
    <row r="158" spans="1:10">
      <c r="A158" s="9"/>
      <c r="B158" s="17"/>
      <c r="C158" s="2"/>
      <c r="D158" s="9"/>
      <c r="E158" s="16"/>
      <c r="F158" s="16"/>
      <c r="G158" s="16"/>
      <c r="H158" s="16"/>
      <c r="I158" s="29"/>
      <c r="J158" s="2"/>
    </row>
    <row r="159" spans="1:10">
      <c r="A159" s="9"/>
      <c r="B159" s="17"/>
      <c r="C159" s="2"/>
      <c r="D159" s="9"/>
      <c r="E159" s="16"/>
      <c r="F159" s="16"/>
      <c r="G159" s="16"/>
      <c r="H159" s="16"/>
      <c r="I159" s="29"/>
      <c r="J159" s="2"/>
    </row>
    <row r="160" spans="1:10">
      <c r="A160" s="9"/>
      <c r="B160" s="17"/>
      <c r="C160" s="2"/>
      <c r="D160" s="9"/>
      <c r="E160" s="16"/>
      <c r="F160" s="16"/>
      <c r="G160" s="16"/>
      <c r="H160" s="16"/>
      <c r="I160" s="29"/>
      <c r="J160" s="2"/>
    </row>
    <row r="161" spans="1:10">
      <c r="A161" s="9"/>
      <c r="B161" s="17"/>
      <c r="C161" s="2"/>
      <c r="D161" s="9"/>
      <c r="E161" s="16"/>
      <c r="F161" s="16"/>
      <c r="G161" s="16"/>
      <c r="H161" s="16"/>
      <c r="I161" s="29"/>
      <c r="J161" s="2"/>
    </row>
    <row r="162" spans="1:10">
      <c r="A162" s="9"/>
      <c r="B162" s="17"/>
      <c r="C162" s="2"/>
      <c r="D162" s="9"/>
      <c r="E162" s="16"/>
      <c r="F162" s="16"/>
      <c r="G162" s="16"/>
      <c r="H162" s="16"/>
      <c r="I162" s="29"/>
      <c r="J162" s="2"/>
    </row>
    <row r="163" spans="1:10">
      <c r="A163" s="9"/>
      <c r="B163" s="17"/>
      <c r="C163" s="2"/>
      <c r="D163" s="9"/>
      <c r="E163" s="16"/>
      <c r="F163" s="16"/>
      <c r="G163" s="16"/>
      <c r="H163" s="16"/>
      <c r="I163" s="29"/>
      <c r="J163" s="2"/>
    </row>
    <row r="164" spans="1:10">
      <c r="A164" s="9"/>
      <c r="B164" s="17"/>
      <c r="C164" s="2"/>
      <c r="D164" s="9"/>
      <c r="E164" s="16"/>
      <c r="F164" s="16"/>
      <c r="G164" s="16"/>
      <c r="H164" s="16"/>
      <c r="I164" s="29"/>
      <c r="J164" s="2"/>
    </row>
    <row r="165" spans="1:10">
      <c r="A165" s="9"/>
      <c r="B165" s="17"/>
      <c r="C165" s="2"/>
      <c r="D165" s="9"/>
      <c r="E165" s="16"/>
      <c r="F165" s="16"/>
      <c r="G165" s="16"/>
      <c r="H165" s="16"/>
      <c r="I165" s="29"/>
      <c r="J165" s="2"/>
    </row>
    <row r="166" spans="1:10">
      <c r="A166" s="9"/>
      <c r="B166" s="17"/>
      <c r="C166" s="2"/>
      <c r="D166" s="9"/>
      <c r="E166" s="16"/>
      <c r="F166" s="16"/>
      <c r="G166" s="16"/>
      <c r="H166" s="16"/>
      <c r="I166" s="29"/>
      <c r="J166" s="2"/>
    </row>
    <row r="167" spans="1:10">
      <c r="A167" s="2"/>
      <c r="B167" s="2"/>
      <c r="C167" s="2"/>
      <c r="D167" s="2"/>
      <c r="E167" s="16"/>
      <c r="F167" s="16"/>
      <c r="G167" s="16"/>
      <c r="H167" s="16"/>
      <c r="I167" s="16"/>
      <c r="J167" s="2"/>
    </row>
    <row r="168" spans="1:10" ht="22.5">
      <c r="A168" s="1"/>
      <c r="B168" s="17"/>
      <c r="C168" s="2"/>
      <c r="D168" s="2"/>
      <c r="E168" s="2"/>
      <c r="F168" s="2"/>
      <c r="G168" s="2"/>
      <c r="H168" s="2"/>
      <c r="I168" s="2"/>
      <c r="J168" s="2"/>
    </row>
    <row r="169" spans="1:10" ht="22.5">
      <c r="A169" s="1"/>
      <c r="B169" s="17"/>
      <c r="C169" s="2"/>
      <c r="D169" s="2"/>
      <c r="E169" s="2"/>
      <c r="F169" s="1"/>
      <c r="G169" s="1"/>
      <c r="H169" s="1"/>
      <c r="I169" s="1"/>
      <c r="J169" s="2"/>
    </row>
    <row r="170" spans="1:10" ht="22.5">
      <c r="A170" s="1"/>
      <c r="B170" s="1"/>
      <c r="C170" s="2"/>
      <c r="D170" s="2"/>
      <c r="E170" s="2"/>
      <c r="F170" s="1"/>
      <c r="G170" s="1"/>
      <c r="H170" s="1"/>
      <c r="I170" s="1"/>
      <c r="J170" s="2"/>
    </row>
    <row r="171" spans="1:10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22.5">
      <c r="A172" s="12"/>
      <c r="B172" s="13"/>
      <c r="C172" s="13"/>
      <c r="D172" s="13"/>
      <c r="E172" s="14"/>
      <c r="F172" s="14"/>
      <c r="G172" s="14"/>
      <c r="H172" s="14"/>
      <c r="I172" s="14"/>
      <c r="J172" s="13"/>
    </row>
    <row r="173" spans="1:10" ht="22.5">
      <c r="A173" s="99"/>
      <c r="B173" s="93"/>
      <c r="C173" s="93"/>
      <c r="D173" s="93"/>
      <c r="E173" s="9"/>
      <c r="F173" s="9"/>
      <c r="G173" s="9"/>
      <c r="H173" s="9"/>
      <c r="I173" s="14"/>
      <c r="J173" s="13"/>
    </row>
    <row r="174" spans="1:10">
      <c r="A174" s="19"/>
      <c r="B174" s="17"/>
      <c r="C174" s="2"/>
      <c r="D174" s="9"/>
      <c r="E174" s="18"/>
      <c r="F174" s="18"/>
      <c r="G174" s="18"/>
      <c r="H174" s="18"/>
      <c r="I174" s="18"/>
      <c r="J174" s="2"/>
    </row>
    <row r="175" spans="1:10">
      <c r="A175" s="2"/>
      <c r="B175" s="17"/>
      <c r="C175" s="2"/>
      <c r="D175" s="9"/>
      <c r="E175" s="16"/>
      <c r="F175" s="16"/>
      <c r="G175" s="16"/>
      <c r="H175" s="16"/>
      <c r="I175" s="29"/>
      <c r="J175" s="2"/>
    </row>
    <row r="176" spans="1:10">
      <c r="A176" s="2"/>
      <c r="B176" s="17"/>
      <c r="C176" s="2"/>
      <c r="D176" s="9"/>
      <c r="E176" s="16"/>
      <c r="F176" s="16"/>
      <c r="G176" s="16"/>
      <c r="H176" s="16"/>
      <c r="I176" s="29"/>
      <c r="J176" s="2"/>
    </row>
    <row r="177" spans="1:10">
      <c r="A177" s="2"/>
      <c r="B177" s="17"/>
      <c r="C177" s="2"/>
      <c r="D177" s="9"/>
      <c r="E177" s="16"/>
      <c r="F177" s="16"/>
      <c r="G177" s="16"/>
      <c r="H177" s="16"/>
      <c r="I177" s="29"/>
      <c r="J177" s="2"/>
    </row>
    <row r="178" spans="1:10">
      <c r="A178" s="2"/>
      <c r="B178" s="17"/>
      <c r="C178" s="2"/>
      <c r="D178" s="9"/>
      <c r="E178" s="16"/>
      <c r="F178" s="16"/>
      <c r="G178" s="16"/>
      <c r="H178" s="16"/>
      <c r="I178" s="29"/>
      <c r="J178" s="2"/>
    </row>
    <row r="179" spans="1:10">
      <c r="A179" s="2"/>
      <c r="B179" s="17"/>
      <c r="C179" s="2"/>
      <c r="D179" s="9"/>
      <c r="E179" s="16"/>
      <c r="F179" s="16"/>
      <c r="G179" s="16"/>
      <c r="H179" s="16"/>
      <c r="I179" s="29"/>
      <c r="J179" s="2"/>
    </row>
    <row r="180" spans="1:10">
      <c r="A180" s="2"/>
      <c r="B180" s="17"/>
      <c r="C180" s="2"/>
      <c r="D180" s="9"/>
      <c r="E180" s="16"/>
      <c r="F180" s="16"/>
      <c r="G180" s="16"/>
      <c r="H180" s="16"/>
      <c r="I180" s="29"/>
      <c r="J180" s="2"/>
    </row>
    <row r="181" spans="1:10">
      <c r="A181" s="2"/>
      <c r="B181" s="17"/>
      <c r="C181" s="2"/>
      <c r="D181" s="9"/>
      <c r="E181" s="16"/>
      <c r="F181" s="16"/>
      <c r="G181" s="16"/>
      <c r="H181" s="16"/>
      <c r="I181" s="16"/>
      <c r="J181" s="2"/>
    </row>
    <row r="182" spans="1:10">
      <c r="A182" s="2"/>
      <c r="B182" s="17"/>
      <c r="C182" s="2"/>
      <c r="D182" s="9"/>
      <c r="E182" s="16"/>
      <c r="F182" s="16"/>
      <c r="G182" s="16"/>
      <c r="H182" s="16"/>
      <c r="I182" s="16"/>
      <c r="J182" s="2"/>
    </row>
    <row r="183" spans="1:10">
      <c r="A183" s="2"/>
      <c r="B183" s="17"/>
      <c r="C183" s="2"/>
      <c r="D183" s="9"/>
      <c r="E183" s="16"/>
      <c r="F183" s="16"/>
      <c r="G183" s="16"/>
      <c r="H183" s="16"/>
      <c r="I183" s="29"/>
      <c r="J183" s="2"/>
    </row>
    <row r="184" spans="1:10">
      <c r="A184" s="2"/>
      <c r="B184" s="17"/>
      <c r="C184" s="2"/>
      <c r="D184" s="9"/>
      <c r="E184" s="16"/>
      <c r="F184" s="16"/>
      <c r="G184" s="16"/>
      <c r="H184" s="16"/>
      <c r="I184" s="29"/>
      <c r="J184" s="2"/>
    </row>
    <row r="185" spans="1:10">
      <c r="A185" s="2"/>
      <c r="B185" s="17"/>
      <c r="C185" s="2"/>
      <c r="D185" s="126"/>
      <c r="E185" s="16"/>
      <c r="F185" s="16"/>
      <c r="G185" s="16"/>
      <c r="H185" s="16"/>
      <c r="I185" s="29"/>
      <c r="J185" s="2"/>
    </row>
    <row r="186" spans="1:10">
      <c r="A186" s="2"/>
      <c r="B186" s="17"/>
      <c r="C186" s="129"/>
      <c r="D186" s="126"/>
      <c r="E186" s="16"/>
      <c r="F186" s="16"/>
      <c r="G186" s="16"/>
      <c r="H186" s="16"/>
      <c r="I186" s="29"/>
      <c r="J186" s="2"/>
    </row>
    <row r="187" spans="1:10">
      <c r="A187" s="2"/>
      <c r="B187" s="17"/>
      <c r="C187" s="129"/>
      <c r="D187" s="126"/>
      <c r="E187" s="16"/>
      <c r="F187" s="16"/>
      <c r="G187" s="16"/>
      <c r="H187" s="16"/>
      <c r="I187" s="29"/>
      <c r="J187" s="2"/>
    </row>
    <row r="188" spans="1:10">
      <c r="A188" s="2"/>
      <c r="B188" s="17"/>
      <c r="C188" s="2"/>
      <c r="D188" s="9"/>
      <c r="E188" s="16"/>
      <c r="F188" s="16"/>
      <c r="G188" s="16"/>
      <c r="H188" s="16"/>
      <c r="I188" s="29"/>
      <c r="J188" s="2"/>
    </row>
    <row r="189" spans="1:10">
      <c r="A189" s="2"/>
      <c r="B189" s="17"/>
      <c r="C189" s="2"/>
      <c r="D189" s="9"/>
      <c r="E189" s="16"/>
      <c r="F189" s="16"/>
      <c r="G189" s="16"/>
      <c r="H189" s="16"/>
      <c r="I189" s="29"/>
      <c r="J189" s="2"/>
    </row>
    <row r="190" spans="1:10">
      <c r="A190" s="2"/>
      <c r="B190" s="17"/>
      <c r="C190" s="129"/>
      <c r="D190" s="126"/>
      <c r="E190" s="16"/>
      <c r="F190" s="16"/>
      <c r="G190" s="16"/>
      <c r="H190" s="16"/>
      <c r="I190" s="29"/>
      <c r="J190" s="2"/>
    </row>
    <row r="191" spans="1:10">
      <c r="A191" s="2"/>
      <c r="B191" s="17"/>
      <c r="C191" s="129"/>
      <c r="D191" s="126"/>
      <c r="E191" s="16"/>
      <c r="F191" s="16"/>
      <c r="G191" s="16"/>
      <c r="H191" s="16"/>
      <c r="I191" s="16"/>
      <c r="J191" s="2"/>
    </row>
    <row r="192" spans="1:10">
      <c r="A192" s="2"/>
      <c r="B192" s="17"/>
      <c r="C192" s="129"/>
      <c r="D192" s="126"/>
      <c r="E192" s="29"/>
      <c r="F192" s="29"/>
      <c r="G192" s="29"/>
      <c r="H192" s="29"/>
      <c r="I192" s="29"/>
      <c r="J192" s="2"/>
    </row>
    <row r="193" spans="1:13" ht="22.5">
      <c r="A193" s="1"/>
      <c r="B193" s="1"/>
      <c r="C193" s="2"/>
      <c r="D193" s="2"/>
      <c r="E193" s="2"/>
      <c r="F193" s="2"/>
      <c r="G193" s="2"/>
      <c r="H193" s="2"/>
      <c r="I193" s="2"/>
      <c r="J193" s="2"/>
    </row>
    <row r="194" spans="1:13" ht="22.5">
      <c r="A194" s="1"/>
      <c r="B194" s="1"/>
      <c r="C194" s="2"/>
      <c r="D194" s="2"/>
      <c r="E194" s="2"/>
      <c r="F194" s="1"/>
      <c r="G194" s="1"/>
      <c r="H194" s="1"/>
      <c r="I194" s="1"/>
      <c r="J194" s="2"/>
    </row>
    <row r="195" spans="1:13" ht="22.5">
      <c r="A195" s="1"/>
      <c r="B195" s="1"/>
      <c r="C195" s="2"/>
      <c r="D195" s="2"/>
      <c r="E195" s="2"/>
      <c r="F195" s="1"/>
      <c r="G195" s="1"/>
      <c r="H195" s="1"/>
      <c r="I195" s="1"/>
      <c r="J195" s="2"/>
    </row>
    <row r="196" spans="1:13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3" ht="22.5">
      <c r="A197" s="12"/>
      <c r="B197" s="13"/>
      <c r="C197" s="13"/>
      <c r="D197" s="13"/>
      <c r="E197" s="14"/>
      <c r="F197" s="14"/>
      <c r="G197" s="14"/>
      <c r="H197" s="14"/>
      <c r="I197" s="14"/>
      <c r="J197" s="13"/>
    </row>
    <row r="198" spans="1:13" ht="22.5">
      <c r="A198" s="99"/>
      <c r="B198" s="93"/>
      <c r="C198" s="93"/>
      <c r="D198" s="93"/>
      <c r="E198" s="9"/>
      <c r="F198" s="9"/>
      <c r="G198" s="9"/>
      <c r="H198" s="9"/>
      <c r="I198" s="14"/>
      <c r="J198" s="13"/>
    </row>
    <row r="199" spans="1:13">
      <c r="A199" s="9"/>
      <c r="B199" s="17"/>
      <c r="C199" s="2"/>
      <c r="D199" s="2"/>
      <c r="E199" s="2"/>
      <c r="F199" s="2"/>
      <c r="G199" s="2"/>
      <c r="H199" s="2"/>
      <c r="I199" s="2"/>
      <c r="J199" s="2"/>
    </row>
    <row r="200" spans="1:13">
      <c r="A200" s="9"/>
      <c r="B200" s="17"/>
      <c r="C200" s="129"/>
      <c r="D200" s="126"/>
      <c r="E200" s="129"/>
      <c r="F200" s="129"/>
      <c r="G200" s="129"/>
      <c r="H200" s="129"/>
      <c r="I200" s="129"/>
      <c r="J200" s="2"/>
    </row>
    <row r="201" spans="1:13">
      <c r="A201" s="9"/>
      <c r="B201" s="17"/>
      <c r="C201" s="129"/>
      <c r="D201" s="126"/>
      <c r="E201" s="29"/>
      <c r="F201" s="29"/>
      <c r="G201" s="29"/>
      <c r="H201" s="29"/>
      <c r="I201" s="29"/>
      <c r="J201" s="2"/>
    </row>
    <row r="202" spans="1:13">
      <c r="A202" s="9"/>
      <c r="B202" s="17"/>
      <c r="C202" s="129"/>
      <c r="D202" s="126"/>
      <c r="E202" s="29"/>
      <c r="F202" s="29"/>
      <c r="G202" s="29"/>
      <c r="H202" s="29"/>
      <c r="I202" s="29"/>
      <c r="J202" s="2"/>
    </row>
    <row r="203" spans="1:13">
      <c r="A203" s="9"/>
      <c r="B203" s="17"/>
      <c r="C203" s="129"/>
      <c r="D203" s="93"/>
      <c r="E203" s="29"/>
      <c r="F203" s="29"/>
      <c r="G203" s="29"/>
      <c r="H203" s="29"/>
      <c r="I203" s="29"/>
      <c r="J203" s="2"/>
    </row>
    <row r="204" spans="1:13">
      <c r="A204" s="9"/>
      <c r="B204" s="17"/>
      <c r="C204" s="129"/>
      <c r="D204" s="126"/>
      <c r="E204" s="29"/>
      <c r="F204" s="29"/>
      <c r="G204" s="29"/>
      <c r="H204" s="29"/>
      <c r="I204" s="29"/>
      <c r="J204" s="2"/>
    </row>
    <row r="205" spans="1:13">
      <c r="A205" s="9"/>
      <c r="B205" s="17"/>
      <c r="C205" s="129"/>
      <c r="D205" s="126"/>
      <c r="E205" s="29"/>
      <c r="F205" s="29"/>
      <c r="G205" s="29"/>
      <c r="H205" s="29"/>
      <c r="I205" s="29"/>
      <c r="J205" s="2"/>
    </row>
    <row r="206" spans="1:13">
      <c r="A206" s="9"/>
      <c r="B206" s="17"/>
      <c r="C206" s="129"/>
      <c r="D206" s="126"/>
      <c r="E206" s="29"/>
      <c r="F206" s="29"/>
      <c r="G206" s="29"/>
      <c r="H206" s="29"/>
      <c r="I206" s="29"/>
      <c r="J206" s="2"/>
      <c r="L206" s="130"/>
      <c r="M206" s="92"/>
    </row>
    <row r="207" spans="1:13">
      <c r="A207" s="2"/>
      <c r="B207" s="17"/>
      <c r="C207" s="129"/>
      <c r="D207" s="126"/>
      <c r="E207" s="29"/>
      <c r="F207" s="29"/>
      <c r="G207" s="29"/>
      <c r="H207" s="29"/>
      <c r="I207" s="29"/>
      <c r="J207" s="2"/>
    </row>
    <row r="208" spans="1:13">
      <c r="A208" s="2"/>
      <c r="B208" s="17"/>
      <c r="C208" s="129"/>
      <c r="D208" s="126"/>
      <c r="E208" s="29"/>
      <c r="F208" s="29"/>
      <c r="G208" s="29"/>
      <c r="H208" s="29"/>
      <c r="I208" s="29"/>
      <c r="J208" s="2"/>
      <c r="L208" s="92"/>
    </row>
    <row r="209" spans="1:12">
      <c r="A209" s="2"/>
      <c r="B209" s="17"/>
      <c r="C209" s="129"/>
      <c r="D209" s="126"/>
      <c r="E209" s="29"/>
      <c r="F209" s="29"/>
      <c r="G209" s="29"/>
      <c r="H209" s="29"/>
      <c r="I209" s="29"/>
      <c r="J209" s="2"/>
      <c r="L209" s="92"/>
    </row>
    <row r="210" spans="1:12">
      <c r="A210" s="2"/>
      <c r="B210" s="2"/>
      <c r="C210" s="2"/>
      <c r="D210" s="2"/>
      <c r="E210" s="2"/>
      <c r="F210" s="2"/>
      <c r="G210" s="2"/>
      <c r="H210" s="2"/>
      <c r="I210" s="2"/>
      <c r="J210" s="2"/>
      <c r="L210" s="92"/>
    </row>
    <row r="211" spans="1:12">
      <c r="A211" s="2"/>
      <c r="B211" s="2"/>
      <c r="C211" s="2"/>
      <c r="D211" s="2"/>
      <c r="E211" s="2"/>
      <c r="F211" s="2"/>
      <c r="G211" s="2"/>
      <c r="H211" s="2"/>
      <c r="I211" s="15"/>
      <c r="J211" s="2"/>
      <c r="L211" s="92"/>
    </row>
    <row r="212" spans="1:12">
      <c r="A212" s="2"/>
      <c r="B212" s="17"/>
      <c r="C212" s="2"/>
      <c r="D212" s="9"/>
      <c r="E212" s="18"/>
      <c r="F212" s="18"/>
      <c r="G212" s="18"/>
      <c r="H212" s="18"/>
      <c r="I212" s="18"/>
      <c r="J212" s="2"/>
    </row>
    <row r="213" spans="1:12">
      <c r="A213" s="2"/>
      <c r="B213" s="17"/>
      <c r="C213" s="2"/>
      <c r="D213" s="9"/>
      <c r="E213" s="18"/>
      <c r="F213" s="18"/>
      <c r="G213" s="18"/>
      <c r="H213" s="18"/>
      <c r="I213" s="18"/>
      <c r="J213" s="2"/>
    </row>
    <row r="214" spans="1:12" ht="22.5">
      <c r="A214" s="2"/>
      <c r="B214" s="1"/>
      <c r="C214" s="2"/>
      <c r="D214" s="2"/>
      <c r="E214" s="2"/>
      <c r="F214" s="2"/>
      <c r="G214" s="2"/>
      <c r="H214" s="2"/>
      <c r="I214" s="2"/>
      <c r="J214" s="2"/>
    </row>
    <row r="215" spans="1:12" ht="22.5">
      <c r="A215" s="2"/>
      <c r="B215" s="1"/>
      <c r="C215" s="2"/>
      <c r="D215" s="2"/>
      <c r="E215" s="2"/>
      <c r="F215" s="2"/>
      <c r="G215" s="2"/>
      <c r="H215" s="2"/>
      <c r="I215" s="2"/>
      <c r="J215" s="2"/>
    </row>
    <row r="216" spans="1:12">
      <c r="A216" s="2"/>
      <c r="B216" s="17"/>
      <c r="C216" s="2"/>
      <c r="D216" s="2"/>
      <c r="E216" s="2"/>
      <c r="F216" s="2"/>
      <c r="G216" s="2"/>
      <c r="H216" s="2"/>
      <c r="I216" s="20"/>
      <c r="J216" s="2"/>
    </row>
    <row r="217" spans="1:12" ht="22.5">
      <c r="A217" s="2"/>
      <c r="B217" s="2"/>
      <c r="C217" s="2"/>
      <c r="D217" s="2"/>
      <c r="E217" s="2"/>
      <c r="F217" s="2"/>
      <c r="G217" s="2"/>
      <c r="H217" s="2"/>
      <c r="I217" s="21"/>
      <c r="J217" s="2"/>
    </row>
    <row r="218" spans="1:12" ht="22.5">
      <c r="A218" s="1"/>
      <c r="B218" s="17"/>
      <c r="C218" s="2"/>
      <c r="D218" s="2"/>
      <c r="E218" s="2"/>
      <c r="F218" s="2"/>
      <c r="G218" s="2"/>
      <c r="H218" s="2"/>
      <c r="I218" s="2"/>
      <c r="J218" s="2"/>
    </row>
    <row r="219" spans="1:12" ht="22.5">
      <c r="A219" s="1"/>
      <c r="B219" s="17"/>
      <c r="C219" s="2"/>
      <c r="D219" s="2"/>
      <c r="E219" s="2"/>
      <c r="F219" s="1"/>
      <c r="G219" s="1"/>
      <c r="H219" s="1"/>
      <c r="I219" s="1"/>
      <c r="J219" s="2"/>
    </row>
    <row r="220" spans="1:12" ht="22.5">
      <c r="A220" s="1"/>
      <c r="B220" s="1"/>
      <c r="C220" s="2"/>
      <c r="D220" s="2"/>
      <c r="E220" s="2"/>
      <c r="F220" s="1"/>
      <c r="G220" s="1"/>
      <c r="H220" s="1"/>
      <c r="I220" s="1"/>
      <c r="J220" s="2"/>
    </row>
    <row r="221" spans="1:12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2" ht="22.5">
      <c r="A222" s="12"/>
      <c r="B222" s="13"/>
      <c r="C222" s="13"/>
      <c r="D222" s="13"/>
      <c r="E222" s="14"/>
      <c r="F222" s="14"/>
      <c r="G222" s="14"/>
      <c r="H222" s="14"/>
      <c r="I222" s="14"/>
      <c r="J222" s="13"/>
    </row>
    <row r="223" spans="1:12" ht="22.5">
      <c r="A223" s="99"/>
      <c r="B223" s="93"/>
      <c r="C223" s="93"/>
      <c r="D223" s="93"/>
      <c r="E223" s="9"/>
      <c r="F223" s="9"/>
      <c r="G223" s="9"/>
      <c r="H223" s="9"/>
      <c r="I223" s="14"/>
      <c r="J223" s="13"/>
    </row>
    <row r="224" spans="1:12">
      <c r="A224" s="19"/>
      <c r="B224" s="2"/>
      <c r="C224" s="2"/>
      <c r="D224" s="9"/>
      <c r="E224" s="18"/>
      <c r="F224" s="18"/>
      <c r="G224" s="18"/>
      <c r="H224" s="18"/>
      <c r="I224" s="18"/>
      <c r="J224" s="2"/>
    </row>
    <row r="225" spans="1:11">
      <c r="A225" s="9"/>
      <c r="B225" s="17"/>
      <c r="C225" s="131"/>
      <c r="D225" s="9"/>
      <c r="E225" s="18"/>
      <c r="F225" s="16"/>
      <c r="G225" s="18"/>
      <c r="H225" s="16"/>
      <c r="I225" s="16"/>
      <c r="J225" s="11"/>
    </row>
    <row r="226" spans="1:11">
      <c r="A226" s="9"/>
      <c r="B226" s="17"/>
      <c r="C226" s="131"/>
      <c r="D226" s="9"/>
      <c r="E226" s="18"/>
      <c r="F226" s="16"/>
      <c r="G226" s="18"/>
      <c r="H226" s="16"/>
      <c r="I226" s="16"/>
      <c r="J226" s="2"/>
    </row>
    <row r="227" spans="1:11">
      <c r="A227" s="9"/>
      <c r="B227" s="17"/>
      <c r="C227" s="131"/>
      <c r="D227" s="9"/>
      <c r="E227" s="18"/>
      <c r="F227" s="16"/>
      <c r="G227" s="18"/>
      <c r="H227" s="16"/>
      <c r="I227" s="16"/>
      <c r="J227" s="11"/>
    </row>
    <row r="228" spans="1:11">
      <c r="A228" s="9"/>
      <c r="B228" s="17"/>
      <c r="C228" s="131"/>
      <c r="D228" s="9"/>
      <c r="E228" s="18"/>
      <c r="F228" s="16"/>
      <c r="G228" s="18"/>
      <c r="H228" s="16"/>
      <c r="I228" s="16"/>
      <c r="J228" s="2"/>
    </row>
    <row r="229" spans="1:11">
      <c r="A229" s="9"/>
      <c r="B229" s="17"/>
      <c r="C229" s="131"/>
      <c r="D229" s="93"/>
      <c r="E229" s="18"/>
      <c r="F229" s="16"/>
      <c r="G229" s="18"/>
      <c r="H229" s="16"/>
      <c r="I229" s="16"/>
      <c r="J229" s="2"/>
    </row>
    <row r="230" spans="1:11">
      <c r="A230" s="9"/>
      <c r="B230" s="17"/>
      <c r="C230" s="131"/>
      <c r="D230" s="9"/>
      <c r="E230" s="132"/>
      <c r="F230" s="16"/>
      <c r="G230" s="18"/>
      <c r="H230" s="16"/>
      <c r="I230" s="16"/>
      <c r="J230" s="2"/>
    </row>
    <row r="231" spans="1:11">
      <c r="A231" s="9"/>
      <c r="B231" s="17"/>
      <c r="C231" s="131"/>
      <c r="D231" s="126"/>
      <c r="E231" s="16"/>
      <c r="F231" s="16"/>
      <c r="G231" s="18"/>
      <c r="H231" s="16"/>
      <c r="I231" s="16"/>
      <c r="J231" s="2"/>
    </row>
    <row r="232" spans="1:11">
      <c r="A232" s="9"/>
      <c r="B232" s="17"/>
      <c r="C232" s="131"/>
      <c r="D232" s="126"/>
      <c r="E232" s="18"/>
      <c r="F232" s="16"/>
      <c r="G232" s="18"/>
      <c r="H232" s="16"/>
      <c r="I232" s="16"/>
      <c r="J232" s="2"/>
    </row>
    <row r="233" spans="1:11">
      <c r="A233" s="9"/>
      <c r="B233" s="2"/>
      <c r="C233" s="131"/>
      <c r="D233" s="126"/>
      <c r="E233" s="18"/>
      <c r="F233" s="16"/>
      <c r="G233" s="18"/>
      <c r="H233" s="16"/>
      <c r="I233" s="16"/>
      <c r="J233" s="2"/>
      <c r="K233" s="133"/>
    </row>
    <row r="234" spans="1:11">
      <c r="A234" s="9"/>
      <c r="B234" s="17"/>
      <c r="C234" s="131"/>
      <c r="D234" s="9"/>
      <c r="E234" s="18"/>
      <c r="F234" s="16"/>
      <c r="G234" s="18"/>
      <c r="H234" s="16"/>
      <c r="I234" s="16"/>
      <c r="J234" s="2"/>
      <c r="K234" s="133"/>
    </row>
    <row r="235" spans="1:11">
      <c r="A235" s="9"/>
      <c r="B235" s="17"/>
      <c r="C235" s="131"/>
      <c r="D235" s="9"/>
      <c r="E235" s="18"/>
      <c r="F235" s="16"/>
      <c r="G235" s="18"/>
      <c r="H235" s="16"/>
      <c r="I235" s="16"/>
      <c r="J235" s="2"/>
    </row>
    <row r="236" spans="1:11">
      <c r="A236" s="9"/>
      <c r="B236" s="17"/>
      <c r="C236" s="131"/>
      <c r="D236" s="9"/>
      <c r="E236" s="18"/>
      <c r="F236" s="16"/>
      <c r="G236" s="18"/>
      <c r="H236" s="16"/>
      <c r="I236" s="16"/>
      <c r="J236" s="2"/>
    </row>
    <row r="237" spans="1:11">
      <c r="A237" s="9"/>
      <c r="B237" s="17"/>
      <c r="C237" s="131"/>
      <c r="D237" s="9"/>
      <c r="E237" s="18"/>
      <c r="F237" s="16"/>
      <c r="G237" s="18"/>
      <c r="H237" s="16"/>
      <c r="I237" s="16"/>
      <c r="J237" s="2"/>
    </row>
    <row r="238" spans="1:11">
      <c r="A238" s="9"/>
      <c r="B238" s="17"/>
      <c r="C238" s="131"/>
      <c r="D238" s="93"/>
      <c r="E238" s="18"/>
      <c r="F238" s="16"/>
      <c r="G238" s="18"/>
      <c r="H238" s="16"/>
      <c r="I238" s="16"/>
      <c r="J238" s="2"/>
    </row>
    <row r="239" spans="1:11">
      <c r="A239" s="9"/>
      <c r="B239" s="17"/>
      <c r="C239" s="131"/>
      <c r="D239" s="126"/>
      <c r="E239" s="16"/>
      <c r="F239" s="16"/>
      <c r="G239" s="18"/>
      <c r="H239" s="16"/>
      <c r="I239" s="16"/>
      <c r="J239" s="2"/>
    </row>
    <row r="240" spans="1:11">
      <c r="A240" s="9"/>
      <c r="B240" s="17"/>
      <c r="C240" s="134"/>
      <c r="J240" s="2"/>
    </row>
    <row r="241" spans="1:10">
      <c r="A241" s="9"/>
      <c r="B241" s="17"/>
      <c r="C241" s="134"/>
      <c r="D241" s="135"/>
      <c r="E241" s="16"/>
      <c r="F241" s="16"/>
      <c r="G241" s="134"/>
      <c r="H241" s="16"/>
      <c r="I241" s="16"/>
      <c r="J241" s="2"/>
    </row>
    <row r="242" spans="1:10">
      <c r="A242" s="2"/>
      <c r="B242" s="17"/>
      <c r="C242" s="136"/>
      <c r="D242" s="135"/>
      <c r="E242" s="16"/>
      <c r="F242" s="16"/>
      <c r="G242" s="131"/>
      <c r="H242" s="16"/>
      <c r="I242" s="16"/>
      <c r="J242" s="2"/>
    </row>
    <row r="243" spans="1:10" ht="22.5">
      <c r="A243" s="1"/>
      <c r="B243" s="17"/>
      <c r="C243" s="2"/>
      <c r="D243" s="2"/>
      <c r="E243" s="2"/>
      <c r="F243" s="2"/>
      <c r="G243" s="2"/>
      <c r="H243" s="2"/>
      <c r="I243" s="2"/>
      <c r="J243" s="2"/>
    </row>
    <row r="244" spans="1:10" ht="22.5">
      <c r="A244" s="1"/>
      <c r="B244" s="17"/>
      <c r="C244" s="2"/>
      <c r="D244" s="2"/>
      <c r="E244" s="2"/>
      <c r="F244" s="1"/>
      <c r="G244" s="1"/>
      <c r="H244" s="1"/>
      <c r="I244" s="1"/>
      <c r="J244" s="2"/>
    </row>
    <row r="245" spans="1:10" ht="22.5">
      <c r="A245" s="1"/>
      <c r="B245" s="1"/>
      <c r="C245" s="2"/>
      <c r="D245" s="2"/>
      <c r="E245" s="2"/>
      <c r="F245" s="1"/>
      <c r="G245" s="1"/>
      <c r="H245" s="1"/>
      <c r="I245" s="1"/>
      <c r="J245" s="2"/>
    </row>
    <row r="246" spans="1:10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22.5">
      <c r="A247" s="12"/>
      <c r="B247" s="13"/>
      <c r="C247" s="13"/>
      <c r="D247" s="13"/>
      <c r="E247" s="14"/>
      <c r="F247" s="14"/>
      <c r="G247" s="14"/>
      <c r="H247" s="14"/>
      <c r="I247" s="14"/>
      <c r="J247" s="13"/>
    </row>
    <row r="248" spans="1:10" ht="22.5">
      <c r="A248" s="99"/>
      <c r="B248" s="93"/>
      <c r="C248" s="93"/>
      <c r="D248" s="93"/>
      <c r="E248" s="9"/>
      <c r="F248" s="9"/>
      <c r="G248" s="9"/>
      <c r="H248" s="9"/>
      <c r="I248" s="14"/>
      <c r="J248" s="13"/>
    </row>
    <row r="249" spans="1:10">
      <c r="A249" s="9"/>
      <c r="B249" s="2"/>
      <c r="C249" s="2"/>
      <c r="D249" s="9"/>
      <c r="E249" s="18"/>
      <c r="F249" s="18"/>
      <c r="G249" s="18"/>
      <c r="H249" s="18"/>
      <c r="I249" s="18"/>
      <c r="J249" s="2"/>
    </row>
    <row r="250" spans="1:10">
      <c r="A250" s="9"/>
      <c r="B250" s="17"/>
      <c r="C250" s="131"/>
      <c r="D250" s="9"/>
      <c r="E250" s="18"/>
      <c r="F250" s="16"/>
      <c r="G250" s="18"/>
      <c r="H250" s="16"/>
      <c r="I250" s="16"/>
      <c r="J250" s="2"/>
    </row>
    <row r="251" spans="1:10">
      <c r="A251" s="9"/>
      <c r="B251" s="17"/>
      <c r="C251" s="131"/>
      <c r="D251" s="9"/>
      <c r="E251" s="18"/>
      <c r="F251" s="16"/>
      <c r="G251" s="18"/>
      <c r="H251" s="16"/>
      <c r="I251" s="16"/>
      <c r="J251" s="11"/>
    </row>
    <row r="252" spans="1:10">
      <c r="A252" s="9"/>
      <c r="B252" s="17"/>
      <c r="C252" s="131"/>
      <c r="D252" s="9"/>
      <c r="E252" s="18"/>
      <c r="F252" s="16"/>
      <c r="G252" s="18"/>
      <c r="H252" s="16"/>
      <c r="I252" s="16"/>
      <c r="J252" s="2"/>
    </row>
    <row r="253" spans="1:10">
      <c r="A253" s="9"/>
      <c r="B253" s="17"/>
      <c r="C253" s="131"/>
      <c r="D253" s="93"/>
      <c r="E253" s="18"/>
      <c r="F253" s="16"/>
      <c r="G253" s="18"/>
      <c r="H253" s="16"/>
      <c r="I253" s="16"/>
      <c r="J253" s="2"/>
    </row>
    <row r="254" spans="1:10">
      <c r="A254" s="9"/>
      <c r="B254" s="17"/>
      <c r="C254" s="131"/>
      <c r="D254" s="9"/>
      <c r="E254" s="132"/>
      <c r="F254" s="16"/>
      <c r="G254" s="18"/>
      <c r="H254" s="16"/>
      <c r="I254" s="16"/>
      <c r="J254" s="2"/>
    </row>
    <row r="255" spans="1:10">
      <c r="A255" s="9"/>
      <c r="B255" s="17"/>
      <c r="C255" s="131"/>
      <c r="D255" s="126"/>
      <c r="E255" s="16"/>
      <c r="F255" s="16"/>
      <c r="G255" s="18"/>
      <c r="H255" s="16"/>
      <c r="I255" s="16"/>
      <c r="J255" s="2"/>
    </row>
    <row r="256" spans="1:10">
      <c r="A256" s="9"/>
      <c r="B256" s="17"/>
      <c r="C256" s="131"/>
      <c r="D256" s="126"/>
      <c r="E256" s="18"/>
      <c r="F256" s="16"/>
      <c r="G256" s="18"/>
      <c r="H256" s="16"/>
      <c r="I256" s="16"/>
      <c r="J256" s="2"/>
    </row>
    <row r="257" spans="1:10">
      <c r="A257" s="9"/>
      <c r="B257" s="2"/>
      <c r="C257" s="2"/>
      <c r="D257" s="2"/>
      <c r="E257" s="16"/>
      <c r="F257" s="16"/>
      <c r="G257" s="16"/>
      <c r="H257" s="16"/>
      <c r="I257" s="16"/>
      <c r="J257" s="2"/>
    </row>
    <row r="258" spans="1:10">
      <c r="A258" s="2"/>
      <c r="B258" s="101"/>
      <c r="C258" s="2"/>
      <c r="D258" s="9"/>
      <c r="E258" s="137"/>
      <c r="F258" s="16"/>
      <c r="G258" s="16"/>
      <c r="H258" s="16"/>
      <c r="I258" s="16"/>
      <c r="J258" s="2"/>
    </row>
    <row r="259" spans="1:10">
      <c r="A259" s="2"/>
      <c r="B259" s="101"/>
      <c r="C259" s="100"/>
      <c r="D259" s="9"/>
      <c r="E259" s="137"/>
      <c r="F259" s="16"/>
      <c r="G259" s="16"/>
      <c r="H259" s="16"/>
      <c r="I259" s="16"/>
      <c r="J259" s="2"/>
    </row>
    <row r="260" spans="1:10">
      <c r="A260" s="2"/>
      <c r="B260" s="101"/>
      <c r="C260" s="2"/>
      <c r="D260" s="9"/>
      <c r="E260" s="16"/>
      <c r="F260" s="16"/>
      <c r="G260" s="16"/>
      <c r="H260" s="16"/>
      <c r="I260" s="16"/>
      <c r="J260" s="2"/>
    </row>
    <row r="261" spans="1:10">
      <c r="A261" s="2"/>
      <c r="B261" s="101"/>
      <c r="C261" s="2"/>
      <c r="D261" s="9"/>
      <c r="E261" s="16"/>
      <c r="F261" s="16"/>
      <c r="G261" s="16"/>
      <c r="H261" s="16"/>
      <c r="I261" s="16"/>
      <c r="J261" s="2"/>
    </row>
    <row r="262" spans="1:10">
      <c r="A262" s="9"/>
      <c r="B262" s="101"/>
      <c r="C262" s="2"/>
      <c r="D262" s="9"/>
      <c r="E262" s="16"/>
      <c r="F262" s="16"/>
      <c r="G262" s="16"/>
      <c r="H262" s="16"/>
      <c r="I262" s="16"/>
      <c r="J262" s="2"/>
    </row>
    <row r="263" spans="1:10">
      <c r="A263" s="9"/>
      <c r="B263" s="101"/>
      <c r="C263" s="2"/>
      <c r="D263" s="9"/>
      <c r="E263" s="16"/>
      <c r="F263" s="16"/>
      <c r="G263" s="16"/>
      <c r="H263" s="16"/>
      <c r="I263" s="16"/>
      <c r="J263" s="2"/>
    </row>
    <row r="264" spans="1:10">
      <c r="A264" s="9"/>
      <c r="B264" s="101"/>
      <c r="C264" s="2"/>
      <c r="D264" s="9"/>
      <c r="E264" s="16"/>
      <c r="F264" s="16"/>
      <c r="G264" s="16"/>
      <c r="H264" s="16"/>
      <c r="I264" s="16"/>
      <c r="J264" s="2"/>
    </row>
    <row r="265" spans="1:10">
      <c r="A265" s="9"/>
      <c r="B265" s="101"/>
      <c r="C265" s="2"/>
      <c r="D265" s="9"/>
      <c r="E265" s="16"/>
      <c r="F265" s="16"/>
      <c r="G265" s="16"/>
      <c r="H265" s="16"/>
      <c r="I265" s="16"/>
      <c r="J265" s="2"/>
    </row>
    <row r="266" spans="1:10">
      <c r="A266" s="9"/>
      <c r="B266" s="101"/>
      <c r="C266" s="2"/>
      <c r="D266" s="9"/>
      <c r="E266" s="16"/>
      <c r="F266" s="16"/>
      <c r="G266" s="16"/>
      <c r="H266" s="16"/>
      <c r="I266" s="16"/>
      <c r="J266" s="2"/>
    </row>
    <row r="267" spans="1:10">
      <c r="A267" s="2"/>
      <c r="B267" s="17"/>
      <c r="C267" s="2"/>
      <c r="D267" s="9"/>
      <c r="E267" s="16"/>
      <c r="F267" s="16"/>
      <c r="G267" s="16"/>
      <c r="H267" s="16"/>
      <c r="I267" s="16"/>
      <c r="J267" s="2"/>
    </row>
    <row r="268" spans="1:10" ht="22.5">
      <c r="A268" s="1"/>
      <c r="B268" s="17"/>
      <c r="C268" s="2"/>
      <c r="D268" s="2"/>
      <c r="E268" s="2"/>
      <c r="F268" s="2"/>
      <c r="G268" s="2"/>
      <c r="H268" s="2"/>
      <c r="I268" s="2"/>
      <c r="J268" s="2"/>
    </row>
    <row r="269" spans="1:10" ht="22.5">
      <c r="A269" s="1"/>
      <c r="B269" s="17"/>
      <c r="C269" s="2"/>
      <c r="D269" s="2"/>
      <c r="E269" s="2"/>
      <c r="F269" s="1"/>
      <c r="G269" s="1"/>
      <c r="H269" s="1"/>
      <c r="I269" s="1"/>
      <c r="J269" s="2"/>
    </row>
    <row r="270" spans="1:10" ht="22.5">
      <c r="A270" s="1"/>
      <c r="B270" s="1"/>
      <c r="C270" s="2"/>
      <c r="D270" s="2"/>
      <c r="E270" s="2"/>
      <c r="F270" s="1"/>
      <c r="G270" s="1"/>
      <c r="H270" s="1"/>
      <c r="I270" s="1"/>
      <c r="J270" s="2"/>
    </row>
    <row r="271" spans="1:10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22.5">
      <c r="A272" s="12"/>
      <c r="B272" s="13"/>
      <c r="C272" s="13"/>
      <c r="D272" s="13"/>
      <c r="E272" s="14"/>
      <c r="F272" s="14"/>
      <c r="G272" s="14"/>
      <c r="H272" s="14"/>
      <c r="I272" s="14"/>
      <c r="J272" s="13"/>
    </row>
    <row r="273" spans="1:10" ht="22.5">
      <c r="A273" s="99"/>
      <c r="B273" s="93"/>
      <c r="C273" s="93"/>
      <c r="D273" s="93"/>
      <c r="E273" s="9"/>
      <c r="F273" s="9"/>
      <c r="G273" s="9"/>
      <c r="H273" s="9"/>
      <c r="I273" s="14"/>
      <c r="J273" s="13"/>
    </row>
    <row r="274" spans="1:10">
      <c r="A274" s="9"/>
      <c r="B274" s="2"/>
      <c r="C274" s="2"/>
      <c r="D274" s="2"/>
      <c r="E274" s="16"/>
      <c r="F274" s="16"/>
      <c r="G274" s="16"/>
      <c r="H274" s="16"/>
      <c r="I274" s="16"/>
      <c r="J274" s="2"/>
    </row>
    <row r="275" spans="1:10">
      <c r="A275" s="2"/>
      <c r="B275" s="17"/>
      <c r="C275" s="2"/>
      <c r="D275" s="9"/>
      <c r="E275" s="16"/>
      <c r="F275" s="16"/>
      <c r="G275" s="16"/>
      <c r="H275" s="16"/>
      <c r="I275" s="16"/>
      <c r="J275" s="2"/>
    </row>
    <row r="276" spans="1:10">
      <c r="A276" s="2"/>
      <c r="B276" s="17"/>
      <c r="C276" s="100"/>
      <c r="D276" s="9"/>
      <c r="E276" s="16"/>
      <c r="F276" s="16"/>
      <c r="G276" s="16"/>
      <c r="H276" s="16"/>
      <c r="I276" s="16"/>
      <c r="J276" s="2"/>
    </row>
    <row r="277" spans="1:10">
      <c r="A277" s="2"/>
      <c r="B277" s="17"/>
      <c r="C277" s="100"/>
      <c r="D277" s="9"/>
      <c r="E277" s="16"/>
      <c r="F277" s="16"/>
      <c r="G277" s="16"/>
      <c r="H277" s="16"/>
      <c r="I277" s="16"/>
      <c r="J277" s="11"/>
    </row>
    <row r="278" spans="1:10">
      <c r="A278" s="9"/>
      <c r="B278" s="2"/>
      <c r="C278" s="2"/>
      <c r="D278" s="2"/>
      <c r="E278" s="16"/>
      <c r="F278" s="16"/>
      <c r="G278" s="16"/>
      <c r="H278" s="16"/>
      <c r="I278" s="16"/>
      <c r="J278" s="2"/>
    </row>
    <row r="279" spans="1:10">
      <c r="A279" s="2"/>
      <c r="B279" s="101"/>
      <c r="C279" s="2"/>
      <c r="D279" s="9"/>
      <c r="E279" s="16"/>
      <c r="F279" s="16"/>
      <c r="G279" s="16"/>
      <c r="H279" s="16"/>
      <c r="I279" s="16"/>
      <c r="J279" s="2"/>
    </row>
    <row r="280" spans="1:10">
      <c r="A280" s="2"/>
      <c r="B280" s="101"/>
      <c r="C280" s="2"/>
      <c r="D280" s="9"/>
      <c r="E280" s="16"/>
      <c r="F280" s="16"/>
      <c r="G280" s="16"/>
      <c r="H280" s="16"/>
      <c r="I280" s="16"/>
      <c r="J280" s="2"/>
    </row>
    <row r="281" spans="1:10">
      <c r="A281" s="9"/>
      <c r="B281" s="101"/>
      <c r="C281" s="2"/>
      <c r="D281" s="9"/>
      <c r="E281" s="16"/>
      <c r="F281" s="16"/>
      <c r="G281" s="16"/>
      <c r="H281" s="16"/>
      <c r="I281" s="16"/>
      <c r="J281" s="2"/>
    </row>
    <row r="282" spans="1:10">
      <c r="A282" s="9"/>
      <c r="B282" s="2"/>
      <c r="C282" s="2"/>
      <c r="D282" s="2"/>
      <c r="E282" s="16"/>
      <c r="F282" s="16"/>
      <c r="G282" s="16"/>
      <c r="H282" s="16"/>
      <c r="I282" s="16"/>
      <c r="J282" s="2"/>
    </row>
    <row r="283" spans="1:10">
      <c r="A283" s="2"/>
      <c r="B283" s="2"/>
      <c r="C283" s="2"/>
      <c r="D283" s="9"/>
      <c r="E283" s="16"/>
      <c r="F283" s="16"/>
      <c r="G283" s="16"/>
      <c r="H283" s="16"/>
      <c r="I283" s="16"/>
      <c r="J283" s="2"/>
    </row>
    <row r="284" spans="1:10">
      <c r="A284" s="9"/>
      <c r="B284" s="2"/>
      <c r="C284" s="2"/>
      <c r="D284" s="9"/>
      <c r="E284" s="16"/>
      <c r="F284" s="16"/>
      <c r="G284" s="16"/>
      <c r="H284" s="16"/>
      <c r="I284" s="16"/>
      <c r="J284" s="2"/>
    </row>
    <row r="285" spans="1:10">
      <c r="A285" s="2"/>
      <c r="B285" s="2"/>
      <c r="C285" s="2"/>
      <c r="D285" s="9"/>
      <c r="E285" s="16"/>
      <c r="F285" s="16"/>
      <c r="G285" s="16"/>
      <c r="H285" s="16"/>
      <c r="I285" s="16"/>
      <c r="J285" s="2"/>
    </row>
    <row r="286" spans="1:10">
      <c r="A286" s="9"/>
      <c r="B286" s="2"/>
      <c r="C286" s="2"/>
      <c r="D286" s="2"/>
      <c r="E286" s="16"/>
      <c r="F286" s="16"/>
      <c r="G286" s="16"/>
      <c r="H286" s="16"/>
      <c r="I286" s="16"/>
      <c r="J286" s="2"/>
    </row>
    <row r="287" spans="1:10">
      <c r="A287" s="2"/>
      <c r="B287" s="2"/>
      <c r="C287" s="2"/>
      <c r="D287" s="9"/>
      <c r="E287" s="16"/>
      <c r="F287" s="16"/>
      <c r="G287" s="16"/>
      <c r="H287" s="16"/>
      <c r="I287" s="16"/>
      <c r="J287" s="2"/>
    </row>
    <row r="288" spans="1:10">
      <c r="A288" s="9"/>
      <c r="B288" s="2"/>
      <c r="C288" s="2"/>
      <c r="D288" s="2"/>
      <c r="E288" s="16"/>
      <c r="F288" s="16"/>
      <c r="G288" s="16"/>
      <c r="H288" s="16"/>
      <c r="I288" s="16"/>
      <c r="J288" s="2"/>
    </row>
    <row r="289" spans="1:10">
      <c r="A289" s="2"/>
      <c r="B289" s="2"/>
      <c r="C289" s="2"/>
      <c r="D289" s="9"/>
      <c r="E289" s="16"/>
      <c r="F289" s="16"/>
      <c r="G289" s="16"/>
      <c r="H289" s="16"/>
      <c r="I289" s="16"/>
      <c r="J289" s="2"/>
    </row>
    <row r="290" spans="1:10">
      <c r="A290" s="9"/>
      <c r="B290" s="2"/>
      <c r="C290" s="2"/>
      <c r="D290" s="2"/>
      <c r="E290" s="16"/>
      <c r="F290" s="16"/>
      <c r="G290" s="16"/>
      <c r="H290" s="16"/>
      <c r="I290" s="16"/>
      <c r="J290" s="2"/>
    </row>
    <row r="291" spans="1:10">
      <c r="A291" s="2"/>
      <c r="B291" s="2"/>
      <c r="C291" s="2"/>
      <c r="D291" s="9"/>
      <c r="E291" s="16"/>
      <c r="F291" s="16"/>
      <c r="G291" s="16"/>
      <c r="H291" s="16"/>
      <c r="I291" s="16"/>
      <c r="J291" s="2"/>
    </row>
    <row r="292" spans="1:10">
      <c r="A292" s="9"/>
      <c r="B292" s="2"/>
      <c r="C292" s="2"/>
      <c r="D292" s="2"/>
      <c r="E292" s="16"/>
      <c r="F292" s="16"/>
      <c r="G292" s="16"/>
      <c r="H292" s="16"/>
      <c r="I292" s="16"/>
      <c r="J292" s="2"/>
    </row>
  </sheetData>
  <mergeCells count="7">
    <mergeCell ref="J5:J6"/>
    <mergeCell ref="A5:A6"/>
    <mergeCell ref="B5:B6"/>
    <mergeCell ref="C5:C6"/>
    <mergeCell ref="D5:D6"/>
    <mergeCell ref="E5:F5"/>
    <mergeCell ref="G5:H5"/>
  </mergeCells>
  <printOptions horizontalCentered="1" verticalCentered="1"/>
  <pageMargins left="0.39370078740157483" right="0.15748031496062992" top="0.78740157480314965" bottom="0.39370078740157483" header="0.31496062992125984" footer="0.31496062992125984"/>
  <pageSetup paperSize="9" scale="83" orientation="landscape" horizontalDpi="4294967293" verticalDpi="18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6"/>
  <dimension ref="A1:M300"/>
  <sheetViews>
    <sheetView view="pageLayout" topLeftCell="A22" zoomScaleNormal="100" zoomScaleSheetLayoutView="100" workbookViewId="0">
      <selection activeCell="P26" sqref="P26"/>
    </sheetView>
  </sheetViews>
  <sheetFormatPr defaultColWidth="9.140625" defaultRowHeight="21"/>
  <cols>
    <col min="1" max="1" width="7.7109375" style="82" customWidth="1"/>
    <col min="2" max="2" width="44" style="82" customWidth="1"/>
    <col min="3" max="4" width="9.140625" style="82"/>
    <col min="5" max="8" width="11.7109375" style="82" customWidth="1"/>
    <col min="9" max="9" width="13.7109375" style="82" customWidth="1"/>
    <col min="10" max="10" width="12.42578125" style="82" bestFit="1" customWidth="1"/>
    <col min="11" max="11" width="9.140625" style="82"/>
    <col min="12" max="12" width="18.42578125" style="82" customWidth="1"/>
    <col min="13" max="13" width="12.42578125" style="82" bestFit="1" customWidth="1"/>
    <col min="14" max="16384" width="9.140625" style="82"/>
  </cols>
  <sheetData>
    <row r="1" spans="1:13" ht="22.5">
      <c r="A1" s="1" t="s">
        <v>67</v>
      </c>
      <c r="B1" s="1"/>
      <c r="C1" s="2"/>
      <c r="D1" s="2"/>
      <c r="E1" s="2"/>
      <c r="F1" s="2"/>
      <c r="G1" s="2"/>
      <c r="H1" s="1"/>
      <c r="I1" s="2"/>
      <c r="J1" s="19" t="s">
        <v>707</v>
      </c>
    </row>
    <row r="2" spans="1:13" ht="22.5">
      <c r="A2" s="1" t="str">
        <f>'ปร.4 หมวดสรุปค่าต้นทุนงาน'!A2</f>
        <v>สถานที่ ค่ายลูกเสือจังหวัดยโสธร ต.เดิด อ.เมือง จ.ยโสธร</v>
      </c>
      <c r="B2" s="1"/>
      <c r="C2" s="2"/>
      <c r="D2" s="2"/>
      <c r="E2" s="2"/>
      <c r="F2" s="1"/>
      <c r="G2" s="1"/>
      <c r="H2" s="1"/>
      <c r="I2" s="1"/>
      <c r="J2" s="2"/>
    </row>
    <row r="3" spans="1:13" ht="22.5">
      <c r="A3" s="1" t="str">
        <f>หมวดงานช่องเก็บของบนหัวนอน!A3</f>
        <v>คำนวณราคากลางเมื่อวันที่ 28 เมษายน 2568</v>
      </c>
      <c r="B3" s="1"/>
      <c r="C3" s="2"/>
      <c r="D3" s="2"/>
      <c r="E3" s="2"/>
      <c r="F3" s="1"/>
      <c r="G3" s="1"/>
      <c r="H3" s="1"/>
      <c r="I3" s="1"/>
      <c r="J3" s="2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</row>
    <row r="5" spans="1:13" ht="22.5">
      <c r="A5" s="277" t="s">
        <v>8</v>
      </c>
      <c r="B5" s="277" t="s">
        <v>0</v>
      </c>
      <c r="C5" s="277" t="s">
        <v>1</v>
      </c>
      <c r="D5" s="277" t="s">
        <v>2</v>
      </c>
      <c r="E5" s="280" t="s">
        <v>3</v>
      </c>
      <c r="F5" s="280"/>
      <c r="G5" s="280" t="s">
        <v>4</v>
      </c>
      <c r="H5" s="280"/>
      <c r="I5" s="161" t="s">
        <v>5</v>
      </c>
      <c r="J5" s="277" t="s">
        <v>7</v>
      </c>
    </row>
    <row r="6" spans="1:13" ht="22.5">
      <c r="A6" s="279"/>
      <c r="B6" s="279"/>
      <c r="C6" s="279"/>
      <c r="D6" s="279"/>
      <c r="E6" s="162" t="s">
        <v>9</v>
      </c>
      <c r="F6" s="162" t="s">
        <v>10</v>
      </c>
      <c r="G6" s="162" t="s">
        <v>9</v>
      </c>
      <c r="H6" s="162" t="s">
        <v>10</v>
      </c>
      <c r="I6" s="163" t="s">
        <v>6</v>
      </c>
      <c r="J6" s="278"/>
    </row>
    <row r="7" spans="1:13">
      <c r="A7" s="138">
        <v>9</v>
      </c>
      <c r="B7" s="3" t="s">
        <v>89</v>
      </c>
      <c r="C7" s="84"/>
      <c r="D7" s="84"/>
      <c r="E7" s="85"/>
      <c r="F7" s="85"/>
      <c r="G7" s="85"/>
      <c r="H7" s="85"/>
      <c r="I7" s="84"/>
      <c r="J7" s="3"/>
    </row>
    <row r="8" spans="1:13" ht="22.5">
      <c r="A8" s="6"/>
      <c r="B8" s="28" t="s">
        <v>715</v>
      </c>
      <c r="C8" s="235">
        <f>(((0.8*0.8*0.15*2)+(0.15*0.15*0.65*2)+(6*2*0.1))*1.05)</f>
        <v>1.4923125000000002</v>
      </c>
      <c r="D8" s="4" t="s">
        <v>17</v>
      </c>
      <c r="E8" s="88">
        <v>2019.63</v>
      </c>
      <c r="F8" s="7">
        <f t="shared" ref="F8:F13" si="0">C8*E8</f>
        <v>3013.9190943750004</v>
      </c>
      <c r="G8" s="88">
        <v>419</v>
      </c>
      <c r="H8" s="7">
        <f>C8*G8</f>
        <v>625.2789375000001</v>
      </c>
      <c r="I8" s="7">
        <f>F8+H8</f>
        <v>3639.1980318750007</v>
      </c>
      <c r="J8" s="37"/>
    </row>
    <row r="9" spans="1:13" ht="22.5">
      <c r="A9" s="6"/>
      <c r="B9" s="28" t="s">
        <v>70</v>
      </c>
      <c r="C9" s="217">
        <f>(0.8*0.8*0.05)*2*1.25</f>
        <v>8.0000000000000016E-2</v>
      </c>
      <c r="D9" s="4" t="s">
        <v>17</v>
      </c>
      <c r="E9" s="88">
        <v>1550</v>
      </c>
      <c r="F9" s="7">
        <f t="shared" si="0"/>
        <v>124.00000000000003</v>
      </c>
      <c r="G9" s="88">
        <v>426</v>
      </c>
      <c r="H9" s="7">
        <f>C9*G9</f>
        <v>34.080000000000005</v>
      </c>
      <c r="I9" s="7">
        <f>F9+H9</f>
        <v>158.08000000000004</v>
      </c>
      <c r="J9" s="37"/>
    </row>
    <row r="10" spans="1:13" ht="22.5">
      <c r="A10" s="6"/>
      <c r="B10" s="28" t="s">
        <v>43</v>
      </c>
      <c r="C10" s="83"/>
      <c r="D10" s="4"/>
      <c r="E10" s="7"/>
      <c r="F10" s="7"/>
      <c r="G10" s="7"/>
      <c r="H10" s="7"/>
      <c r="I10" s="7"/>
      <c r="J10" s="37"/>
      <c r="L10" s="94" t="s">
        <v>479</v>
      </c>
      <c r="M10" s="94" t="s">
        <v>762</v>
      </c>
    </row>
    <row r="11" spans="1:13" ht="22.5">
      <c r="A11" s="6"/>
      <c r="B11" s="28" t="s">
        <v>44</v>
      </c>
      <c r="C11" s="217">
        <f>(L11*M11)/1000</f>
        <v>3.4631999999999996E-3</v>
      </c>
      <c r="D11" s="4" t="s">
        <v>16</v>
      </c>
      <c r="E11" s="88">
        <v>21189.41</v>
      </c>
      <c r="F11" s="7">
        <f t="shared" si="0"/>
        <v>73.383164711999996</v>
      </c>
      <c r="G11" s="88">
        <v>4400</v>
      </c>
      <c r="H11" s="7">
        <f>C11*G11</f>
        <v>15.238079999999998</v>
      </c>
      <c r="I11" s="7">
        <f>F11+H11</f>
        <v>88.621244711999992</v>
      </c>
      <c r="J11" s="37"/>
      <c r="L11" s="239">
        <f>((0.15*4)*((2.4/0.2)+1))*2</f>
        <v>15.599999999999998</v>
      </c>
      <c r="M11" s="94">
        <v>0.222</v>
      </c>
    </row>
    <row r="12" spans="1:13" ht="22.5">
      <c r="A12" s="6"/>
      <c r="B12" s="28" t="s">
        <v>46</v>
      </c>
      <c r="C12" s="217">
        <f>(L12*M12)/1000</f>
        <v>3.2820480000000013E-2</v>
      </c>
      <c r="D12" s="4" t="s">
        <v>16</v>
      </c>
      <c r="E12" s="88">
        <v>19680.900000000001</v>
      </c>
      <c r="F12" s="7">
        <f t="shared" si="0"/>
        <v>645.93658483200034</v>
      </c>
      <c r="G12" s="88">
        <v>3600</v>
      </c>
      <c r="H12" s="7">
        <f>C12*G12</f>
        <v>118.15372800000004</v>
      </c>
      <c r="I12" s="7">
        <f>F12+H12</f>
        <v>764.09031283200034</v>
      </c>
      <c r="J12" s="37"/>
      <c r="L12" s="239">
        <f>((0.8*10)+(2.4*4))*1.05*2</f>
        <v>36.960000000000008</v>
      </c>
      <c r="M12" s="94">
        <v>0.88800000000000001</v>
      </c>
    </row>
    <row r="13" spans="1:13" ht="22.5">
      <c r="A13" s="6"/>
      <c r="B13" s="28" t="s">
        <v>717</v>
      </c>
      <c r="C13" s="83">
        <f>(C11+C12)*30</f>
        <v>1.0885104000000003</v>
      </c>
      <c r="D13" s="4" t="s">
        <v>41</v>
      </c>
      <c r="E13" s="88">
        <v>57.01</v>
      </c>
      <c r="F13" s="7">
        <f t="shared" si="0"/>
        <v>62.055977904000017</v>
      </c>
      <c r="G13" s="7"/>
      <c r="H13" s="7">
        <f t="shared" ref="H13:H19" si="1">C13*G13</f>
        <v>0</v>
      </c>
      <c r="I13" s="7">
        <f t="shared" ref="I13:I21" si="2">F13+H13</f>
        <v>62.055977904000017</v>
      </c>
      <c r="J13" s="37"/>
      <c r="L13" s="94"/>
      <c r="M13" s="94"/>
    </row>
    <row r="14" spans="1:13" ht="22.5">
      <c r="A14" s="83"/>
      <c r="B14" s="28" t="s">
        <v>754</v>
      </c>
      <c r="C14" s="107">
        <v>3.7</v>
      </c>
      <c r="D14" s="4" t="s">
        <v>12</v>
      </c>
      <c r="E14" s="88">
        <v>0</v>
      </c>
      <c r="F14" s="7">
        <f>(C14*E14)*0.5</f>
        <v>0</v>
      </c>
      <c r="G14" s="88">
        <v>139</v>
      </c>
      <c r="H14" s="7">
        <f t="shared" si="1"/>
        <v>514.30000000000007</v>
      </c>
      <c r="I14" s="7">
        <f t="shared" si="2"/>
        <v>514.30000000000007</v>
      </c>
      <c r="J14" s="37"/>
      <c r="L14" s="94"/>
      <c r="M14" s="94"/>
    </row>
    <row r="15" spans="1:13" ht="22.5">
      <c r="A15" s="83"/>
      <c r="B15" s="28" t="s">
        <v>755</v>
      </c>
      <c r="C15" s="107">
        <f>C14*0.5</f>
        <v>1.85</v>
      </c>
      <c r="D15" s="4" t="s">
        <v>12</v>
      </c>
      <c r="E15" s="88">
        <v>300</v>
      </c>
      <c r="F15" s="7">
        <f>(C15*E15)*0.5</f>
        <v>277.5</v>
      </c>
      <c r="G15" s="88">
        <v>0</v>
      </c>
      <c r="H15" s="7">
        <f t="shared" si="1"/>
        <v>0</v>
      </c>
      <c r="I15" s="7">
        <f t="shared" si="2"/>
        <v>277.5</v>
      </c>
      <c r="J15" s="37"/>
      <c r="L15" s="94"/>
      <c r="M15" s="94"/>
    </row>
    <row r="16" spans="1:13" ht="22.5">
      <c r="A16" s="83"/>
      <c r="B16" s="28" t="s">
        <v>718</v>
      </c>
      <c r="C16" s="107">
        <f>C14*0.25</f>
        <v>0.92500000000000004</v>
      </c>
      <c r="D16" s="4" t="s">
        <v>41</v>
      </c>
      <c r="E16" s="88">
        <v>49.84</v>
      </c>
      <c r="F16" s="7">
        <f>C16*E16</f>
        <v>46.102000000000004</v>
      </c>
      <c r="G16" s="7">
        <v>0</v>
      </c>
      <c r="H16" s="7">
        <f>C16*G16</f>
        <v>0</v>
      </c>
      <c r="I16" s="7">
        <f>F16+H16</f>
        <v>46.102000000000004</v>
      </c>
      <c r="J16" s="37"/>
      <c r="L16" s="94"/>
      <c r="M16" s="94"/>
    </row>
    <row r="17" spans="1:13" ht="22.5">
      <c r="A17" s="6"/>
      <c r="B17" s="28" t="s">
        <v>765</v>
      </c>
      <c r="C17" s="217">
        <f>6*2</f>
        <v>12</v>
      </c>
      <c r="D17" s="4" t="s">
        <v>36</v>
      </c>
      <c r="E17" s="88">
        <v>33</v>
      </c>
      <c r="F17" s="7">
        <f t="shared" ref="F17:F21" si="3">C17*E17</f>
        <v>396</v>
      </c>
      <c r="G17" s="88">
        <v>5</v>
      </c>
      <c r="H17" s="7">
        <f t="shared" si="1"/>
        <v>60</v>
      </c>
      <c r="I17" s="7">
        <f t="shared" si="2"/>
        <v>456</v>
      </c>
      <c r="J17" s="37"/>
      <c r="L17" s="94"/>
      <c r="M17" s="94"/>
    </row>
    <row r="18" spans="1:13" ht="22.5">
      <c r="A18" s="6"/>
      <c r="B18" s="28" t="s">
        <v>763</v>
      </c>
      <c r="C18" s="240">
        <f>ROUNDUP(L18*M18,2)</f>
        <v>1.94</v>
      </c>
      <c r="D18" s="4" t="s">
        <v>13</v>
      </c>
      <c r="E18" s="88">
        <v>24.9</v>
      </c>
      <c r="F18" s="7">
        <f t="shared" si="3"/>
        <v>48.305999999999997</v>
      </c>
      <c r="G18" s="88">
        <v>10</v>
      </c>
      <c r="H18" s="7">
        <f t="shared" si="1"/>
        <v>19.399999999999999</v>
      </c>
      <c r="I18" s="7">
        <f t="shared" si="2"/>
        <v>67.705999999999989</v>
      </c>
      <c r="J18" s="37"/>
      <c r="L18" s="239">
        <f>0.1016*2</f>
        <v>0.20319999999999999</v>
      </c>
      <c r="M18" s="94">
        <v>9.52</v>
      </c>
    </row>
    <row r="19" spans="1:13" ht="22.5">
      <c r="A19" s="6"/>
      <c r="B19" s="28" t="s">
        <v>656</v>
      </c>
      <c r="C19" s="217">
        <v>2</v>
      </c>
      <c r="D19" s="4" t="s">
        <v>66</v>
      </c>
      <c r="E19" s="88">
        <v>108</v>
      </c>
      <c r="F19" s="7">
        <f t="shared" si="3"/>
        <v>216</v>
      </c>
      <c r="G19" s="7">
        <v>20</v>
      </c>
      <c r="H19" s="7">
        <f t="shared" si="1"/>
        <v>40</v>
      </c>
      <c r="I19" s="7">
        <f t="shared" si="2"/>
        <v>256</v>
      </c>
      <c r="J19" s="37"/>
      <c r="L19" s="94"/>
      <c r="M19" s="94"/>
    </row>
    <row r="20" spans="1:13" ht="22.5">
      <c r="A20" s="6"/>
      <c r="B20" s="28" t="s">
        <v>85</v>
      </c>
      <c r="C20" s="217">
        <v>3</v>
      </c>
      <c r="D20" s="4" t="s">
        <v>18</v>
      </c>
      <c r="E20" s="88">
        <v>33</v>
      </c>
      <c r="F20" s="7">
        <f t="shared" si="3"/>
        <v>99</v>
      </c>
      <c r="G20" s="7"/>
      <c r="H20" s="7"/>
      <c r="I20" s="7">
        <f t="shared" si="2"/>
        <v>99</v>
      </c>
      <c r="J20" s="37"/>
      <c r="L20" s="94"/>
      <c r="M20" s="94"/>
    </row>
    <row r="21" spans="1:13">
      <c r="A21" s="6"/>
      <c r="B21" s="28" t="s">
        <v>708</v>
      </c>
      <c r="C21" s="240">
        <v>16</v>
      </c>
      <c r="D21" s="95" t="s">
        <v>11</v>
      </c>
      <c r="E21" s="88">
        <v>28</v>
      </c>
      <c r="F21" s="7">
        <f t="shared" si="3"/>
        <v>448</v>
      </c>
      <c r="G21" s="7"/>
      <c r="H21" s="7"/>
      <c r="I21" s="7">
        <f t="shared" si="2"/>
        <v>448</v>
      </c>
      <c r="J21" s="37"/>
      <c r="L21" s="94"/>
      <c r="M21" s="94"/>
    </row>
    <row r="22" spans="1:13" ht="22.5">
      <c r="A22" s="6"/>
      <c r="B22" s="28" t="s">
        <v>709</v>
      </c>
      <c r="C22" s="243">
        <v>12</v>
      </c>
      <c r="D22" s="4" t="s">
        <v>18</v>
      </c>
      <c r="E22" s="88">
        <v>11</v>
      </c>
      <c r="F22" s="7">
        <f>C22*E22</f>
        <v>132</v>
      </c>
      <c r="G22" s="7"/>
      <c r="H22" s="7"/>
      <c r="I22" s="7">
        <f>F22+H22</f>
        <v>132</v>
      </c>
      <c r="J22" s="37"/>
      <c r="L22" s="92"/>
    </row>
    <row r="23" spans="1:13" ht="22.5">
      <c r="A23" s="22"/>
      <c r="B23" s="139"/>
      <c r="C23" s="140"/>
      <c r="D23" s="141"/>
      <c r="E23" s="91"/>
      <c r="F23" s="91"/>
      <c r="G23" s="91"/>
      <c r="H23" s="91"/>
      <c r="I23" s="91"/>
      <c r="J23" s="159"/>
      <c r="L23" s="94"/>
      <c r="M23" s="94"/>
    </row>
    <row r="24" spans="1:13" ht="23.25" thickBot="1">
      <c r="A24" s="173"/>
      <c r="B24" s="194" t="s">
        <v>34</v>
      </c>
      <c r="C24" s="172"/>
      <c r="D24" s="195"/>
      <c r="E24" s="171"/>
      <c r="F24" s="171"/>
      <c r="G24" s="171"/>
      <c r="H24" s="171"/>
      <c r="I24" s="196">
        <f>SUM(I8:I23)</f>
        <v>7008.6535673230019</v>
      </c>
      <c r="J24" s="172"/>
    </row>
    <row r="25" spans="1:13" ht="23.25" thickTop="1">
      <c r="A25" s="23"/>
      <c r="B25" s="23"/>
      <c r="C25" s="24"/>
      <c r="D25" s="24"/>
      <c r="E25" s="24"/>
      <c r="F25" s="23"/>
      <c r="G25" s="23"/>
      <c r="H25" s="23"/>
      <c r="I25" s="1"/>
      <c r="J25" s="24"/>
    </row>
    <row r="26" spans="1:13" ht="22.5">
      <c r="A26" s="1"/>
      <c r="B26" s="1"/>
      <c r="C26" s="2"/>
      <c r="D26" s="2"/>
      <c r="E26" s="11"/>
      <c r="F26" s="11"/>
      <c r="G26" s="11"/>
      <c r="H26" s="11"/>
      <c r="I26" s="11"/>
      <c r="J26" s="2"/>
    </row>
    <row r="27" spans="1:13" ht="22.5">
      <c r="A27" s="1"/>
      <c r="B27" s="1"/>
      <c r="C27" s="2"/>
      <c r="D27" s="2"/>
      <c r="E27" s="2"/>
      <c r="F27" s="1"/>
      <c r="G27" s="1"/>
      <c r="H27" s="1"/>
      <c r="I27" s="1"/>
      <c r="J27" s="2"/>
    </row>
    <row r="28" spans="1:13" ht="22.5">
      <c r="A28" s="1"/>
      <c r="B28" s="1"/>
      <c r="C28" s="2"/>
      <c r="D28" s="2"/>
      <c r="E28" s="2"/>
      <c r="F28" s="1"/>
      <c r="G28" s="1"/>
      <c r="H28" s="1"/>
      <c r="I28" s="1"/>
      <c r="J28" s="2"/>
    </row>
    <row r="29" spans="1:13" ht="38.1" customHeight="1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3" ht="22.5">
      <c r="A30" s="12"/>
      <c r="B30" s="13"/>
      <c r="C30" s="13"/>
      <c r="D30" s="13"/>
      <c r="E30" s="14"/>
      <c r="F30" s="14"/>
      <c r="G30" s="14"/>
      <c r="H30" s="14"/>
      <c r="I30" s="14"/>
      <c r="J30" s="13"/>
    </row>
    <row r="31" spans="1:13" ht="22.5">
      <c r="A31" s="99"/>
      <c r="B31" s="93"/>
      <c r="C31" s="93"/>
      <c r="D31" s="93"/>
      <c r="E31" s="9"/>
      <c r="F31" s="9"/>
      <c r="G31" s="9"/>
      <c r="H31" s="9"/>
      <c r="I31" s="14"/>
      <c r="J31" s="13"/>
    </row>
    <row r="32" spans="1:13">
      <c r="A32" s="2"/>
      <c r="B32" s="2"/>
      <c r="C32" s="2"/>
      <c r="D32" s="2"/>
      <c r="E32" s="16"/>
      <c r="F32" s="16"/>
      <c r="G32" s="16"/>
      <c r="H32" s="16"/>
      <c r="I32" s="16"/>
      <c r="J32" s="2"/>
    </row>
    <row r="33" spans="1:12">
      <c r="A33" s="9"/>
      <c r="B33" s="2"/>
      <c r="C33" s="2"/>
      <c r="D33" s="2"/>
      <c r="E33" s="16"/>
      <c r="F33" s="16"/>
      <c r="G33" s="16"/>
      <c r="H33" s="16"/>
      <c r="I33" s="16"/>
      <c r="J33" s="2"/>
    </row>
    <row r="34" spans="1:12">
      <c r="A34" s="2"/>
      <c r="B34" s="101"/>
      <c r="C34" s="2"/>
      <c r="D34" s="9"/>
      <c r="E34" s="16"/>
      <c r="F34" s="16"/>
      <c r="G34" s="16"/>
      <c r="H34" s="16"/>
      <c r="I34" s="16"/>
      <c r="J34" s="2"/>
    </row>
    <row r="35" spans="1:12">
      <c r="A35" s="2"/>
      <c r="B35" s="101"/>
      <c r="C35" s="2"/>
      <c r="D35" s="9"/>
      <c r="E35" s="16"/>
      <c r="F35" s="16"/>
      <c r="G35" s="16"/>
      <c r="H35" s="16"/>
      <c r="I35" s="16"/>
      <c r="J35" s="9"/>
      <c r="L35" s="94"/>
    </row>
    <row r="36" spans="1:12">
      <c r="A36" s="2"/>
      <c r="B36" s="101"/>
      <c r="C36" s="100"/>
      <c r="D36" s="9"/>
      <c r="E36" s="16"/>
      <c r="F36" s="16"/>
      <c r="G36" s="16"/>
      <c r="H36" s="16"/>
      <c r="I36" s="16"/>
      <c r="J36" s="9"/>
      <c r="L36" s="94"/>
    </row>
    <row r="37" spans="1:12">
      <c r="A37" s="2"/>
      <c r="B37" s="101"/>
      <c r="C37" s="2"/>
      <c r="D37" s="9"/>
      <c r="E37" s="16"/>
      <c r="F37" s="16"/>
      <c r="G37" s="16"/>
      <c r="H37" s="16"/>
      <c r="I37" s="16"/>
      <c r="J37" s="9"/>
      <c r="L37" s="94"/>
    </row>
    <row r="38" spans="1:12">
      <c r="A38" s="2"/>
      <c r="B38" s="101"/>
      <c r="C38" s="2"/>
      <c r="D38" s="9"/>
      <c r="E38" s="16"/>
      <c r="F38" s="16"/>
      <c r="G38" s="16"/>
      <c r="H38" s="16"/>
      <c r="I38" s="16"/>
      <c r="J38" s="9"/>
      <c r="L38" s="94"/>
    </row>
    <row r="39" spans="1:12">
      <c r="A39" s="2"/>
      <c r="B39" s="101"/>
      <c r="C39" s="2"/>
      <c r="D39" s="9"/>
      <c r="E39" s="16"/>
      <c r="F39" s="16"/>
      <c r="G39" s="16"/>
      <c r="H39" s="16"/>
      <c r="I39" s="16"/>
      <c r="J39" s="2"/>
    </row>
    <row r="40" spans="1:12">
      <c r="A40" s="2"/>
      <c r="B40" s="101"/>
      <c r="C40" s="2"/>
      <c r="D40" s="9"/>
      <c r="E40" s="16"/>
      <c r="F40" s="16"/>
      <c r="G40" s="16"/>
      <c r="H40" s="16"/>
      <c r="I40" s="16"/>
      <c r="J40" s="2"/>
    </row>
    <row r="41" spans="1:12">
      <c r="A41" s="2"/>
      <c r="B41" s="101"/>
      <c r="C41" s="2"/>
      <c r="D41" s="9"/>
      <c r="E41" s="16"/>
      <c r="F41" s="16"/>
      <c r="G41" s="16"/>
      <c r="H41" s="16"/>
      <c r="I41" s="16"/>
      <c r="J41" s="2"/>
    </row>
    <row r="42" spans="1:12">
      <c r="A42" s="2"/>
      <c r="B42" s="101"/>
      <c r="C42" s="2"/>
      <c r="D42" s="9"/>
      <c r="E42" s="16"/>
      <c r="F42" s="16"/>
      <c r="G42" s="16"/>
      <c r="H42" s="16"/>
      <c r="I42" s="16"/>
      <c r="J42" s="2"/>
    </row>
    <row r="43" spans="1:12">
      <c r="A43" s="2"/>
      <c r="B43" s="101"/>
      <c r="C43" s="2"/>
      <c r="D43" s="9"/>
      <c r="E43" s="16"/>
      <c r="F43" s="16"/>
      <c r="G43" s="16"/>
      <c r="H43" s="16"/>
      <c r="I43" s="16"/>
      <c r="J43" s="2"/>
    </row>
    <row r="44" spans="1:12">
      <c r="A44" s="2"/>
      <c r="B44" s="101"/>
      <c r="C44" s="2"/>
      <c r="D44" s="9"/>
      <c r="E44" s="16"/>
      <c r="F44" s="16"/>
      <c r="G44" s="16"/>
      <c r="H44" s="16"/>
      <c r="I44" s="16"/>
      <c r="J44" s="2"/>
    </row>
    <row r="45" spans="1:12">
      <c r="A45" s="9"/>
      <c r="B45" s="101"/>
      <c r="C45" s="2"/>
      <c r="D45" s="9"/>
      <c r="E45" s="16"/>
      <c r="F45" s="16"/>
      <c r="G45" s="16"/>
      <c r="H45" s="16"/>
      <c r="I45" s="16"/>
      <c r="J45" s="2"/>
    </row>
    <row r="46" spans="1:12">
      <c r="A46" s="9"/>
      <c r="B46" s="17"/>
      <c r="C46" s="2"/>
      <c r="D46" s="9"/>
      <c r="E46" s="16"/>
      <c r="F46" s="16"/>
      <c r="G46" s="16"/>
      <c r="H46" s="16"/>
      <c r="I46" s="16"/>
      <c r="J46" s="2"/>
    </row>
    <row r="47" spans="1:12">
      <c r="A47" s="9"/>
      <c r="B47" s="2"/>
      <c r="C47" s="2"/>
      <c r="D47" s="2"/>
      <c r="E47" s="16"/>
      <c r="F47" s="16"/>
      <c r="G47" s="16"/>
      <c r="H47" s="16"/>
      <c r="I47" s="16"/>
      <c r="J47" s="2"/>
    </row>
    <row r="48" spans="1:12">
      <c r="A48" s="2"/>
      <c r="B48" s="101"/>
      <c r="C48" s="2"/>
      <c r="D48" s="9"/>
      <c r="E48" s="16"/>
      <c r="F48" s="16"/>
      <c r="G48" s="16"/>
      <c r="H48" s="16"/>
      <c r="I48" s="16"/>
      <c r="J48" s="2"/>
    </row>
    <row r="49" spans="1:12">
      <c r="A49" s="2"/>
      <c r="B49" s="101"/>
      <c r="C49" s="2"/>
      <c r="D49" s="9"/>
      <c r="E49" s="16"/>
      <c r="F49" s="16"/>
      <c r="G49" s="16"/>
      <c r="H49" s="16"/>
      <c r="I49" s="16"/>
      <c r="J49" s="2"/>
    </row>
    <row r="50" spans="1:12">
      <c r="A50" s="9"/>
      <c r="B50" s="101"/>
      <c r="C50" s="2"/>
      <c r="D50" s="9"/>
      <c r="E50" s="16"/>
      <c r="F50" s="16"/>
      <c r="G50" s="16"/>
      <c r="H50" s="16"/>
      <c r="I50" s="16"/>
      <c r="J50" s="11"/>
    </row>
    <row r="51" spans="1:12" ht="22.5">
      <c r="A51" s="1"/>
      <c r="B51" s="1"/>
      <c r="C51" s="2"/>
      <c r="D51" s="2"/>
      <c r="E51" s="2"/>
      <c r="F51" s="2"/>
      <c r="G51" s="2"/>
      <c r="H51" s="2"/>
      <c r="I51" s="15"/>
      <c r="J51" s="2"/>
    </row>
    <row r="52" spans="1:12" ht="22.5">
      <c r="A52" s="1"/>
      <c r="B52" s="1"/>
      <c r="C52" s="2"/>
      <c r="D52" s="2"/>
      <c r="E52" s="2"/>
      <c r="F52" s="1"/>
      <c r="G52" s="1"/>
      <c r="H52" s="1"/>
      <c r="I52" s="1"/>
      <c r="J52" s="2"/>
    </row>
    <row r="53" spans="1:12" ht="22.5">
      <c r="A53" s="1"/>
      <c r="B53" s="1"/>
      <c r="C53" s="2"/>
      <c r="D53" s="2"/>
      <c r="E53" s="2"/>
      <c r="F53" s="1"/>
      <c r="G53" s="1"/>
      <c r="H53" s="1"/>
      <c r="I53" s="1"/>
      <c r="J53" s="2"/>
    </row>
    <row r="54" spans="1:12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2" ht="22.5">
      <c r="A55" s="12"/>
      <c r="B55" s="13"/>
      <c r="C55" s="13"/>
      <c r="D55" s="13"/>
      <c r="E55" s="14"/>
      <c r="F55" s="14"/>
      <c r="G55" s="14"/>
      <c r="H55" s="14"/>
      <c r="I55" s="14"/>
      <c r="J55" s="13"/>
    </row>
    <row r="56" spans="1:12" ht="22.5">
      <c r="A56" s="99"/>
      <c r="B56" s="93"/>
      <c r="C56" s="93"/>
      <c r="D56" s="93"/>
      <c r="E56" s="9"/>
      <c r="F56" s="9"/>
      <c r="G56" s="9"/>
      <c r="H56" s="9"/>
      <c r="I56" s="14"/>
      <c r="J56" s="13"/>
    </row>
    <row r="57" spans="1:12">
      <c r="A57" s="9"/>
      <c r="B57" s="2"/>
      <c r="C57" s="2"/>
      <c r="D57" s="2"/>
      <c r="E57" s="16"/>
      <c r="F57" s="16"/>
      <c r="G57" s="16"/>
      <c r="H57" s="16"/>
      <c r="I57" s="16"/>
      <c r="J57" s="2"/>
    </row>
    <row r="58" spans="1:12">
      <c r="A58" s="2"/>
      <c r="B58" s="17"/>
      <c r="C58" s="2"/>
      <c r="D58" s="9"/>
      <c r="E58" s="16"/>
      <c r="F58" s="16"/>
      <c r="G58" s="16"/>
      <c r="H58" s="16"/>
      <c r="I58" s="16"/>
      <c r="J58" s="2"/>
    </row>
    <row r="59" spans="1:12">
      <c r="A59" s="2"/>
      <c r="B59" s="17"/>
      <c r="C59" s="2"/>
      <c r="D59" s="9"/>
      <c r="E59" s="16"/>
      <c r="F59" s="16"/>
      <c r="G59" s="16"/>
      <c r="H59" s="16"/>
      <c r="I59" s="16"/>
      <c r="J59" s="2"/>
    </row>
    <row r="60" spans="1:12">
      <c r="A60" s="2"/>
      <c r="B60" s="17"/>
      <c r="C60" s="2"/>
      <c r="D60" s="9"/>
      <c r="E60" s="16"/>
      <c r="F60" s="16"/>
      <c r="G60" s="16"/>
      <c r="H60" s="16"/>
      <c r="I60" s="16"/>
      <c r="J60" s="2"/>
    </row>
    <row r="61" spans="1:12">
      <c r="A61" s="9"/>
      <c r="B61" s="2"/>
      <c r="C61" s="2"/>
      <c r="D61" s="9"/>
      <c r="E61" s="18"/>
      <c r="F61" s="16"/>
      <c r="G61" s="16"/>
      <c r="H61" s="16"/>
      <c r="I61" s="16"/>
      <c r="J61" s="2"/>
    </row>
    <row r="62" spans="1:12">
      <c r="A62" s="2"/>
      <c r="B62" s="17"/>
      <c r="C62" s="2"/>
      <c r="D62" s="9"/>
      <c r="E62" s="18"/>
      <c r="F62" s="16"/>
      <c r="G62" s="16"/>
      <c r="H62" s="16"/>
      <c r="I62" s="16"/>
      <c r="J62" s="2"/>
    </row>
    <row r="63" spans="1:12">
      <c r="A63" s="2"/>
      <c r="B63" s="17"/>
      <c r="C63" s="2"/>
      <c r="D63" s="9"/>
      <c r="E63" s="18"/>
      <c r="F63" s="16"/>
      <c r="G63" s="16"/>
      <c r="H63" s="16"/>
      <c r="I63" s="16"/>
      <c r="J63" s="2"/>
      <c r="L63" s="92"/>
    </row>
    <row r="64" spans="1:12">
      <c r="A64" s="2"/>
      <c r="B64" s="17"/>
      <c r="C64" s="2"/>
      <c r="D64" s="9"/>
      <c r="E64" s="18"/>
      <c r="F64" s="16"/>
      <c r="G64" s="16"/>
      <c r="H64" s="16"/>
      <c r="I64" s="16"/>
      <c r="J64" s="2"/>
      <c r="L64" s="92"/>
    </row>
    <row r="65" spans="1:12">
      <c r="A65" s="2"/>
      <c r="B65" s="2"/>
      <c r="C65" s="2"/>
      <c r="D65" s="9"/>
      <c r="E65" s="18"/>
      <c r="F65" s="16"/>
      <c r="G65" s="16"/>
      <c r="H65" s="16"/>
      <c r="I65" s="16"/>
      <c r="J65" s="2"/>
      <c r="L65" s="92"/>
    </row>
    <row r="66" spans="1:12">
      <c r="A66" s="2"/>
      <c r="B66" s="17"/>
      <c r="C66" s="2"/>
      <c r="D66" s="9"/>
      <c r="E66" s="18"/>
      <c r="F66" s="18"/>
      <c r="G66" s="18"/>
      <c r="H66" s="18"/>
      <c r="I66" s="18"/>
      <c r="J66" s="2"/>
    </row>
    <row r="67" spans="1:12">
      <c r="A67" s="2"/>
      <c r="B67" s="17"/>
      <c r="C67" s="2"/>
      <c r="D67" s="2"/>
      <c r="E67" s="2"/>
      <c r="F67" s="2"/>
      <c r="G67" s="2"/>
      <c r="H67" s="2"/>
      <c r="I67" s="2"/>
      <c r="J67" s="2"/>
    </row>
    <row r="68" spans="1:12">
      <c r="A68" s="2"/>
      <c r="B68" s="17"/>
      <c r="C68" s="2"/>
      <c r="D68" s="9"/>
      <c r="E68" s="18"/>
      <c r="F68" s="18"/>
      <c r="G68" s="18"/>
      <c r="H68" s="18"/>
      <c r="I68" s="18"/>
      <c r="J68" s="2"/>
    </row>
    <row r="69" spans="1:12">
      <c r="A69" s="2"/>
      <c r="B69" s="17"/>
      <c r="C69" s="2"/>
      <c r="D69" s="9"/>
      <c r="E69" s="18"/>
      <c r="F69" s="18"/>
      <c r="G69" s="18"/>
      <c r="H69" s="18"/>
      <c r="I69" s="18"/>
      <c r="J69" s="2"/>
    </row>
    <row r="70" spans="1:12">
      <c r="A70" s="2"/>
      <c r="B70" s="17"/>
      <c r="C70" s="2"/>
      <c r="D70" s="2"/>
      <c r="E70" s="18"/>
      <c r="F70" s="18"/>
      <c r="G70" s="18"/>
      <c r="H70" s="18"/>
      <c r="I70" s="18"/>
      <c r="J70" s="2"/>
    </row>
    <row r="71" spans="1:12">
      <c r="A71" s="2"/>
      <c r="B71" s="17"/>
      <c r="C71" s="2"/>
      <c r="D71" s="9"/>
      <c r="E71" s="18"/>
      <c r="F71" s="18"/>
      <c r="G71" s="18"/>
      <c r="H71" s="18"/>
      <c r="I71" s="18"/>
      <c r="J71" s="2"/>
    </row>
    <row r="72" spans="1:12">
      <c r="A72" s="2"/>
      <c r="B72" s="17"/>
      <c r="C72" s="2"/>
      <c r="D72" s="9"/>
      <c r="E72" s="18"/>
      <c r="F72" s="18"/>
      <c r="G72" s="18"/>
      <c r="H72" s="18"/>
      <c r="I72" s="18"/>
      <c r="J72" s="2"/>
    </row>
    <row r="73" spans="1:12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2">
      <c r="A74" s="2"/>
      <c r="B74" s="2"/>
      <c r="C74" s="2"/>
      <c r="D74" s="9"/>
      <c r="E74" s="18"/>
      <c r="F74" s="18"/>
      <c r="G74" s="18"/>
      <c r="H74" s="18"/>
      <c r="I74" s="18"/>
      <c r="J74" s="2"/>
    </row>
    <row r="75" spans="1:12">
      <c r="A75" s="2"/>
      <c r="B75" s="2"/>
      <c r="C75" s="2"/>
      <c r="D75" s="2"/>
      <c r="E75" s="18"/>
      <c r="F75" s="18"/>
      <c r="G75" s="18"/>
      <c r="H75" s="18"/>
      <c r="I75" s="18"/>
      <c r="J75" s="2"/>
    </row>
    <row r="76" spans="1:12" ht="22.5">
      <c r="A76" s="1"/>
      <c r="B76" s="1"/>
      <c r="C76" s="2"/>
      <c r="D76" s="2"/>
      <c r="E76" s="2"/>
      <c r="F76" s="2"/>
      <c r="G76" s="2"/>
      <c r="H76" s="2"/>
      <c r="I76" s="2"/>
      <c r="J76" s="2"/>
    </row>
    <row r="77" spans="1:12" ht="22.5">
      <c r="A77" s="1"/>
      <c r="B77" s="1"/>
      <c r="C77" s="2"/>
      <c r="D77" s="2"/>
      <c r="E77" s="2"/>
      <c r="F77" s="1"/>
      <c r="G77" s="1"/>
      <c r="H77" s="1"/>
      <c r="I77" s="1"/>
      <c r="J77" s="2"/>
    </row>
    <row r="78" spans="1:12" ht="22.5">
      <c r="A78" s="1"/>
      <c r="B78" s="1"/>
      <c r="C78" s="2"/>
      <c r="D78" s="2"/>
      <c r="E78" s="2"/>
      <c r="F78" s="1"/>
      <c r="G78" s="1"/>
      <c r="H78" s="1"/>
      <c r="I78" s="1"/>
      <c r="J78" s="2"/>
    </row>
    <row r="79" spans="1:12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2" ht="22.5">
      <c r="A80" s="12"/>
      <c r="B80" s="13"/>
      <c r="C80" s="13"/>
      <c r="D80" s="13"/>
      <c r="E80" s="14"/>
      <c r="F80" s="14"/>
      <c r="G80" s="14"/>
      <c r="H80" s="14"/>
      <c r="I80" s="14"/>
      <c r="J80" s="13"/>
    </row>
    <row r="81" spans="1:10" ht="22.5">
      <c r="A81" s="99"/>
      <c r="B81" s="13"/>
      <c r="C81" s="93"/>
      <c r="D81" s="93"/>
      <c r="E81" s="9"/>
      <c r="F81" s="9"/>
      <c r="G81" s="9"/>
      <c r="H81" s="9"/>
      <c r="I81" s="14"/>
      <c r="J81" s="13"/>
    </row>
    <row r="82" spans="1:10">
      <c r="A82" s="9"/>
      <c r="B82" s="2"/>
      <c r="C82" s="2"/>
      <c r="D82" s="2"/>
      <c r="E82" s="2"/>
      <c r="F82" s="2"/>
      <c r="G82" s="2"/>
      <c r="H82" s="2"/>
      <c r="I82" s="2"/>
      <c r="J82" s="2"/>
    </row>
    <row r="83" spans="1:10">
      <c r="A83" s="9"/>
      <c r="B83" s="2"/>
      <c r="C83" s="2"/>
      <c r="D83" s="2"/>
      <c r="E83" s="2"/>
      <c r="F83" s="2"/>
      <c r="G83" s="2"/>
      <c r="H83" s="2"/>
      <c r="I83" s="2"/>
      <c r="J83" s="2"/>
    </row>
    <row r="84" spans="1:10">
      <c r="A84" s="9"/>
      <c r="B84" s="17"/>
      <c r="C84" s="2"/>
      <c r="D84" s="9"/>
      <c r="E84" s="18"/>
      <c r="F84" s="16"/>
      <c r="G84" s="18"/>
      <c r="H84" s="16"/>
      <c r="I84" s="16"/>
      <c r="J84" s="2"/>
    </row>
    <row r="85" spans="1:10">
      <c r="A85" s="9"/>
      <c r="B85" s="17"/>
      <c r="C85" s="2"/>
      <c r="D85" s="9"/>
      <c r="E85" s="18"/>
      <c r="F85" s="16"/>
      <c r="G85" s="18"/>
      <c r="H85" s="16"/>
      <c r="I85" s="16"/>
      <c r="J85" s="2"/>
    </row>
    <row r="86" spans="1:10">
      <c r="A86" s="9"/>
      <c r="B86" s="17"/>
      <c r="C86" s="2"/>
      <c r="D86" s="9"/>
      <c r="E86" s="18"/>
      <c r="F86" s="16"/>
      <c r="G86" s="18"/>
      <c r="H86" s="16"/>
      <c r="I86" s="16"/>
      <c r="J86" s="2"/>
    </row>
    <row r="87" spans="1:10">
      <c r="A87" s="9"/>
      <c r="B87" s="17"/>
      <c r="C87" s="2"/>
      <c r="D87" s="9"/>
      <c r="E87" s="18"/>
      <c r="F87" s="16"/>
      <c r="G87" s="18"/>
      <c r="H87" s="16"/>
      <c r="I87" s="16"/>
      <c r="J87" s="2"/>
    </row>
    <row r="88" spans="1:10">
      <c r="A88" s="9"/>
      <c r="B88" s="17"/>
      <c r="C88" s="2"/>
      <c r="D88" s="9"/>
      <c r="E88" s="18"/>
      <c r="F88" s="16"/>
      <c r="G88" s="18"/>
      <c r="H88" s="16"/>
      <c r="I88" s="16"/>
      <c r="J88" s="2"/>
    </row>
    <row r="89" spans="1:10">
      <c r="A89" s="9"/>
      <c r="B89" s="17"/>
      <c r="C89" s="2"/>
      <c r="D89" s="9"/>
      <c r="E89" s="18"/>
      <c r="F89" s="16"/>
      <c r="G89" s="18"/>
      <c r="H89" s="16"/>
      <c r="I89" s="16"/>
      <c r="J89" s="2"/>
    </row>
    <row r="90" spans="1:10">
      <c r="A90" s="9"/>
      <c r="B90" s="17"/>
      <c r="C90" s="2"/>
      <c r="D90" s="93"/>
      <c r="E90" s="18"/>
      <c r="F90" s="16"/>
      <c r="G90" s="18"/>
      <c r="H90" s="16"/>
      <c r="I90" s="16"/>
      <c r="J90" s="2"/>
    </row>
    <row r="91" spans="1:10">
      <c r="A91" s="9"/>
      <c r="B91" s="17"/>
      <c r="C91" s="2"/>
      <c r="D91" s="126"/>
      <c r="E91" s="18"/>
      <c r="F91" s="16"/>
      <c r="G91" s="18"/>
      <c r="H91" s="16"/>
      <c r="I91" s="16"/>
      <c r="J91" s="2"/>
    </row>
    <row r="92" spans="1:10">
      <c r="A92" s="9"/>
      <c r="B92" s="17"/>
      <c r="C92" s="2"/>
      <c r="D92" s="126"/>
      <c r="E92" s="18"/>
      <c r="F92" s="16"/>
      <c r="G92" s="18"/>
      <c r="H92" s="16"/>
      <c r="I92" s="16"/>
      <c r="J92" s="2"/>
    </row>
    <row r="93" spans="1:10">
      <c r="A93" s="9"/>
      <c r="B93" s="17"/>
      <c r="C93" s="2"/>
      <c r="D93" s="126"/>
      <c r="E93" s="18"/>
      <c r="F93" s="16"/>
      <c r="G93" s="18"/>
      <c r="H93" s="16"/>
      <c r="I93" s="16"/>
      <c r="J93" s="2"/>
    </row>
    <row r="94" spans="1:10">
      <c r="A94" s="9"/>
      <c r="B94" s="17"/>
      <c r="C94" s="2"/>
      <c r="D94" s="126"/>
      <c r="E94" s="18"/>
      <c r="F94" s="16"/>
      <c r="G94" s="18"/>
      <c r="H94" s="16"/>
      <c r="I94" s="16"/>
      <c r="J94" s="2"/>
    </row>
    <row r="95" spans="1:10">
      <c r="A95" s="9"/>
      <c r="B95" s="17"/>
      <c r="C95" s="2"/>
      <c r="D95" s="126"/>
      <c r="E95" s="18"/>
      <c r="F95" s="16"/>
      <c r="G95" s="18"/>
      <c r="H95" s="16"/>
      <c r="I95" s="16"/>
      <c r="J95" s="2"/>
    </row>
    <row r="96" spans="1:10">
      <c r="A96" s="9"/>
      <c r="B96" s="17"/>
      <c r="C96" s="2"/>
      <c r="D96" s="9"/>
      <c r="E96" s="18"/>
      <c r="F96" s="16"/>
      <c r="G96" s="18"/>
      <c r="H96" s="16"/>
      <c r="I96" s="16"/>
      <c r="J96" s="2"/>
    </row>
    <row r="97" spans="1:10">
      <c r="A97" s="9"/>
      <c r="B97" s="17"/>
      <c r="C97" s="2"/>
      <c r="D97" s="9"/>
      <c r="E97" s="18"/>
      <c r="F97" s="16"/>
      <c r="G97" s="2"/>
      <c r="H97" s="16"/>
      <c r="I97" s="16"/>
      <c r="J97" s="2"/>
    </row>
    <row r="98" spans="1:10">
      <c r="A98" s="9"/>
      <c r="B98" s="17"/>
      <c r="C98" s="2"/>
      <c r="D98" s="9"/>
      <c r="E98" s="18"/>
      <c r="F98" s="16"/>
      <c r="G98" s="18"/>
      <c r="H98" s="16"/>
      <c r="I98" s="16"/>
      <c r="J98" s="2"/>
    </row>
    <row r="99" spans="1:10">
      <c r="A99" s="9"/>
      <c r="B99" s="17"/>
      <c r="C99" s="2"/>
      <c r="D99" s="9"/>
      <c r="E99" s="2"/>
      <c r="F99" s="16"/>
      <c r="G99" s="2"/>
      <c r="H99" s="16"/>
      <c r="I99" s="16"/>
      <c r="J99" s="2"/>
    </row>
    <row r="100" spans="1:10">
      <c r="A100" s="9"/>
      <c r="B100" s="2"/>
      <c r="C100" s="2"/>
      <c r="D100" s="2"/>
      <c r="E100" s="2"/>
      <c r="F100" s="16"/>
      <c r="G100" s="2"/>
      <c r="H100" s="16"/>
      <c r="I100" s="16"/>
      <c r="J100" s="2"/>
    </row>
    <row r="101" spans="1:10" ht="22.5">
      <c r="A101" s="1"/>
      <c r="B101" s="1"/>
      <c r="C101" s="2"/>
      <c r="D101" s="2"/>
      <c r="E101" s="2"/>
      <c r="F101" s="2"/>
      <c r="G101" s="2"/>
      <c r="H101" s="2"/>
      <c r="I101" s="2"/>
      <c r="J101" s="2"/>
    </row>
    <row r="102" spans="1:10" ht="22.5">
      <c r="A102" s="1"/>
      <c r="B102" s="1"/>
      <c r="C102" s="2"/>
      <c r="D102" s="2"/>
      <c r="E102" s="2"/>
      <c r="F102" s="1"/>
      <c r="G102" s="1"/>
      <c r="H102" s="1"/>
      <c r="I102" s="1"/>
      <c r="J102" s="2"/>
    </row>
    <row r="103" spans="1:10" ht="22.5">
      <c r="A103" s="1"/>
      <c r="B103" s="1"/>
      <c r="C103" s="2"/>
      <c r="D103" s="2"/>
      <c r="E103" s="2"/>
      <c r="F103" s="1"/>
      <c r="G103" s="1"/>
      <c r="H103" s="1"/>
      <c r="I103" s="1"/>
      <c r="J103" s="2"/>
    </row>
    <row r="104" spans="1:10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ht="22.5">
      <c r="A105" s="12"/>
      <c r="B105" s="13"/>
      <c r="C105" s="13"/>
      <c r="D105" s="13"/>
      <c r="E105" s="14"/>
      <c r="F105" s="14"/>
      <c r="G105" s="14"/>
      <c r="H105" s="14"/>
      <c r="I105" s="14"/>
      <c r="J105" s="13"/>
    </row>
    <row r="106" spans="1:10" ht="22.5">
      <c r="A106" s="99"/>
      <c r="B106" s="93"/>
      <c r="C106" s="93"/>
      <c r="D106" s="93"/>
      <c r="E106" s="9"/>
      <c r="F106" s="9"/>
      <c r="G106" s="9"/>
      <c r="H106" s="9"/>
      <c r="I106" s="14"/>
      <c r="J106" s="13"/>
    </row>
    <row r="107" spans="1:10">
      <c r="A107" s="9"/>
      <c r="B107" s="17"/>
      <c r="C107" s="2"/>
      <c r="D107" s="9"/>
      <c r="E107" s="18"/>
      <c r="F107" s="18"/>
      <c r="G107" s="18"/>
      <c r="H107" s="18"/>
      <c r="I107" s="18"/>
      <c r="J107" s="2"/>
    </row>
    <row r="108" spans="1:10">
      <c r="A108" s="9"/>
      <c r="B108" s="17"/>
      <c r="C108" s="2"/>
      <c r="D108" s="9"/>
      <c r="E108" s="16"/>
      <c r="F108" s="16"/>
      <c r="G108" s="18"/>
      <c r="H108" s="16"/>
      <c r="I108" s="16"/>
      <c r="J108" s="2"/>
    </row>
    <row r="109" spans="1:10">
      <c r="A109" s="9"/>
      <c r="B109" s="17"/>
      <c r="C109" s="2"/>
      <c r="D109" s="9"/>
      <c r="E109" s="18"/>
      <c r="F109" s="16"/>
      <c r="G109" s="18"/>
      <c r="H109" s="16"/>
      <c r="I109" s="16"/>
      <c r="J109" s="2"/>
    </row>
    <row r="110" spans="1:10">
      <c r="A110" s="9"/>
      <c r="B110" s="17"/>
      <c r="C110" s="2"/>
      <c r="D110" s="9"/>
      <c r="E110" s="18"/>
      <c r="F110" s="16"/>
      <c r="G110" s="18"/>
      <c r="H110" s="16"/>
      <c r="I110" s="16"/>
      <c r="J110" s="2"/>
    </row>
    <row r="111" spans="1:10">
      <c r="A111" s="9"/>
      <c r="B111" s="17"/>
      <c r="C111" s="2"/>
      <c r="D111" s="9"/>
      <c r="E111" s="18"/>
      <c r="F111" s="16"/>
      <c r="G111" s="18"/>
      <c r="H111" s="16"/>
      <c r="I111" s="16"/>
      <c r="J111" s="2"/>
    </row>
    <row r="112" spans="1:10">
      <c r="A112" s="9"/>
      <c r="B112" s="17"/>
      <c r="C112" s="2"/>
      <c r="D112" s="9"/>
      <c r="E112" s="18"/>
      <c r="F112" s="16"/>
      <c r="G112" s="18"/>
      <c r="H112" s="16"/>
      <c r="I112" s="16"/>
      <c r="J112" s="2"/>
    </row>
    <row r="113" spans="1:10">
      <c r="A113" s="9"/>
      <c r="B113" s="17"/>
      <c r="C113" s="2"/>
      <c r="D113" s="9"/>
      <c r="E113" s="18"/>
      <c r="F113" s="16"/>
      <c r="G113" s="18"/>
      <c r="H113" s="16"/>
      <c r="I113" s="16"/>
      <c r="J113" s="2"/>
    </row>
    <row r="114" spans="1:10">
      <c r="A114" s="9"/>
      <c r="B114" s="17"/>
      <c r="C114" s="2"/>
      <c r="D114" s="126"/>
      <c r="E114" s="18"/>
      <c r="F114" s="16"/>
      <c r="G114" s="18"/>
      <c r="H114" s="16"/>
      <c r="I114" s="16"/>
      <c r="J114" s="2"/>
    </row>
    <row r="115" spans="1:10">
      <c r="A115" s="9"/>
      <c r="B115" s="17"/>
      <c r="C115" s="2"/>
      <c r="D115" s="9"/>
      <c r="E115" s="18"/>
      <c r="F115" s="16"/>
      <c r="G115" s="18"/>
      <c r="H115" s="16"/>
      <c r="I115" s="16"/>
      <c r="J115" s="2"/>
    </row>
    <row r="116" spans="1:10">
      <c r="A116" s="9"/>
      <c r="B116" s="17"/>
      <c r="C116" s="2"/>
      <c r="D116" s="9"/>
      <c r="E116" s="18"/>
      <c r="F116" s="16"/>
      <c r="G116" s="18"/>
      <c r="H116" s="16"/>
      <c r="I116" s="16"/>
      <c r="J116" s="2"/>
    </row>
    <row r="117" spans="1:10">
      <c r="A117" s="9"/>
      <c r="B117" s="17"/>
      <c r="C117" s="2"/>
      <c r="D117" s="9"/>
      <c r="E117" s="18"/>
      <c r="F117" s="16"/>
      <c r="G117" s="18"/>
      <c r="H117" s="16"/>
      <c r="I117" s="16"/>
      <c r="J117" s="2"/>
    </row>
    <row r="118" spans="1:10">
      <c r="A118" s="9"/>
      <c r="B118" s="17"/>
      <c r="C118" s="2"/>
      <c r="D118" s="9"/>
      <c r="E118" s="18"/>
      <c r="F118" s="16"/>
      <c r="G118" s="18"/>
      <c r="H118" s="16"/>
      <c r="I118" s="16"/>
      <c r="J118" s="2"/>
    </row>
    <row r="119" spans="1:10">
      <c r="A119" s="9"/>
      <c r="B119" s="17"/>
      <c r="C119" s="2"/>
      <c r="D119" s="9"/>
      <c r="E119" s="18"/>
      <c r="F119" s="16"/>
      <c r="G119" s="18"/>
      <c r="H119" s="16"/>
      <c r="I119" s="16"/>
      <c r="J119" s="2"/>
    </row>
    <row r="120" spans="1:10">
      <c r="A120" s="9"/>
      <c r="B120" s="17"/>
      <c r="C120" s="2"/>
      <c r="D120" s="2"/>
      <c r="E120" s="16"/>
      <c r="F120" s="16"/>
      <c r="G120" s="16"/>
      <c r="H120" s="16"/>
      <c r="I120" s="16"/>
      <c r="J120" s="2"/>
    </row>
    <row r="121" spans="1:10">
      <c r="A121" s="9"/>
      <c r="B121" s="17"/>
      <c r="C121" s="2"/>
      <c r="D121" s="9"/>
      <c r="E121" s="16"/>
      <c r="F121" s="16"/>
      <c r="G121" s="16"/>
      <c r="H121" s="16"/>
      <c r="I121" s="16"/>
      <c r="J121" s="2"/>
    </row>
    <row r="122" spans="1:10">
      <c r="A122" s="9"/>
      <c r="B122" s="17"/>
      <c r="C122" s="2"/>
      <c r="D122" s="9"/>
      <c r="E122" s="16"/>
      <c r="F122" s="16"/>
      <c r="G122" s="16"/>
      <c r="H122" s="16"/>
      <c r="I122" s="16"/>
      <c r="J122" s="2"/>
    </row>
    <row r="123" spans="1:10">
      <c r="A123" s="9"/>
      <c r="B123" s="17"/>
      <c r="C123" s="2"/>
      <c r="D123" s="9"/>
      <c r="E123" s="16"/>
      <c r="F123" s="16"/>
      <c r="G123" s="16"/>
      <c r="H123" s="16"/>
      <c r="I123" s="16"/>
      <c r="J123" s="2"/>
    </row>
    <row r="124" spans="1:10">
      <c r="A124" s="9"/>
      <c r="B124" s="127"/>
      <c r="C124" s="11"/>
      <c r="D124" s="128"/>
      <c r="E124" s="16"/>
      <c r="F124" s="16"/>
      <c r="G124" s="16"/>
      <c r="H124" s="16"/>
      <c r="I124" s="16"/>
      <c r="J124" s="2"/>
    </row>
    <row r="125" spans="1:10">
      <c r="A125" s="9"/>
      <c r="B125" s="17"/>
      <c r="C125" s="2"/>
      <c r="D125" s="9"/>
      <c r="E125" s="16"/>
      <c r="F125" s="16"/>
      <c r="G125" s="16"/>
      <c r="H125" s="16"/>
      <c r="I125" s="16"/>
      <c r="J125" s="2"/>
    </row>
    <row r="126" spans="1:10" ht="22.5">
      <c r="A126" s="1"/>
      <c r="B126" s="1"/>
      <c r="C126" s="2"/>
      <c r="D126" s="2"/>
      <c r="E126" s="2"/>
      <c r="F126" s="2"/>
      <c r="G126" s="2"/>
      <c r="H126" s="2"/>
      <c r="I126" s="2"/>
      <c r="J126" s="2"/>
    </row>
    <row r="127" spans="1:10" ht="22.5">
      <c r="A127" s="1"/>
      <c r="B127" s="1"/>
      <c r="C127" s="2"/>
      <c r="D127" s="2"/>
      <c r="E127" s="2"/>
      <c r="F127" s="1"/>
      <c r="G127" s="1"/>
      <c r="H127" s="1"/>
      <c r="I127" s="1"/>
      <c r="J127" s="2"/>
    </row>
    <row r="128" spans="1:10" ht="22.5">
      <c r="A128" s="1"/>
      <c r="B128" s="1"/>
      <c r="C128" s="2"/>
      <c r="D128" s="2"/>
      <c r="E128" s="2"/>
      <c r="F128" s="1"/>
      <c r="G128" s="1"/>
      <c r="H128" s="1"/>
      <c r="I128" s="1"/>
      <c r="J128" s="2"/>
    </row>
    <row r="129" spans="1:10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ht="22.5">
      <c r="A130" s="12"/>
      <c r="B130" s="13"/>
      <c r="C130" s="13"/>
      <c r="D130" s="13"/>
      <c r="E130" s="14"/>
      <c r="F130" s="14"/>
      <c r="G130" s="14"/>
      <c r="H130" s="14"/>
      <c r="I130" s="14"/>
      <c r="J130" s="13"/>
    </row>
    <row r="131" spans="1:10" ht="22.5">
      <c r="A131" s="99"/>
      <c r="B131" s="93"/>
      <c r="C131" s="93"/>
      <c r="D131" s="93"/>
      <c r="E131" s="9"/>
      <c r="F131" s="9"/>
      <c r="G131" s="9"/>
      <c r="H131" s="9"/>
      <c r="I131" s="14"/>
      <c r="J131" s="13"/>
    </row>
    <row r="132" spans="1:10">
      <c r="A132" s="9"/>
      <c r="B132" s="17"/>
      <c r="C132" s="2"/>
      <c r="D132" s="9"/>
      <c r="E132" s="18"/>
      <c r="F132" s="18"/>
      <c r="G132" s="18"/>
      <c r="H132" s="18"/>
      <c r="I132" s="18"/>
      <c r="J132" s="2"/>
    </row>
    <row r="133" spans="1:10">
      <c r="A133" s="9"/>
      <c r="B133" s="17"/>
      <c r="C133" s="2"/>
      <c r="D133" s="9"/>
      <c r="E133" s="16"/>
      <c r="F133" s="16"/>
      <c r="G133" s="16"/>
      <c r="H133" s="16"/>
      <c r="I133" s="16"/>
      <c r="J133" s="2"/>
    </row>
    <row r="134" spans="1:10">
      <c r="A134" s="9"/>
      <c r="B134" s="17"/>
      <c r="C134" s="2"/>
      <c r="D134" s="9"/>
      <c r="E134" s="16"/>
      <c r="F134" s="16"/>
      <c r="G134" s="16"/>
      <c r="H134" s="16"/>
      <c r="I134" s="16"/>
      <c r="J134" s="2"/>
    </row>
    <row r="135" spans="1:10">
      <c r="A135" s="9"/>
      <c r="B135" s="17"/>
      <c r="C135" s="2"/>
      <c r="D135" s="9"/>
      <c r="E135" s="16"/>
      <c r="F135" s="16"/>
      <c r="G135" s="16"/>
      <c r="H135" s="16"/>
      <c r="I135" s="16"/>
      <c r="J135" s="2"/>
    </row>
    <row r="136" spans="1:10">
      <c r="A136" s="9"/>
      <c r="B136" s="17"/>
      <c r="C136" s="2"/>
      <c r="D136" s="9"/>
      <c r="E136" s="16"/>
      <c r="F136" s="16"/>
      <c r="G136" s="16"/>
      <c r="H136" s="16"/>
      <c r="I136" s="16"/>
      <c r="J136" s="2"/>
    </row>
    <row r="137" spans="1:10">
      <c r="A137" s="9"/>
      <c r="B137" s="17"/>
      <c r="C137" s="2"/>
      <c r="D137" s="9"/>
      <c r="E137" s="16"/>
      <c r="F137" s="16"/>
      <c r="G137" s="16"/>
      <c r="H137" s="16"/>
      <c r="I137" s="16"/>
      <c r="J137" s="2"/>
    </row>
    <row r="138" spans="1:10">
      <c r="A138" s="9"/>
      <c r="B138" s="17"/>
      <c r="C138" s="2"/>
      <c r="D138" s="9"/>
      <c r="E138" s="16"/>
      <c r="F138" s="16"/>
      <c r="G138" s="16"/>
      <c r="H138" s="16"/>
      <c r="I138" s="16"/>
      <c r="J138" s="2"/>
    </row>
    <row r="139" spans="1:10">
      <c r="A139" s="9"/>
      <c r="B139" s="17"/>
      <c r="C139" s="2"/>
      <c r="D139" s="9"/>
      <c r="E139" s="16"/>
      <c r="F139" s="16"/>
      <c r="G139" s="16"/>
      <c r="H139" s="16"/>
      <c r="I139" s="16"/>
      <c r="J139" s="2"/>
    </row>
    <row r="140" spans="1:10">
      <c r="A140" s="9"/>
      <c r="B140" s="17"/>
      <c r="C140" s="2"/>
      <c r="D140" s="9"/>
      <c r="E140" s="16"/>
      <c r="F140" s="16"/>
      <c r="G140" s="16"/>
      <c r="H140" s="16"/>
      <c r="I140" s="16"/>
      <c r="J140" s="2"/>
    </row>
    <row r="141" spans="1:10">
      <c r="A141" s="9"/>
      <c r="B141" s="17"/>
      <c r="C141" s="2"/>
      <c r="D141" s="9"/>
      <c r="E141" s="16"/>
      <c r="F141" s="16"/>
      <c r="G141" s="16"/>
      <c r="H141" s="16"/>
      <c r="I141" s="16"/>
      <c r="J141" s="2"/>
    </row>
    <row r="142" spans="1:10">
      <c r="A142" s="9"/>
      <c r="B142" s="17"/>
      <c r="C142" s="2"/>
      <c r="D142" s="126"/>
      <c r="E142" s="16"/>
      <c r="F142" s="16"/>
      <c r="G142" s="16"/>
      <c r="H142" s="16"/>
      <c r="I142" s="16"/>
      <c r="J142" s="2"/>
    </row>
    <row r="143" spans="1:10">
      <c r="A143" s="9"/>
      <c r="B143" s="17"/>
      <c r="C143" s="2"/>
      <c r="D143" s="126"/>
      <c r="E143" s="16"/>
      <c r="F143" s="16"/>
      <c r="G143" s="16"/>
      <c r="H143" s="16"/>
      <c r="I143" s="16"/>
      <c r="J143" s="2"/>
    </row>
    <row r="144" spans="1:10">
      <c r="A144" s="9"/>
      <c r="B144" s="17"/>
      <c r="C144" s="2"/>
      <c r="D144" s="126"/>
      <c r="E144" s="16"/>
      <c r="F144" s="16"/>
      <c r="G144" s="16"/>
      <c r="H144" s="16"/>
      <c r="I144" s="16"/>
      <c r="J144" s="2"/>
    </row>
    <row r="145" spans="1:10">
      <c r="A145" s="9"/>
      <c r="B145" s="17"/>
      <c r="C145" s="2"/>
      <c r="D145" s="126"/>
      <c r="E145" s="16"/>
      <c r="F145" s="16"/>
      <c r="G145" s="16"/>
      <c r="H145" s="16"/>
      <c r="I145" s="16"/>
      <c r="J145" s="2"/>
    </row>
    <row r="146" spans="1:10">
      <c r="A146" s="9"/>
      <c r="B146" s="17"/>
      <c r="C146" s="2"/>
      <c r="D146" s="126"/>
      <c r="E146" s="16"/>
      <c r="F146" s="16"/>
      <c r="G146" s="16"/>
      <c r="H146" s="16"/>
      <c r="I146" s="16"/>
      <c r="J146" s="2"/>
    </row>
    <row r="147" spans="1:10">
      <c r="A147" s="9"/>
      <c r="B147" s="17"/>
      <c r="C147" s="2"/>
      <c r="D147" s="126"/>
      <c r="E147" s="16"/>
      <c r="F147" s="16"/>
      <c r="G147" s="16"/>
      <c r="H147" s="16"/>
      <c r="I147" s="16"/>
      <c r="J147" s="2"/>
    </row>
    <row r="148" spans="1:10">
      <c r="A148" s="9"/>
      <c r="B148" s="17"/>
      <c r="C148" s="2"/>
      <c r="D148" s="126"/>
      <c r="E148" s="16"/>
      <c r="F148" s="16"/>
      <c r="G148" s="16"/>
      <c r="H148" s="16"/>
      <c r="I148" s="16"/>
      <c r="J148" s="2"/>
    </row>
    <row r="149" spans="1:10">
      <c r="A149" s="9"/>
      <c r="B149" s="17"/>
      <c r="C149" s="2"/>
      <c r="D149" s="126"/>
      <c r="E149" s="16"/>
      <c r="F149" s="16"/>
      <c r="G149" s="16"/>
      <c r="H149" s="16"/>
      <c r="I149" s="16"/>
      <c r="J149" s="2"/>
    </row>
    <row r="150" spans="1:10">
      <c r="A150" s="9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22.5">
      <c r="A151" s="1"/>
      <c r="B151" s="1"/>
      <c r="C151" s="2"/>
      <c r="D151" s="2"/>
      <c r="E151" s="2"/>
      <c r="F151" s="2"/>
      <c r="G151" s="2"/>
      <c r="H151" s="2"/>
      <c r="I151" s="2"/>
      <c r="J151" s="2"/>
    </row>
    <row r="152" spans="1:10" ht="22.5">
      <c r="A152" s="1"/>
      <c r="B152" s="1"/>
      <c r="C152" s="2"/>
      <c r="D152" s="2"/>
      <c r="E152" s="2"/>
      <c r="F152" s="1"/>
      <c r="G152" s="1"/>
      <c r="H152" s="1"/>
      <c r="I152" s="1"/>
      <c r="J152" s="2"/>
    </row>
    <row r="153" spans="1:10" ht="22.5">
      <c r="A153" s="1"/>
      <c r="B153" s="1"/>
      <c r="C153" s="2"/>
      <c r="D153" s="2"/>
      <c r="E153" s="2"/>
      <c r="F153" s="1"/>
      <c r="G153" s="1"/>
      <c r="H153" s="1"/>
      <c r="I153" s="1"/>
      <c r="J153" s="2"/>
    </row>
    <row r="154" spans="1:10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22.5">
      <c r="A155" s="12"/>
      <c r="B155" s="13"/>
      <c r="C155" s="13"/>
      <c r="D155" s="13"/>
      <c r="E155" s="14"/>
      <c r="F155" s="14"/>
      <c r="G155" s="14"/>
      <c r="H155" s="14"/>
      <c r="I155" s="14"/>
      <c r="J155" s="13"/>
    </row>
    <row r="156" spans="1:10" ht="22.5">
      <c r="A156" s="99"/>
      <c r="B156" s="93"/>
      <c r="C156" s="93"/>
      <c r="D156" s="93"/>
      <c r="E156" s="9"/>
      <c r="F156" s="9"/>
      <c r="G156" s="9"/>
      <c r="H156" s="9"/>
      <c r="I156" s="14"/>
      <c r="J156" s="13"/>
    </row>
    <row r="157" spans="1:10">
      <c r="A157" s="9"/>
      <c r="B157" s="17"/>
      <c r="C157" s="2"/>
      <c r="D157" s="9"/>
      <c r="E157" s="18"/>
      <c r="F157" s="18"/>
      <c r="G157" s="18"/>
      <c r="H157" s="18"/>
      <c r="I157" s="18"/>
      <c r="J157" s="2"/>
    </row>
    <row r="158" spans="1:10">
      <c r="A158" s="9"/>
      <c r="B158" s="17"/>
      <c r="C158" s="2"/>
      <c r="D158" s="9"/>
      <c r="E158" s="18"/>
      <c r="F158" s="18"/>
      <c r="G158" s="18"/>
      <c r="H158" s="18"/>
      <c r="I158" s="18"/>
      <c r="J158" s="2"/>
    </row>
    <row r="159" spans="1:10">
      <c r="A159" s="9"/>
      <c r="B159" s="17"/>
      <c r="C159" s="129"/>
      <c r="D159" s="126"/>
      <c r="E159" s="29"/>
      <c r="F159" s="29"/>
      <c r="G159" s="29"/>
      <c r="H159" s="29"/>
      <c r="I159" s="29"/>
      <c r="J159" s="2"/>
    </row>
    <row r="160" spans="1:10">
      <c r="A160" s="9"/>
      <c r="B160" s="17"/>
      <c r="C160" s="2"/>
      <c r="D160" s="9"/>
      <c r="E160" s="16"/>
      <c r="F160" s="16"/>
      <c r="G160" s="16"/>
      <c r="H160" s="16"/>
      <c r="I160" s="29"/>
      <c r="J160" s="2"/>
    </row>
    <row r="161" spans="1:10">
      <c r="A161" s="9"/>
      <c r="B161" s="17"/>
      <c r="C161" s="2"/>
      <c r="D161" s="9"/>
      <c r="E161" s="16"/>
      <c r="F161" s="16"/>
      <c r="G161" s="16"/>
      <c r="H161" s="16"/>
      <c r="I161" s="29"/>
      <c r="J161" s="2"/>
    </row>
    <row r="162" spans="1:10">
      <c r="A162" s="9"/>
      <c r="B162" s="17"/>
      <c r="C162" s="2"/>
      <c r="D162" s="9"/>
      <c r="E162" s="16"/>
      <c r="F162" s="16"/>
      <c r="G162" s="16"/>
      <c r="H162" s="16"/>
      <c r="I162" s="29"/>
      <c r="J162" s="2"/>
    </row>
    <row r="163" spans="1:10">
      <c r="A163" s="9"/>
      <c r="B163" s="17"/>
      <c r="C163" s="2"/>
      <c r="D163" s="9"/>
      <c r="E163" s="16"/>
      <c r="F163" s="16"/>
      <c r="G163" s="16"/>
      <c r="H163" s="16"/>
      <c r="I163" s="29"/>
      <c r="J163" s="2"/>
    </row>
    <row r="164" spans="1:10">
      <c r="A164" s="9"/>
      <c r="B164" s="17"/>
      <c r="C164" s="2"/>
      <c r="D164" s="9"/>
      <c r="E164" s="16"/>
      <c r="F164" s="16"/>
      <c r="G164" s="16"/>
      <c r="H164" s="16"/>
      <c r="I164" s="29"/>
      <c r="J164" s="2"/>
    </row>
    <row r="165" spans="1:10">
      <c r="A165" s="9"/>
      <c r="B165" s="17"/>
      <c r="C165" s="2"/>
      <c r="D165" s="9"/>
      <c r="E165" s="16"/>
      <c r="F165" s="16"/>
      <c r="G165" s="16"/>
      <c r="H165" s="16"/>
      <c r="I165" s="29"/>
      <c r="J165" s="2"/>
    </row>
    <row r="166" spans="1:10">
      <c r="A166" s="9"/>
      <c r="B166" s="17"/>
      <c r="C166" s="2"/>
      <c r="D166" s="9"/>
      <c r="E166" s="16"/>
      <c r="F166" s="16"/>
      <c r="G166" s="16"/>
      <c r="H166" s="16"/>
      <c r="I166" s="29"/>
      <c r="J166" s="2"/>
    </row>
    <row r="167" spans="1:10">
      <c r="A167" s="9"/>
      <c r="B167" s="17"/>
      <c r="C167" s="2"/>
      <c r="D167" s="9"/>
      <c r="E167" s="16"/>
      <c r="F167" s="16"/>
      <c r="G167" s="16"/>
      <c r="H167" s="16"/>
      <c r="I167" s="29"/>
      <c r="J167" s="2"/>
    </row>
    <row r="168" spans="1:10">
      <c r="A168" s="9"/>
      <c r="B168" s="17"/>
      <c r="C168" s="2"/>
      <c r="D168" s="9"/>
      <c r="E168" s="16"/>
      <c r="F168" s="16"/>
      <c r="G168" s="16"/>
      <c r="H168" s="16"/>
      <c r="I168" s="29"/>
      <c r="J168" s="2"/>
    </row>
    <row r="169" spans="1:10">
      <c r="A169" s="9"/>
      <c r="B169" s="17"/>
      <c r="C169" s="2"/>
      <c r="D169" s="9"/>
      <c r="E169" s="16"/>
      <c r="F169" s="16"/>
      <c r="G169" s="16"/>
      <c r="H169" s="16"/>
      <c r="I169" s="29"/>
      <c r="J169" s="2"/>
    </row>
    <row r="170" spans="1:10">
      <c r="A170" s="9"/>
      <c r="B170" s="17"/>
      <c r="C170" s="2"/>
      <c r="D170" s="9"/>
      <c r="E170" s="16"/>
      <c r="F170" s="16"/>
      <c r="G170" s="16"/>
      <c r="H170" s="16"/>
      <c r="I170" s="29"/>
      <c r="J170" s="2"/>
    </row>
    <row r="171" spans="1:10">
      <c r="A171" s="9"/>
      <c r="B171" s="17"/>
      <c r="C171" s="2"/>
      <c r="D171" s="9"/>
      <c r="E171" s="16"/>
      <c r="F171" s="16"/>
      <c r="G171" s="16"/>
      <c r="H171" s="16"/>
      <c r="I171" s="29"/>
      <c r="J171" s="2"/>
    </row>
    <row r="172" spans="1:10">
      <c r="A172" s="9"/>
      <c r="B172" s="17"/>
      <c r="C172" s="2"/>
      <c r="D172" s="9"/>
      <c r="E172" s="16"/>
      <c r="F172" s="16"/>
      <c r="G172" s="16"/>
      <c r="H172" s="16"/>
      <c r="I172" s="29"/>
      <c r="J172" s="2"/>
    </row>
    <row r="173" spans="1:10">
      <c r="A173" s="9"/>
      <c r="B173" s="17"/>
      <c r="C173" s="2"/>
      <c r="D173" s="9"/>
      <c r="E173" s="16"/>
      <c r="F173" s="16"/>
      <c r="G173" s="16"/>
      <c r="H173" s="16"/>
      <c r="I173" s="29"/>
      <c r="J173" s="2"/>
    </row>
    <row r="174" spans="1:10">
      <c r="A174" s="9"/>
      <c r="B174" s="17"/>
      <c r="C174" s="2"/>
      <c r="D174" s="9"/>
      <c r="E174" s="16"/>
      <c r="F174" s="16"/>
      <c r="G174" s="16"/>
      <c r="H174" s="16"/>
      <c r="I174" s="29"/>
      <c r="J174" s="2"/>
    </row>
    <row r="175" spans="1:10">
      <c r="A175" s="2"/>
      <c r="B175" s="2"/>
      <c r="C175" s="2"/>
      <c r="D175" s="2"/>
      <c r="E175" s="16"/>
      <c r="F175" s="16"/>
      <c r="G175" s="16"/>
      <c r="H175" s="16"/>
      <c r="I175" s="16"/>
      <c r="J175" s="2"/>
    </row>
    <row r="176" spans="1:10" ht="22.5">
      <c r="A176" s="1"/>
      <c r="B176" s="17"/>
      <c r="C176" s="2"/>
      <c r="D176" s="2"/>
      <c r="E176" s="2"/>
      <c r="F176" s="2"/>
      <c r="G176" s="2"/>
      <c r="H176" s="2"/>
      <c r="I176" s="2"/>
      <c r="J176" s="2"/>
    </row>
    <row r="177" spans="1:10" ht="22.5">
      <c r="A177" s="1"/>
      <c r="B177" s="17"/>
      <c r="C177" s="2"/>
      <c r="D177" s="2"/>
      <c r="E177" s="2"/>
      <c r="F177" s="1"/>
      <c r="G177" s="1"/>
      <c r="H177" s="1"/>
      <c r="I177" s="1"/>
      <c r="J177" s="2"/>
    </row>
    <row r="178" spans="1:10" ht="22.5">
      <c r="A178" s="1"/>
      <c r="B178" s="1"/>
      <c r="C178" s="2"/>
      <c r="D178" s="2"/>
      <c r="E178" s="2"/>
      <c r="F178" s="1"/>
      <c r="G178" s="1"/>
      <c r="H178" s="1"/>
      <c r="I178" s="1"/>
      <c r="J178" s="2"/>
    </row>
    <row r="179" spans="1:10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22.5">
      <c r="A180" s="12"/>
      <c r="B180" s="13"/>
      <c r="C180" s="13"/>
      <c r="D180" s="13"/>
      <c r="E180" s="14"/>
      <c r="F180" s="14"/>
      <c r="G180" s="14"/>
      <c r="H180" s="14"/>
      <c r="I180" s="14"/>
      <c r="J180" s="13"/>
    </row>
    <row r="181" spans="1:10" ht="22.5">
      <c r="A181" s="99"/>
      <c r="B181" s="93"/>
      <c r="C181" s="93"/>
      <c r="D181" s="93"/>
      <c r="E181" s="9"/>
      <c r="F181" s="9"/>
      <c r="G181" s="9"/>
      <c r="H181" s="9"/>
      <c r="I181" s="14"/>
      <c r="J181" s="13"/>
    </row>
    <row r="182" spans="1:10">
      <c r="A182" s="19"/>
      <c r="B182" s="17"/>
      <c r="C182" s="2"/>
      <c r="D182" s="9"/>
      <c r="E182" s="18"/>
      <c r="F182" s="18"/>
      <c r="G182" s="18"/>
      <c r="H182" s="18"/>
      <c r="I182" s="18"/>
      <c r="J182" s="2"/>
    </row>
    <row r="183" spans="1:10">
      <c r="A183" s="2"/>
      <c r="B183" s="17"/>
      <c r="C183" s="2"/>
      <c r="D183" s="9"/>
      <c r="E183" s="16"/>
      <c r="F183" s="16"/>
      <c r="G183" s="16"/>
      <c r="H183" s="16"/>
      <c r="I183" s="29"/>
      <c r="J183" s="2"/>
    </row>
    <row r="184" spans="1:10">
      <c r="A184" s="2"/>
      <c r="B184" s="17"/>
      <c r="C184" s="2"/>
      <c r="D184" s="9"/>
      <c r="E184" s="16"/>
      <c r="F184" s="16"/>
      <c r="G184" s="16"/>
      <c r="H184" s="16"/>
      <c r="I184" s="29"/>
      <c r="J184" s="2"/>
    </row>
    <row r="185" spans="1:10">
      <c r="A185" s="2"/>
      <c r="B185" s="17"/>
      <c r="C185" s="2"/>
      <c r="D185" s="9"/>
      <c r="E185" s="16"/>
      <c r="F185" s="16"/>
      <c r="G185" s="16"/>
      <c r="H185" s="16"/>
      <c r="I185" s="29"/>
      <c r="J185" s="2"/>
    </row>
    <row r="186" spans="1:10">
      <c r="A186" s="2"/>
      <c r="B186" s="17"/>
      <c r="C186" s="2"/>
      <c r="D186" s="9"/>
      <c r="E186" s="16"/>
      <c r="F186" s="16"/>
      <c r="G186" s="16"/>
      <c r="H186" s="16"/>
      <c r="I186" s="29"/>
      <c r="J186" s="2"/>
    </row>
    <row r="187" spans="1:10">
      <c r="A187" s="2"/>
      <c r="B187" s="17"/>
      <c r="C187" s="2"/>
      <c r="D187" s="9"/>
      <c r="E187" s="16"/>
      <c r="F187" s="16"/>
      <c r="G187" s="16"/>
      <c r="H187" s="16"/>
      <c r="I187" s="29"/>
      <c r="J187" s="2"/>
    </row>
    <row r="188" spans="1:10">
      <c r="A188" s="2"/>
      <c r="B188" s="17"/>
      <c r="C188" s="2"/>
      <c r="D188" s="9"/>
      <c r="E188" s="16"/>
      <c r="F188" s="16"/>
      <c r="G188" s="16"/>
      <c r="H188" s="16"/>
      <c r="I188" s="29"/>
      <c r="J188" s="2"/>
    </row>
    <row r="189" spans="1:10">
      <c r="A189" s="2"/>
      <c r="B189" s="17"/>
      <c r="C189" s="2"/>
      <c r="D189" s="9"/>
      <c r="E189" s="16"/>
      <c r="F189" s="16"/>
      <c r="G189" s="16"/>
      <c r="H189" s="16"/>
      <c r="I189" s="16"/>
      <c r="J189" s="2"/>
    </row>
    <row r="190" spans="1:10">
      <c r="A190" s="2"/>
      <c r="B190" s="17"/>
      <c r="C190" s="2"/>
      <c r="D190" s="9"/>
      <c r="E190" s="16"/>
      <c r="F190" s="16"/>
      <c r="G190" s="16"/>
      <c r="H190" s="16"/>
      <c r="I190" s="16"/>
      <c r="J190" s="2"/>
    </row>
    <row r="191" spans="1:10">
      <c r="A191" s="2"/>
      <c r="B191" s="17"/>
      <c r="C191" s="2"/>
      <c r="D191" s="9"/>
      <c r="E191" s="16"/>
      <c r="F191" s="16"/>
      <c r="G191" s="16"/>
      <c r="H191" s="16"/>
      <c r="I191" s="29"/>
      <c r="J191" s="2"/>
    </row>
    <row r="192" spans="1:10">
      <c r="A192" s="2"/>
      <c r="B192" s="17"/>
      <c r="C192" s="2"/>
      <c r="D192" s="9"/>
      <c r="E192" s="16"/>
      <c r="F192" s="16"/>
      <c r="G192" s="16"/>
      <c r="H192" s="16"/>
      <c r="I192" s="29"/>
      <c r="J192" s="2"/>
    </row>
    <row r="193" spans="1:10">
      <c r="A193" s="2"/>
      <c r="B193" s="17"/>
      <c r="C193" s="2"/>
      <c r="D193" s="126"/>
      <c r="E193" s="16"/>
      <c r="F193" s="16"/>
      <c r="G193" s="16"/>
      <c r="H193" s="16"/>
      <c r="I193" s="29"/>
      <c r="J193" s="2"/>
    </row>
    <row r="194" spans="1:10">
      <c r="A194" s="2"/>
      <c r="B194" s="17"/>
      <c r="C194" s="129"/>
      <c r="D194" s="126"/>
      <c r="E194" s="16"/>
      <c r="F194" s="16"/>
      <c r="G194" s="16"/>
      <c r="H194" s="16"/>
      <c r="I194" s="29"/>
      <c r="J194" s="2"/>
    </row>
    <row r="195" spans="1:10">
      <c r="A195" s="2"/>
      <c r="B195" s="17"/>
      <c r="C195" s="129"/>
      <c r="D195" s="126"/>
      <c r="E195" s="16"/>
      <c r="F195" s="16"/>
      <c r="G195" s="16"/>
      <c r="H195" s="16"/>
      <c r="I195" s="29"/>
      <c r="J195" s="2"/>
    </row>
    <row r="196" spans="1:10">
      <c r="A196" s="2"/>
      <c r="B196" s="17"/>
      <c r="C196" s="2"/>
      <c r="D196" s="9"/>
      <c r="E196" s="16"/>
      <c r="F196" s="16"/>
      <c r="G196" s="16"/>
      <c r="H196" s="16"/>
      <c r="I196" s="29"/>
      <c r="J196" s="2"/>
    </row>
    <row r="197" spans="1:10">
      <c r="A197" s="2"/>
      <c r="B197" s="17"/>
      <c r="C197" s="2"/>
      <c r="D197" s="9"/>
      <c r="E197" s="16"/>
      <c r="F197" s="16"/>
      <c r="G197" s="16"/>
      <c r="H197" s="16"/>
      <c r="I197" s="29"/>
      <c r="J197" s="2"/>
    </row>
    <row r="198" spans="1:10">
      <c r="A198" s="2"/>
      <c r="B198" s="17"/>
      <c r="C198" s="129"/>
      <c r="D198" s="126"/>
      <c r="E198" s="16"/>
      <c r="F198" s="16"/>
      <c r="G198" s="16"/>
      <c r="H198" s="16"/>
      <c r="I198" s="29"/>
      <c r="J198" s="2"/>
    </row>
    <row r="199" spans="1:10">
      <c r="A199" s="2"/>
      <c r="B199" s="17"/>
      <c r="C199" s="129"/>
      <c r="D199" s="126"/>
      <c r="E199" s="16"/>
      <c r="F199" s="16"/>
      <c r="G199" s="16"/>
      <c r="H199" s="16"/>
      <c r="I199" s="16"/>
      <c r="J199" s="2"/>
    </row>
    <row r="200" spans="1:10">
      <c r="A200" s="2"/>
      <c r="B200" s="17"/>
      <c r="C200" s="129"/>
      <c r="D200" s="126"/>
      <c r="E200" s="29"/>
      <c r="F200" s="29"/>
      <c r="G200" s="29"/>
      <c r="H200" s="29"/>
      <c r="I200" s="29"/>
      <c r="J200" s="2"/>
    </row>
    <row r="201" spans="1:10" ht="22.5">
      <c r="A201" s="1"/>
      <c r="B201" s="1"/>
      <c r="C201" s="2"/>
      <c r="D201" s="2"/>
      <c r="E201" s="2"/>
      <c r="F201" s="2"/>
      <c r="G201" s="2"/>
      <c r="H201" s="2"/>
      <c r="I201" s="2"/>
      <c r="J201" s="2"/>
    </row>
    <row r="202" spans="1:10" ht="22.5">
      <c r="A202" s="1"/>
      <c r="B202" s="1"/>
      <c r="C202" s="2"/>
      <c r="D202" s="2"/>
      <c r="E202" s="2"/>
      <c r="F202" s="1"/>
      <c r="G202" s="1"/>
      <c r="H202" s="1"/>
      <c r="I202" s="1"/>
      <c r="J202" s="2"/>
    </row>
    <row r="203" spans="1:10" ht="22.5">
      <c r="A203" s="1"/>
      <c r="B203" s="1"/>
      <c r="C203" s="2"/>
      <c r="D203" s="2"/>
      <c r="E203" s="2"/>
      <c r="F203" s="1"/>
      <c r="G203" s="1"/>
      <c r="H203" s="1"/>
      <c r="I203" s="1"/>
      <c r="J203" s="2"/>
    </row>
    <row r="204" spans="1:10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22.5">
      <c r="A205" s="12"/>
      <c r="B205" s="13"/>
      <c r="C205" s="13"/>
      <c r="D205" s="13"/>
      <c r="E205" s="14"/>
      <c r="F205" s="14"/>
      <c r="G205" s="14"/>
      <c r="H205" s="14"/>
      <c r="I205" s="14"/>
      <c r="J205" s="13"/>
    </row>
    <row r="206" spans="1:10" ht="22.5">
      <c r="A206" s="99"/>
      <c r="B206" s="93"/>
      <c r="C206" s="93"/>
      <c r="D206" s="93"/>
      <c r="E206" s="9"/>
      <c r="F206" s="9"/>
      <c r="G206" s="9"/>
      <c r="H206" s="9"/>
      <c r="I206" s="14"/>
      <c r="J206" s="13"/>
    </row>
    <row r="207" spans="1:10">
      <c r="A207" s="9"/>
      <c r="B207" s="17"/>
      <c r="C207" s="2"/>
      <c r="D207" s="2"/>
      <c r="E207" s="2"/>
      <c r="F207" s="2"/>
      <c r="G207" s="2"/>
      <c r="H207" s="2"/>
      <c r="I207" s="2"/>
      <c r="J207" s="2"/>
    </row>
    <row r="208" spans="1:10">
      <c r="A208" s="9"/>
      <c r="B208" s="17"/>
      <c r="C208" s="129"/>
      <c r="D208" s="126"/>
      <c r="E208" s="129"/>
      <c r="F208" s="129"/>
      <c r="G208" s="129"/>
      <c r="H208" s="129"/>
      <c r="I208" s="129"/>
      <c r="J208" s="2"/>
    </row>
    <row r="209" spans="1:13">
      <c r="A209" s="9"/>
      <c r="B209" s="17"/>
      <c r="C209" s="129"/>
      <c r="D209" s="126"/>
      <c r="E209" s="29"/>
      <c r="F209" s="29"/>
      <c r="G209" s="29"/>
      <c r="H209" s="29"/>
      <c r="I209" s="29"/>
      <c r="J209" s="2"/>
    </row>
    <row r="210" spans="1:13">
      <c r="A210" s="9"/>
      <c r="B210" s="17"/>
      <c r="C210" s="129"/>
      <c r="D210" s="126"/>
      <c r="E210" s="29"/>
      <c r="F210" s="29"/>
      <c r="G210" s="29"/>
      <c r="H210" s="29"/>
      <c r="I210" s="29"/>
      <c r="J210" s="2"/>
    </row>
    <row r="211" spans="1:13">
      <c r="A211" s="9"/>
      <c r="B211" s="17"/>
      <c r="C211" s="129"/>
      <c r="D211" s="93"/>
      <c r="E211" s="29"/>
      <c r="F211" s="29"/>
      <c r="G211" s="29"/>
      <c r="H211" s="29"/>
      <c r="I211" s="29"/>
      <c r="J211" s="2"/>
    </row>
    <row r="212" spans="1:13">
      <c r="A212" s="9"/>
      <c r="B212" s="17"/>
      <c r="C212" s="129"/>
      <c r="D212" s="126"/>
      <c r="E212" s="29"/>
      <c r="F212" s="29"/>
      <c r="G212" s="29"/>
      <c r="H212" s="29"/>
      <c r="I212" s="29"/>
      <c r="J212" s="2"/>
    </row>
    <row r="213" spans="1:13">
      <c r="A213" s="9"/>
      <c r="B213" s="17"/>
      <c r="C213" s="129"/>
      <c r="D213" s="126"/>
      <c r="E213" s="29"/>
      <c r="F213" s="29"/>
      <c r="G213" s="29"/>
      <c r="H213" s="29"/>
      <c r="I213" s="29"/>
      <c r="J213" s="2"/>
    </row>
    <row r="214" spans="1:13">
      <c r="A214" s="9"/>
      <c r="B214" s="17"/>
      <c r="C214" s="129"/>
      <c r="D214" s="126"/>
      <c r="E214" s="29"/>
      <c r="F214" s="29"/>
      <c r="G214" s="29"/>
      <c r="H214" s="29"/>
      <c r="I214" s="29"/>
      <c r="J214" s="2"/>
      <c r="L214" s="130"/>
      <c r="M214" s="92"/>
    </row>
    <row r="215" spans="1:13">
      <c r="A215" s="2"/>
      <c r="B215" s="17"/>
      <c r="C215" s="129"/>
      <c r="D215" s="126"/>
      <c r="E215" s="29"/>
      <c r="F215" s="29"/>
      <c r="G215" s="29"/>
      <c r="H215" s="29"/>
      <c r="I215" s="29"/>
      <c r="J215" s="2"/>
    </row>
    <row r="216" spans="1:13">
      <c r="A216" s="2"/>
      <c r="B216" s="17"/>
      <c r="C216" s="129"/>
      <c r="D216" s="126"/>
      <c r="E216" s="29"/>
      <c r="F216" s="29"/>
      <c r="G216" s="29"/>
      <c r="H216" s="29"/>
      <c r="I216" s="29"/>
      <c r="J216" s="2"/>
      <c r="L216" s="92"/>
    </row>
    <row r="217" spans="1:13">
      <c r="A217" s="2"/>
      <c r="B217" s="17"/>
      <c r="C217" s="129"/>
      <c r="D217" s="126"/>
      <c r="E217" s="29"/>
      <c r="F217" s="29"/>
      <c r="G217" s="29"/>
      <c r="H217" s="29"/>
      <c r="I217" s="29"/>
      <c r="J217" s="2"/>
      <c r="L217" s="92"/>
    </row>
    <row r="218" spans="1:13">
      <c r="A218" s="2"/>
      <c r="B218" s="2"/>
      <c r="C218" s="2"/>
      <c r="D218" s="2"/>
      <c r="E218" s="2"/>
      <c r="F218" s="2"/>
      <c r="G218" s="2"/>
      <c r="H218" s="2"/>
      <c r="I218" s="2"/>
      <c r="J218" s="2"/>
      <c r="L218" s="92"/>
    </row>
    <row r="219" spans="1:13">
      <c r="A219" s="2"/>
      <c r="B219" s="2"/>
      <c r="C219" s="2"/>
      <c r="D219" s="2"/>
      <c r="E219" s="2"/>
      <c r="F219" s="2"/>
      <c r="G219" s="2"/>
      <c r="H219" s="2"/>
      <c r="I219" s="15"/>
      <c r="J219" s="2"/>
      <c r="L219" s="92"/>
    </row>
    <row r="220" spans="1:13">
      <c r="A220" s="2"/>
      <c r="B220" s="17"/>
      <c r="C220" s="2"/>
      <c r="D220" s="9"/>
      <c r="E220" s="18"/>
      <c r="F220" s="18"/>
      <c r="G220" s="18"/>
      <c r="H220" s="18"/>
      <c r="I220" s="18"/>
      <c r="J220" s="2"/>
    </row>
    <row r="221" spans="1:13">
      <c r="A221" s="2"/>
      <c r="B221" s="17"/>
      <c r="C221" s="2"/>
      <c r="D221" s="9"/>
      <c r="E221" s="18"/>
      <c r="F221" s="18"/>
      <c r="G221" s="18"/>
      <c r="H221" s="18"/>
      <c r="I221" s="18"/>
      <c r="J221" s="2"/>
    </row>
    <row r="222" spans="1:13" ht="22.5">
      <c r="A222" s="2"/>
      <c r="B222" s="1"/>
      <c r="C222" s="2"/>
      <c r="D222" s="2"/>
      <c r="E222" s="2"/>
      <c r="F222" s="2"/>
      <c r="G222" s="2"/>
      <c r="H222" s="2"/>
      <c r="I222" s="2"/>
      <c r="J222" s="2"/>
    </row>
    <row r="223" spans="1:13" ht="22.5">
      <c r="A223" s="2"/>
      <c r="B223" s="1"/>
      <c r="C223" s="2"/>
      <c r="D223" s="2"/>
      <c r="E223" s="2"/>
      <c r="F223" s="2"/>
      <c r="G223" s="2"/>
      <c r="H223" s="2"/>
      <c r="I223" s="2"/>
      <c r="J223" s="2"/>
    </row>
    <row r="224" spans="1:13">
      <c r="A224" s="2"/>
      <c r="B224" s="17"/>
      <c r="C224" s="2"/>
      <c r="D224" s="2"/>
      <c r="E224" s="2"/>
      <c r="F224" s="2"/>
      <c r="G224" s="2"/>
      <c r="H224" s="2"/>
      <c r="I224" s="20"/>
      <c r="J224" s="2"/>
    </row>
    <row r="225" spans="1:10" ht="22.5">
      <c r="A225" s="2"/>
      <c r="B225" s="2"/>
      <c r="C225" s="2"/>
      <c r="D225" s="2"/>
      <c r="E225" s="2"/>
      <c r="F225" s="2"/>
      <c r="G225" s="2"/>
      <c r="H225" s="2"/>
      <c r="I225" s="21"/>
      <c r="J225" s="2"/>
    </row>
    <row r="226" spans="1:10" ht="22.5">
      <c r="A226" s="1"/>
      <c r="B226" s="17"/>
      <c r="C226" s="2"/>
      <c r="D226" s="2"/>
      <c r="E226" s="2"/>
      <c r="F226" s="2"/>
      <c r="G226" s="2"/>
      <c r="H226" s="2"/>
      <c r="I226" s="2"/>
      <c r="J226" s="2"/>
    </row>
    <row r="227" spans="1:10" ht="22.5">
      <c r="A227" s="1"/>
      <c r="B227" s="17"/>
      <c r="C227" s="2"/>
      <c r="D227" s="2"/>
      <c r="E227" s="2"/>
      <c r="F227" s="1"/>
      <c r="G227" s="1"/>
      <c r="H227" s="1"/>
      <c r="I227" s="1"/>
      <c r="J227" s="2"/>
    </row>
    <row r="228" spans="1:10" ht="22.5">
      <c r="A228" s="1"/>
      <c r="B228" s="1"/>
      <c r="C228" s="2"/>
      <c r="D228" s="2"/>
      <c r="E228" s="2"/>
      <c r="F228" s="1"/>
      <c r="G228" s="1"/>
      <c r="H228" s="1"/>
      <c r="I228" s="1"/>
      <c r="J228" s="2"/>
    </row>
    <row r="229" spans="1:10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22.5">
      <c r="A230" s="12"/>
      <c r="B230" s="13"/>
      <c r="C230" s="13"/>
      <c r="D230" s="13"/>
      <c r="E230" s="14"/>
      <c r="F230" s="14"/>
      <c r="G230" s="14"/>
      <c r="H230" s="14"/>
      <c r="I230" s="14"/>
      <c r="J230" s="13"/>
    </row>
    <row r="231" spans="1:10" ht="22.5">
      <c r="A231" s="99"/>
      <c r="B231" s="93"/>
      <c r="C231" s="93"/>
      <c r="D231" s="93"/>
      <c r="E231" s="9"/>
      <c r="F231" s="9"/>
      <c r="G231" s="9"/>
      <c r="H231" s="9"/>
      <c r="I231" s="14"/>
      <c r="J231" s="13"/>
    </row>
    <row r="232" spans="1:10">
      <c r="A232" s="19"/>
      <c r="B232" s="2"/>
      <c r="C232" s="2"/>
      <c r="D232" s="9"/>
      <c r="E232" s="18"/>
      <c r="F232" s="18"/>
      <c r="G232" s="18"/>
      <c r="H232" s="18"/>
      <c r="I232" s="18"/>
      <c r="J232" s="2"/>
    </row>
    <row r="233" spans="1:10">
      <c r="A233" s="9"/>
      <c r="B233" s="17"/>
      <c r="C233" s="131"/>
      <c r="D233" s="9"/>
      <c r="E233" s="18"/>
      <c r="F233" s="16"/>
      <c r="G233" s="18"/>
      <c r="H233" s="16"/>
      <c r="I233" s="16"/>
      <c r="J233" s="11"/>
    </row>
    <row r="234" spans="1:10">
      <c r="A234" s="9"/>
      <c r="B234" s="17"/>
      <c r="C234" s="131"/>
      <c r="D234" s="9"/>
      <c r="E234" s="18"/>
      <c r="F234" s="16"/>
      <c r="G234" s="18"/>
      <c r="H234" s="16"/>
      <c r="I234" s="16"/>
      <c r="J234" s="2"/>
    </row>
    <row r="235" spans="1:10">
      <c r="A235" s="9"/>
      <c r="B235" s="17"/>
      <c r="C235" s="131"/>
      <c r="D235" s="9"/>
      <c r="E235" s="18"/>
      <c r="F235" s="16"/>
      <c r="G235" s="18"/>
      <c r="H235" s="16"/>
      <c r="I235" s="16"/>
      <c r="J235" s="11"/>
    </row>
    <row r="236" spans="1:10">
      <c r="A236" s="9"/>
      <c r="B236" s="17"/>
      <c r="C236" s="131"/>
      <c r="D236" s="9"/>
      <c r="E236" s="18"/>
      <c r="F236" s="16"/>
      <c r="G236" s="18"/>
      <c r="H236" s="16"/>
      <c r="I236" s="16"/>
      <c r="J236" s="2"/>
    </row>
    <row r="237" spans="1:10">
      <c r="A237" s="9"/>
      <c r="B237" s="17"/>
      <c r="C237" s="131"/>
      <c r="D237" s="93"/>
      <c r="E237" s="18"/>
      <c r="F237" s="16"/>
      <c r="G237" s="18"/>
      <c r="H237" s="16"/>
      <c r="I237" s="16"/>
      <c r="J237" s="2"/>
    </row>
    <row r="238" spans="1:10">
      <c r="A238" s="9"/>
      <c r="B238" s="17"/>
      <c r="C238" s="131"/>
      <c r="D238" s="9"/>
      <c r="E238" s="132"/>
      <c r="F238" s="16"/>
      <c r="G238" s="18"/>
      <c r="H238" s="16"/>
      <c r="I238" s="16"/>
      <c r="J238" s="2"/>
    </row>
    <row r="239" spans="1:10">
      <c r="A239" s="9"/>
      <c r="B239" s="17"/>
      <c r="C239" s="131"/>
      <c r="D239" s="126"/>
      <c r="E239" s="16"/>
      <c r="F239" s="16"/>
      <c r="G239" s="18"/>
      <c r="H239" s="16"/>
      <c r="I239" s="16"/>
      <c r="J239" s="2"/>
    </row>
    <row r="240" spans="1:10">
      <c r="A240" s="9"/>
      <c r="B240" s="17"/>
      <c r="C240" s="131"/>
      <c r="D240" s="126"/>
      <c r="E240" s="18"/>
      <c r="F240" s="16"/>
      <c r="G240" s="18"/>
      <c r="H240" s="16"/>
      <c r="I240" s="16"/>
      <c r="J240" s="2"/>
    </row>
    <row r="241" spans="1:11">
      <c r="A241" s="9"/>
      <c r="B241" s="2"/>
      <c r="C241" s="131"/>
      <c r="D241" s="126"/>
      <c r="E241" s="18"/>
      <c r="F241" s="16"/>
      <c r="G241" s="18"/>
      <c r="H241" s="16"/>
      <c r="I241" s="16"/>
      <c r="J241" s="2"/>
      <c r="K241" s="133"/>
    </row>
    <row r="242" spans="1:11">
      <c r="A242" s="9"/>
      <c r="B242" s="17"/>
      <c r="C242" s="131"/>
      <c r="D242" s="9"/>
      <c r="E242" s="18"/>
      <c r="F242" s="16"/>
      <c r="G242" s="18"/>
      <c r="H242" s="16"/>
      <c r="I242" s="16"/>
      <c r="J242" s="2"/>
      <c r="K242" s="133"/>
    </row>
    <row r="243" spans="1:11">
      <c r="A243" s="9"/>
      <c r="B243" s="17"/>
      <c r="C243" s="131"/>
      <c r="D243" s="9"/>
      <c r="E243" s="18"/>
      <c r="F243" s="16"/>
      <c r="G243" s="18"/>
      <c r="H243" s="16"/>
      <c r="I243" s="16"/>
      <c r="J243" s="2"/>
    </row>
    <row r="244" spans="1:11">
      <c r="A244" s="9"/>
      <c r="B244" s="17"/>
      <c r="C244" s="131"/>
      <c r="D244" s="9"/>
      <c r="E244" s="18"/>
      <c r="F244" s="16"/>
      <c r="G244" s="18"/>
      <c r="H244" s="16"/>
      <c r="I244" s="16"/>
      <c r="J244" s="2"/>
    </row>
    <row r="245" spans="1:11">
      <c r="A245" s="9"/>
      <c r="B245" s="17"/>
      <c r="C245" s="131"/>
      <c r="D245" s="9"/>
      <c r="E245" s="18"/>
      <c r="F245" s="16"/>
      <c r="G245" s="18"/>
      <c r="H245" s="16"/>
      <c r="I245" s="16"/>
      <c r="J245" s="2"/>
    </row>
    <row r="246" spans="1:11">
      <c r="A246" s="9"/>
      <c r="B246" s="17"/>
      <c r="C246" s="131"/>
      <c r="D246" s="93"/>
      <c r="E246" s="18"/>
      <c r="F246" s="16"/>
      <c r="G246" s="18"/>
      <c r="H246" s="16"/>
      <c r="I246" s="16"/>
      <c r="J246" s="2"/>
    </row>
    <row r="247" spans="1:11">
      <c r="A247" s="9"/>
      <c r="B247" s="17"/>
      <c r="C247" s="131"/>
      <c r="D247" s="126"/>
      <c r="E247" s="16"/>
      <c r="F247" s="16"/>
      <c r="G247" s="18"/>
      <c r="H247" s="16"/>
      <c r="I247" s="16"/>
      <c r="J247" s="2"/>
    </row>
    <row r="248" spans="1:11">
      <c r="A248" s="9"/>
      <c r="B248" s="17"/>
      <c r="C248" s="134"/>
      <c r="J248" s="2"/>
    </row>
    <row r="249" spans="1:11">
      <c r="A249" s="9"/>
      <c r="B249" s="17"/>
      <c r="C249" s="134"/>
      <c r="D249" s="135"/>
      <c r="E249" s="16"/>
      <c r="F249" s="16"/>
      <c r="G249" s="134"/>
      <c r="H249" s="16"/>
      <c r="I249" s="16"/>
      <c r="J249" s="2"/>
    </row>
    <row r="250" spans="1:11">
      <c r="A250" s="2"/>
      <c r="B250" s="17"/>
      <c r="C250" s="136"/>
      <c r="D250" s="135"/>
      <c r="E250" s="16"/>
      <c r="F250" s="16"/>
      <c r="G250" s="131"/>
      <c r="H250" s="16"/>
      <c r="I250" s="16"/>
      <c r="J250" s="2"/>
    </row>
    <row r="251" spans="1:11" ht="22.5">
      <c r="A251" s="1"/>
      <c r="B251" s="17"/>
      <c r="C251" s="2"/>
      <c r="D251" s="2"/>
      <c r="E251" s="2"/>
      <c r="F251" s="2"/>
      <c r="G251" s="2"/>
      <c r="H251" s="2"/>
      <c r="I251" s="2"/>
      <c r="J251" s="2"/>
    </row>
    <row r="252" spans="1:11" ht="22.5">
      <c r="A252" s="1"/>
      <c r="B252" s="17"/>
      <c r="C252" s="2"/>
      <c r="D252" s="2"/>
      <c r="E252" s="2"/>
      <c r="F252" s="1"/>
      <c r="G252" s="1"/>
      <c r="H252" s="1"/>
      <c r="I252" s="1"/>
      <c r="J252" s="2"/>
    </row>
    <row r="253" spans="1:11" ht="22.5">
      <c r="A253" s="1"/>
      <c r="B253" s="1"/>
      <c r="C253" s="2"/>
      <c r="D253" s="2"/>
      <c r="E253" s="2"/>
      <c r="F253" s="1"/>
      <c r="G253" s="1"/>
      <c r="H253" s="1"/>
      <c r="I253" s="1"/>
      <c r="J253" s="2"/>
    </row>
    <row r="254" spans="1:11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1" ht="22.5">
      <c r="A255" s="12"/>
      <c r="B255" s="13"/>
      <c r="C255" s="13"/>
      <c r="D255" s="13"/>
      <c r="E255" s="14"/>
      <c r="F255" s="14"/>
      <c r="G255" s="14"/>
      <c r="H255" s="14"/>
      <c r="I255" s="14"/>
      <c r="J255" s="13"/>
    </row>
    <row r="256" spans="1:11" ht="22.5">
      <c r="A256" s="99"/>
      <c r="B256" s="93"/>
      <c r="C256" s="93"/>
      <c r="D256" s="93"/>
      <c r="E256" s="9"/>
      <c r="F256" s="9"/>
      <c r="G256" s="9"/>
      <c r="H256" s="9"/>
      <c r="I256" s="14"/>
      <c r="J256" s="13"/>
    </row>
    <row r="257" spans="1:10">
      <c r="A257" s="9"/>
      <c r="B257" s="2"/>
      <c r="C257" s="2"/>
      <c r="D257" s="9"/>
      <c r="E257" s="18"/>
      <c r="F257" s="18"/>
      <c r="G257" s="18"/>
      <c r="H257" s="18"/>
      <c r="I257" s="18"/>
      <c r="J257" s="2"/>
    </row>
    <row r="258" spans="1:10">
      <c r="A258" s="9"/>
      <c r="B258" s="17"/>
      <c r="C258" s="131"/>
      <c r="D258" s="9"/>
      <c r="E258" s="18"/>
      <c r="F258" s="16"/>
      <c r="G258" s="18"/>
      <c r="H258" s="16"/>
      <c r="I258" s="16"/>
      <c r="J258" s="2"/>
    </row>
    <row r="259" spans="1:10">
      <c r="A259" s="9"/>
      <c r="B259" s="17"/>
      <c r="C259" s="131"/>
      <c r="D259" s="9"/>
      <c r="E259" s="18"/>
      <c r="F259" s="16"/>
      <c r="G259" s="18"/>
      <c r="H259" s="16"/>
      <c r="I259" s="16"/>
      <c r="J259" s="11"/>
    </row>
    <row r="260" spans="1:10">
      <c r="A260" s="9"/>
      <c r="B260" s="17"/>
      <c r="C260" s="131"/>
      <c r="D260" s="9"/>
      <c r="E260" s="18"/>
      <c r="F260" s="16"/>
      <c r="G260" s="18"/>
      <c r="H260" s="16"/>
      <c r="I260" s="16"/>
      <c r="J260" s="2"/>
    </row>
    <row r="261" spans="1:10">
      <c r="A261" s="9"/>
      <c r="B261" s="17"/>
      <c r="C261" s="131"/>
      <c r="D261" s="93"/>
      <c r="E261" s="18"/>
      <c r="F261" s="16"/>
      <c r="G261" s="18"/>
      <c r="H261" s="16"/>
      <c r="I261" s="16"/>
      <c r="J261" s="2"/>
    </row>
    <row r="262" spans="1:10">
      <c r="A262" s="9"/>
      <c r="B262" s="17"/>
      <c r="C262" s="131"/>
      <c r="D262" s="9"/>
      <c r="E262" s="132"/>
      <c r="F262" s="16"/>
      <c r="G262" s="18"/>
      <c r="H262" s="16"/>
      <c r="I262" s="16"/>
      <c r="J262" s="2"/>
    </row>
    <row r="263" spans="1:10">
      <c r="A263" s="9"/>
      <c r="B263" s="17"/>
      <c r="C263" s="131"/>
      <c r="D263" s="126"/>
      <c r="E263" s="16"/>
      <c r="F263" s="16"/>
      <c r="G263" s="18"/>
      <c r="H263" s="16"/>
      <c r="I263" s="16"/>
      <c r="J263" s="2"/>
    </row>
    <row r="264" spans="1:10">
      <c r="A264" s="9"/>
      <c r="B264" s="17"/>
      <c r="C264" s="131"/>
      <c r="D264" s="126"/>
      <c r="E264" s="18"/>
      <c r="F264" s="16"/>
      <c r="G264" s="18"/>
      <c r="H264" s="16"/>
      <c r="I264" s="16"/>
      <c r="J264" s="2"/>
    </row>
    <row r="265" spans="1:10">
      <c r="A265" s="9"/>
      <c r="B265" s="2"/>
      <c r="C265" s="2"/>
      <c r="D265" s="2"/>
      <c r="E265" s="16"/>
      <c r="F265" s="16"/>
      <c r="G265" s="16"/>
      <c r="H265" s="16"/>
      <c r="I265" s="16"/>
      <c r="J265" s="2"/>
    </row>
    <row r="266" spans="1:10">
      <c r="A266" s="2"/>
      <c r="B266" s="101"/>
      <c r="C266" s="2"/>
      <c r="D266" s="9"/>
      <c r="E266" s="137"/>
      <c r="F266" s="16"/>
      <c r="G266" s="16"/>
      <c r="H266" s="16"/>
      <c r="I266" s="16"/>
      <c r="J266" s="2"/>
    </row>
    <row r="267" spans="1:10">
      <c r="A267" s="2"/>
      <c r="B267" s="101"/>
      <c r="C267" s="100"/>
      <c r="D267" s="9"/>
      <c r="E267" s="137"/>
      <c r="F267" s="16"/>
      <c r="G267" s="16"/>
      <c r="H267" s="16"/>
      <c r="I267" s="16"/>
      <c r="J267" s="2"/>
    </row>
    <row r="268" spans="1:10">
      <c r="A268" s="2"/>
      <c r="B268" s="101"/>
      <c r="C268" s="2"/>
      <c r="D268" s="9"/>
      <c r="E268" s="16"/>
      <c r="F268" s="16"/>
      <c r="G268" s="16"/>
      <c r="H268" s="16"/>
      <c r="I268" s="16"/>
      <c r="J268" s="2"/>
    </row>
    <row r="269" spans="1:10">
      <c r="A269" s="2"/>
      <c r="B269" s="101"/>
      <c r="C269" s="2"/>
      <c r="D269" s="9"/>
      <c r="E269" s="16"/>
      <c r="F269" s="16"/>
      <c r="G269" s="16"/>
      <c r="H269" s="16"/>
      <c r="I269" s="16"/>
      <c r="J269" s="2"/>
    </row>
    <row r="270" spans="1:10">
      <c r="A270" s="9"/>
      <c r="B270" s="101"/>
      <c r="C270" s="2"/>
      <c r="D270" s="9"/>
      <c r="E270" s="16"/>
      <c r="F270" s="16"/>
      <c r="G270" s="16"/>
      <c r="H270" s="16"/>
      <c r="I270" s="16"/>
      <c r="J270" s="2"/>
    </row>
    <row r="271" spans="1:10">
      <c r="A271" s="9"/>
      <c r="B271" s="101"/>
      <c r="C271" s="2"/>
      <c r="D271" s="9"/>
      <c r="E271" s="16"/>
      <c r="F271" s="16"/>
      <c r="G271" s="16"/>
      <c r="H271" s="16"/>
      <c r="I271" s="16"/>
      <c r="J271" s="2"/>
    </row>
    <row r="272" spans="1:10">
      <c r="A272" s="9"/>
      <c r="B272" s="101"/>
      <c r="C272" s="2"/>
      <c r="D272" s="9"/>
      <c r="E272" s="16"/>
      <c r="F272" s="16"/>
      <c r="G272" s="16"/>
      <c r="H272" s="16"/>
      <c r="I272" s="16"/>
      <c r="J272" s="2"/>
    </row>
    <row r="273" spans="1:10">
      <c r="A273" s="9"/>
      <c r="B273" s="101"/>
      <c r="C273" s="2"/>
      <c r="D273" s="9"/>
      <c r="E273" s="16"/>
      <c r="F273" s="16"/>
      <c r="G273" s="16"/>
      <c r="H273" s="16"/>
      <c r="I273" s="16"/>
      <c r="J273" s="2"/>
    </row>
    <row r="274" spans="1:10">
      <c r="A274" s="9"/>
      <c r="B274" s="101"/>
      <c r="C274" s="2"/>
      <c r="D274" s="9"/>
      <c r="E274" s="16"/>
      <c r="F274" s="16"/>
      <c r="G274" s="16"/>
      <c r="H274" s="16"/>
      <c r="I274" s="16"/>
      <c r="J274" s="2"/>
    </row>
    <row r="275" spans="1:10">
      <c r="A275" s="2"/>
      <c r="B275" s="17"/>
      <c r="C275" s="2"/>
      <c r="D275" s="9"/>
      <c r="E275" s="16"/>
      <c r="F275" s="16"/>
      <c r="G275" s="16"/>
      <c r="H275" s="16"/>
      <c r="I275" s="16"/>
      <c r="J275" s="2"/>
    </row>
    <row r="276" spans="1:10" ht="22.5">
      <c r="A276" s="1"/>
      <c r="B276" s="17"/>
      <c r="C276" s="2"/>
      <c r="D276" s="2"/>
      <c r="E276" s="2"/>
      <c r="F276" s="2"/>
      <c r="G276" s="2"/>
      <c r="H276" s="2"/>
      <c r="I276" s="2"/>
      <c r="J276" s="2"/>
    </row>
    <row r="277" spans="1:10" ht="22.5">
      <c r="A277" s="1"/>
      <c r="B277" s="17"/>
      <c r="C277" s="2"/>
      <c r="D277" s="2"/>
      <c r="E277" s="2"/>
      <c r="F277" s="1"/>
      <c r="G277" s="1"/>
      <c r="H277" s="1"/>
      <c r="I277" s="1"/>
      <c r="J277" s="2"/>
    </row>
    <row r="278" spans="1:10" ht="22.5">
      <c r="A278" s="1"/>
      <c r="B278" s="1"/>
      <c r="C278" s="2"/>
      <c r="D278" s="2"/>
      <c r="E278" s="2"/>
      <c r="F278" s="1"/>
      <c r="G278" s="1"/>
      <c r="H278" s="1"/>
      <c r="I278" s="1"/>
      <c r="J278" s="2"/>
    </row>
    <row r="279" spans="1:10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22.5">
      <c r="A280" s="12"/>
      <c r="B280" s="13"/>
      <c r="C280" s="13"/>
      <c r="D280" s="13"/>
      <c r="E280" s="14"/>
      <c r="F280" s="14"/>
      <c r="G280" s="14"/>
      <c r="H280" s="14"/>
      <c r="I280" s="14"/>
      <c r="J280" s="13"/>
    </row>
    <row r="281" spans="1:10" ht="22.5">
      <c r="A281" s="99"/>
      <c r="B281" s="93"/>
      <c r="C281" s="93"/>
      <c r="D281" s="93"/>
      <c r="E281" s="9"/>
      <c r="F281" s="9"/>
      <c r="G281" s="9"/>
      <c r="H281" s="9"/>
      <c r="I281" s="14"/>
      <c r="J281" s="13"/>
    </row>
    <row r="282" spans="1:10">
      <c r="A282" s="9"/>
      <c r="B282" s="2"/>
      <c r="C282" s="2"/>
      <c r="D282" s="2"/>
      <c r="E282" s="16"/>
      <c r="F282" s="16"/>
      <c r="G282" s="16"/>
      <c r="H282" s="16"/>
      <c r="I282" s="16"/>
      <c r="J282" s="2"/>
    </row>
    <row r="283" spans="1:10">
      <c r="A283" s="2"/>
      <c r="B283" s="17"/>
      <c r="C283" s="2"/>
      <c r="D283" s="9"/>
      <c r="E283" s="16"/>
      <c r="F283" s="16"/>
      <c r="G283" s="16"/>
      <c r="H283" s="16"/>
      <c r="I283" s="16"/>
      <c r="J283" s="2"/>
    </row>
    <row r="284" spans="1:10">
      <c r="A284" s="2"/>
      <c r="B284" s="17"/>
      <c r="C284" s="100"/>
      <c r="D284" s="9"/>
      <c r="E284" s="16"/>
      <c r="F284" s="16"/>
      <c r="G284" s="16"/>
      <c r="H284" s="16"/>
      <c r="I284" s="16"/>
      <c r="J284" s="2"/>
    </row>
    <row r="285" spans="1:10">
      <c r="A285" s="2"/>
      <c r="B285" s="17"/>
      <c r="C285" s="100"/>
      <c r="D285" s="9"/>
      <c r="E285" s="16"/>
      <c r="F285" s="16"/>
      <c r="G285" s="16"/>
      <c r="H285" s="16"/>
      <c r="I285" s="16"/>
      <c r="J285" s="11"/>
    </row>
    <row r="286" spans="1:10">
      <c r="A286" s="9"/>
      <c r="B286" s="2"/>
      <c r="C286" s="2"/>
      <c r="D286" s="2"/>
      <c r="E286" s="16"/>
      <c r="F286" s="16"/>
      <c r="G286" s="16"/>
      <c r="H286" s="16"/>
      <c r="I286" s="16"/>
      <c r="J286" s="2"/>
    </row>
    <row r="287" spans="1:10">
      <c r="A287" s="2"/>
      <c r="B287" s="101"/>
      <c r="C287" s="2"/>
      <c r="D287" s="9"/>
      <c r="E287" s="16"/>
      <c r="F287" s="16"/>
      <c r="G287" s="16"/>
      <c r="H287" s="16"/>
      <c r="I287" s="16"/>
      <c r="J287" s="2"/>
    </row>
    <row r="288" spans="1:10">
      <c r="A288" s="2"/>
      <c r="B288" s="101"/>
      <c r="C288" s="2"/>
      <c r="D288" s="9"/>
      <c r="E288" s="16"/>
      <c r="F288" s="16"/>
      <c r="G288" s="16"/>
      <c r="H288" s="16"/>
      <c r="I288" s="16"/>
      <c r="J288" s="2"/>
    </row>
    <row r="289" spans="1:10">
      <c r="A289" s="9"/>
      <c r="B289" s="101"/>
      <c r="C289" s="2"/>
      <c r="D289" s="9"/>
      <c r="E289" s="16"/>
      <c r="F289" s="16"/>
      <c r="G289" s="16"/>
      <c r="H289" s="16"/>
      <c r="I289" s="16"/>
      <c r="J289" s="2"/>
    </row>
    <row r="290" spans="1:10">
      <c r="A290" s="9"/>
      <c r="B290" s="2"/>
      <c r="C290" s="2"/>
      <c r="D290" s="2"/>
      <c r="E290" s="16"/>
      <c r="F290" s="16"/>
      <c r="G290" s="16"/>
      <c r="H290" s="16"/>
      <c r="I290" s="16"/>
      <c r="J290" s="2"/>
    </row>
    <row r="291" spans="1:10">
      <c r="A291" s="2"/>
      <c r="B291" s="2"/>
      <c r="C291" s="2"/>
      <c r="D291" s="9"/>
      <c r="E291" s="16"/>
      <c r="F291" s="16"/>
      <c r="G291" s="16"/>
      <c r="H291" s="16"/>
      <c r="I291" s="16"/>
      <c r="J291" s="2"/>
    </row>
    <row r="292" spans="1:10">
      <c r="A292" s="9"/>
      <c r="B292" s="2"/>
      <c r="C292" s="2"/>
      <c r="D292" s="9"/>
      <c r="E292" s="16"/>
      <c r="F292" s="16"/>
      <c r="G292" s="16"/>
      <c r="H292" s="16"/>
      <c r="I292" s="16"/>
      <c r="J292" s="2"/>
    </row>
    <row r="293" spans="1:10">
      <c r="A293" s="2"/>
      <c r="B293" s="2"/>
      <c r="C293" s="2"/>
      <c r="D293" s="9"/>
      <c r="E293" s="16"/>
      <c r="F293" s="16"/>
      <c r="G293" s="16"/>
      <c r="H293" s="16"/>
      <c r="I293" s="16"/>
      <c r="J293" s="2"/>
    </row>
    <row r="294" spans="1:10">
      <c r="A294" s="9"/>
      <c r="B294" s="2"/>
      <c r="C294" s="2"/>
      <c r="D294" s="2"/>
      <c r="E294" s="16"/>
      <c r="F294" s="16"/>
      <c r="G294" s="16"/>
      <c r="H294" s="16"/>
      <c r="I294" s="16"/>
      <c r="J294" s="2"/>
    </row>
    <row r="295" spans="1:10">
      <c r="A295" s="2"/>
      <c r="B295" s="2"/>
      <c r="C295" s="2"/>
      <c r="D295" s="9"/>
      <c r="E295" s="16"/>
      <c r="F295" s="16"/>
      <c r="G295" s="16"/>
      <c r="H295" s="16"/>
      <c r="I295" s="16"/>
      <c r="J295" s="2"/>
    </row>
    <row r="296" spans="1:10">
      <c r="A296" s="9"/>
      <c r="B296" s="2"/>
      <c r="C296" s="2"/>
      <c r="D296" s="2"/>
      <c r="E296" s="16"/>
      <c r="F296" s="16"/>
      <c r="G296" s="16"/>
      <c r="H296" s="16"/>
      <c r="I296" s="16"/>
      <c r="J296" s="2"/>
    </row>
    <row r="297" spans="1:10">
      <c r="A297" s="2"/>
      <c r="B297" s="2"/>
      <c r="C297" s="2"/>
      <c r="D297" s="9"/>
      <c r="E297" s="16"/>
      <c r="F297" s="16"/>
      <c r="G297" s="16"/>
      <c r="H297" s="16"/>
      <c r="I297" s="16"/>
      <c r="J297" s="2"/>
    </row>
    <row r="298" spans="1:10">
      <c r="A298" s="9"/>
      <c r="B298" s="2"/>
      <c r="C298" s="2"/>
      <c r="D298" s="2"/>
      <c r="E298" s="16"/>
      <c r="F298" s="16"/>
      <c r="G298" s="16"/>
      <c r="H298" s="16"/>
      <c r="I298" s="16"/>
      <c r="J298" s="2"/>
    </row>
    <row r="299" spans="1:10">
      <c r="A299" s="2"/>
      <c r="B299" s="2"/>
      <c r="C299" s="2"/>
      <c r="D299" s="9"/>
      <c r="E299" s="16"/>
      <c r="F299" s="16"/>
      <c r="G299" s="16"/>
      <c r="H299" s="16"/>
      <c r="I299" s="16"/>
      <c r="J299" s="2"/>
    </row>
    <row r="300" spans="1:10">
      <c r="A300" s="9"/>
      <c r="B300" s="2"/>
      <c r="C300" s="2"/>
      <c r="D300" s="2"/>
      <c r="E300" s="16"/>
      <c r="F300" s="16"/>
      <c r="G300" s="16"/>
      <c r="H300" s="16"/>
      <c r="I300" s="16"/>
      <c r="J300" s="2"/>
    </row>
  </sheetData>
  <mergeCells count="7">
    <mergeCell ref="J5:J6"/>
    <mergeCell ref="A5:A6"/>
    <mergeCell ref="B5:B6"/>
    <mergeCell ref="C5:C6"/>
    <mergeCell ref="D5:D6"/>
    <mergeCell ref="E5:F5"/>
    <mergeCell ref="G5:H5"/>
  </mergeCells>
  <printOptions horizontalCentered="1" verticalCentered="1"/>
  <pageMargins left="0.39370078740157483" right="0.15748031496062992" top="0.51181102362204722" bottom="7.874015748031496E-2" header="0.11811023622047245" footer="0.11811023622047245"/>
  <pageSetup paperSize="9" scale="70" orientation="landscape" horizontalDpi="4294967293" verticalDpi="180" r:id="rId1"/>
  <rowBreaks count="1" manualBreakCount="1">
    <brk id="29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7"/>
  <dimension ref="A1:M295"/>
  <sheetViews>
    <sheetView showWhiteSpace="0" view="pageBreakPreview" topLeftCell="A13" zoomScaleNormal="100" zoomScaleSheetLayoutView="100" zoomScalePageLayoutView="95" workbookViewId="0">
      <selection activeCell="P26" sqref="P26"/>
    </sheetView>
  </sheetViews>
  <sheetFormatPr defaultColWidth="9.140625" defaultRowHeight="21"/>
  <cols>
    <col min="1" max="1" width="7.7109375" style="82" customWidth="1"/>
    <col min="2" max="2" width="51.85546875" style="82" customWidth="1"/>
    <col min="3" max="4" width="9.140625" style="82"/>
    <col min="5" max="8" width="11.7109375" style="82" customWidth="1"/>
    <col min="9" max="9" width="13.7109375" style="82" customWidth="1"/>
    <col min="10" max="10" width="15.140625" style="82" customWidth="1"/>
    <col min="11" max="11" width="9.140625" style="82"/>
    <col min="12" max="12" width="18.42578125" style="82" customWidth="1"/>
    <col min="13" max="13" width="12.42578125" style="82" bestFit="1" customWidth="1"/>
    <col min="14" max="16384" width="9.140625" style="82"/>
  </cols>
  <sheetData>
    <row r="1" spans="1:13" ht="22.5">
      <c r="A1" s="1" t="s">
        <v>67</v>
      </c>
      <c r="B1" s="1"/>
      <c r="C1" s="2"/>
      <c r="D1" s="2"/>
      <c r="E1" s="2"/>
      <c r="F1" s="2"/>
      <c r="G1" s="2"/>
      <c r="H1" s="1"/>
      <c r="I1" s="2"/>
      <c r="J1" s="19" t="s">
        <v>707</v>
      </c>
    </row>
    <row r="2" spans="1:13" ht="22.5">
      <c r="A2" s="1" t="str">
        <f>'ปร.4 หมวดสรุปค่าต้นทุนงาน'!A2</f>
        <v>สถานที่ ค่ายลูกเสือจังหวัดยโสธร ต.เดิด อ.เมือง จ.ยโสธร</v>
      </c>
      <c r="B2" s="1"/>
      <c r="C2" s="2"/>
      <c r="D2" s="2"/>
      <c r="E2" s="2"/>
      <c r="F2" s="1"/>
      <c r="G2" s="1"/>
      <c r="H2" s="1"/>
      <c r="I2" s="1"/>
      <c r="J2" s="2"/>
    </row>
    <row r="3" spans="1:13" ht="22.5">
      <c r="A3" s="1" t="str">
        <f>หมวดงานราวตากผ้า!A3</f>
        <v>คำนวณราคากลางเมื่อวันที่ 28 เมษายน 2568</v>
      </c>
      <c r="B3" s="1"/>
      <c r="C3" s="2"/>
      <c r="D3" s="2"/>
      <c r="E3" s="2"/>
      <c r="F3" s="1"/>
      <c r="G3" s="1"/>
      <c r="H3" s="1"/>
      <c r="I3" s="1"/>
      <c r="J3" s="2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</row>
    <row r="5" spans="1:13" ht="22.5">
      <c r="A5" s="277" t="s">
        <v>8</v>
      </c>
      <c r="B5" s="277" t="s">
        <v>0</v>
      </c>
      <c r="C5" s="277" t="s">
        <v>1</v>
      </c>
      <c r="D5" s="277" t="s">
        <v>2</v>
      </c>
      <c r="E5" s="280" t="s">
        <v>3</v>
      </c>
      <c r="F5" s="280"/>
      <c r="G5" s="280" t="s">
        <v>4</v>
      </c>
      <c r="H5" s="280"/>
      <c r="I5" s="161" t="s">
        <v>5</v>
      </c>
      <c r="J5" s="277" t="s">
        <v>7</v>
      </c>
    </row>
    <row r="6" spans="1:13" ht="22.5">
      <c r="A6" s="279"/>
      <c r="B6" s="279"/>
      <c r="C6" s="279"/>
      <c r="D6" s="279"/>
      <c r="E6" s="162" t="s">
        <v>9</v>
      </c>
      <c r="F6" s="162" t="s">
        <v>10</v>
      </c>
      <c r="G6" s="162" t="s">
        <v>9</v>
      </c>
      <c r="H6" s="162" t="s">
        <v>10</v>
      </c>
      <c r="I6" s="163" t="s">
        <v>6</v>
      </c>
      <c r="J6" s="278"/>
    </row>
    <row r="7" spans="1:13">
      <c r="A7" s="138">
        <v>10</v>
      </c>
      <c r="B7" s="3" t="s">
        <v>51</v>
      </c>
      <c r="C7" s="84"/>
      <c r="D7" s="84"/>
      <c r="E7" s="85"/>
      <c r="F7" s="85"/>
      <c r="G7" s="85"/>
      <c r="H7" s="85"/>
      <c r="I7" s="89"/>
      <c r="J7" s="3"/>
    </row>
    <row r="8" spans="1:13">
      <c r="A8" s="83"/>
      <c r="B8" s="149" t="s">
        <v>94</v>
      </c>
      <c r="C8" s="83">
        <v>1</v>
      </c>
      <c r="D8" s="83" t="s">
        <v>15</v>
      </c>
      <c r="E8" s="150">
        <v>2800</v>
      </c>
      <c r="F8" s="151">
        <f t="shared" ref="F8:F12" si="0">C8*E8</f>
        <v>2800</v>
      </c>
      <c r="G8" s="150">
        <v>400</v>
      </c>
      <c r="H8" s="151">
        <f>C8*G8</f>
        <v>400</v>
      </c>
      <c r="I8" s="201">
        <f t="shared" ref="I8:I12" si="1">F8+H8</f>
        <v>3200</v>
      </c>
      <c r="J8" s="84"/>
    </row>
    <row r="9" spans="1:13">
      <c r="A9" s="83"/>
      <c r="B9" s="149" t="s">
        <v>710</v>
      </c>
      <c r="C9" s="217">
        <f>18*3</f>
        <v>54</v>
      </c>
      <c r="D9" s="83" t="s">
        <v>11</v>
      </c>
      <c r="E9" s="150">
        <v>25</v>
      </c>
      <c r="F9" s="151">
        <f t="shared" si="0"/>
        <v>1350</v>
      </c>
      <c r="G9" s="150">
        <v>20</v>
      </c>
      <c r="H9" s="151">
        <f>C9*G9</f>
        <v>1080</v>
      </c>
      <c r="I9" s="201">
        <f t="shared" si="1"/>
        <v>2430</v>
      </c>
      <c r="J9" s="37"/>
    </row>
    <row r="10" spans="1:13">
      <c r="A10" s="83"/>
      <c r="B10" s="149" t="s">
        <v>711</v>
      </c>
      <c r="C10" s="217">
        <v>14</v>
      </c>
      <c r="D10" s="83" t="s">
        <v>15</v>
      </c>
      <c r="E10" s="150">
        <v>350</v>
      </c>
      <c r="F10" s="151">
        <f t="shared" si="0"/>
        <v>4900</v>
      </c>
      <c r="G10" s="150">
        <v>115</v>
      </c>
      <c r="H10" s="151">
        <f>C10*G10</f>
        <v>1610</v>
      </c>
      <c r="I10" s="201">
        <f t="shared" si="1"/>
        <v>6510</v>
      </c>
      <c r="J10" s="37"/>
    </row>
    <row r="11" spans="1:13">
      <c r="A11" s="83"/>
      <c r="B11" s="149" t="s">
        <v>712</v>
      </c>
      <c r="C11" s="217">
        <v>2</v>
      </c>
      <c r="D11" s="83" t="s">
        <v>15</v>
      </c>
      <c r="E11" s="150">
        <v>400</v>
      </c>
      <c r="F11" s="151">
        <f t="shared" si="0"/>
        <v>800</v>
      </c>
      <c r="G11" s="150">
        <v>115</v>
      </c>
      <c r="H11" s="151">
        <f>C11*G11</f>
        <v>230</v>
      </c>
      <c r="I11" s="201">
        <f t="shared" si="1"/>
        <v>1030</v>
      </c>
      <c r="J11" s="37"/>
    </row>
    <row r="12" spans="1:13">
      <c r="A12" s="83"/>
      <c r="B12" s="149" t="s">
        <v>758</v>
      </c>
      <c r="C12" s="217">
        <v>6</v>
      </c>
      <c r="D12" s="83" t="s">
        <v>15</v>
      </c>
      <c r="E12" s="150">
        <v>1950</v>
      </c>
      <c r="F12" s="151">
        <f t="shared" si="0"/>
        <v>11700</v>
      </c>
      <c r="G12" s="150">
        <v>115</v>
      </c>
      <c r="H12" s="151">
        <f t="shared" ref="H12:H17" si="2">C12*G12</f>
        <v>690</v>
      </c>
      <c r="I12" s="201">
        <f t="shared" si="1"/>
        <v>12390</v>
      </c>
      <c r="J12" s="37"/>
    </row>
    <row r="13" spans="1:13">
      <c r="A13" s="83"/>
      <c r="B13" s="149" t="s">
        <v>53</v>
      </c>
      <c r="C13" s="83">
        <v>8</v>
      </c>
      <c r="D13" s="83" t="s">
        <v>18</v>
      </c>
      <c r="E13" s="150">
        <v>95</v>
      </c>
      <c r="F13" s="151">
        <f t="shared" ref="F13:F17" si="3">C13*E13</f>
        <v>760</v>
      </c>
      <c r="G13" s="150">
        <v>80</v>
      </c>
      <c r="H13" s="151">
        <f t="shared" si="2"/>
        <v>640</v>
      </c>
      <c r="I13" s="201">
        <f t="shared" ref="I13:I17" si="4">F13+H13</f>
        <v>1400</v>
      </c>
      <c r="J13" s="37"/>
    </row>
    <row r="14" spans="1:13">
      <c r="A14" s="83"/>
      <c r="B14" s="149" t="s">
        <v>759</v>
      </c>
      <c r="C14" s="83">
        <v>6</v>
      </c>
      <c r="D14" s="83" t="s">
        <v>18</v>
      </c>
      <c r="E14" s="150">
        <v>170</v>
      </c>
      <c r="F14" s="151">
        <f t="shared" si="3"/>
        <v>1020</v>
      </c>
      <c r="G14" s="150">
        <v>90</v>
      </c>
      <c r="H14" s="151">
        <f t="shared" si="2"/>
        <v>540</v>
      </c>
      <c r="I14" s="201">
        <f t="shared" si="4"/>
        <v>1560</v>
      </c>
      <c r="J14" s="37"/>
    </row>
    <row r="15" spans="1:13">
      <c r="A15" s="83"/>
      <c r="B15" s="149" t="s">
        <v>761</v>
      </c>
      <c r="C15" s="83">
        <v>6</v>
      </c>
      <c r="D15" s="83" t="s">
        <v>18</v>
      </c>
      <c r="E15" s="150">
        <v>120</v>
      </c>
      <c r="F15" s="151">
        <f t="shared" ref="F15" si="5">C15*E15</f>
        <v>720</v>
      </c>
      <c r="G15" s="150">
        <v>90</v>
      </c>
      <c r="H15" s="151">
        <f t="shared" ref="H15" si="6">C15*G15</f>
        <v>540</v>
      </c>
      <c r="I15" s="201">
        <f t="shared" ref="I15" si="7">F15+H15</f>
        <v>1260</v>
      </c>
      <c r="J15" s="37"/>
    </row>
    <row r="16" spans="1:13">
      <c r="A16" s="83"/>
      <c r="B16" s="149" t="s">
        <v>720</v>
      </c>
      <c r="C16" s="83">
        <v>120</v>
      </c>
      <c r="D16" s="83" t="s">
        <v>11</v>
      </c>
      <c r="E16" s="150">
        <v>6.23</v>
      </c>
      <c r="F16" s="151">
        <f t="shared" si="3"/>
        <v>747.6</v>
      </c>
      <c r="G16" s="150">
        <v>5</v>
      </c>
      <c r="H16" s="151">
        <f t="shared" si="2"/>
        <v>600</v>
      </c>
      <c r="I16" s="201">
        <f t="shared" si="4"/>
        <v>1347.6</v>
      </c>
      <c r="J16" s="37"/>
      <c r="L16" s="82">
        <v>623</v>
      </c>
      <c r="M16" s="82">
        <f>L16/100</f>
        <v>6.23</v>
      </c>
    </row>
    <row r="17" spans="1:13">
      <c r="A17" s="83"/>
      <c r="B17" s="149" t="s">
        <v>721</v>
      </c>
      <c r="C17" s="83">
        <v>230</v>
      </c>
      <c r="D17" s="83" t="s">
        <v>11</v>
      </c>
      <c r="E17" s="150">
        <v>9.23</v>
      </c>
      <c r="F17" s="151">
        <f t="shared" si="3"/>
        <v>2122.9</v>
      </c>
      <c r="G17" s="150">
        <v>7</v>
      </c>
      <c r="H17" s="151">
        <f t="shared" si="2"/>
        <v>1610</v>
      </c>
      <c r="I17" s="201">
        <f t="shared" si="4"/>
        <v>3732.9</v>
      </c>
      <c r="J17" s="37"/>
      <c r="L17" s="82">
        <v>923</v>
      </c>
      <c r="M17" s="82">
        <f>L17/100</f>
        <v>9.23</v>
      </c>
    </row>
    <row r="18" spans="1:13">
      <c r="A18" s="83"/>
      <c r="B18" s="149" t="s">
        <v>760</v>
      </c>
      <c r="C18" s="83">
        <v>1</v>
      </c>
      <c r="D18" s="83" t="s">
        <v>86</v>
      </c>
      <c r="E18" s="150">
        <v>10000</v>
      </c>
      <c r="F18" s="151">
        <f t="shared" ref="F18" si="8">C18*E18</f>
        <v>10000</v>
      </c>
      <c r="G18" s="150">
        <v>0</v>
      </c>
      <c r="H18" s="151">
        <f t="shared" ref="H18" si="9">C18*G18</f>
        <v>0</v>
      </c>
      <c r="I18" s="201">
        <f t="shared" ref="I18" si="10">F18+H18</f>
        <v>10000</v>
      </c>
      <c r="J18" s="37"/>
    </row>
    <row r="19" spans="1:13">
      <c r="A19" s="97"/>
      <c r="B19" s="180"/>
      <c r="C19" s="198"/>
      <c r="D19" s="97"/>
      <c r="E19" s="199"/>
      <c r="F19" s="200"/>
      <c r="G19" s="199"/>
      <c r="H19" s="200"/>
      <c r="I19" s="202"/>
      <c r="J19" s="159"/>
    </row>
    <row r="20" spans="1:13" ht="23.25" thickBot="1">
      <c r="A20" s="173"/>
      <c r="B20" s="194" t="s">
        <v>52</v>
      </c>
      <c r="C20" s="172"/>
      <c r="D20" s="195"/>
      <c r="E20" s="171"/>
      <c r="F20" s="171"/>
      <c r="G20" s="171"/>
      <c r="H20" s="171"/>
      <c r="I20" s="196">
        <f>SUM(I8:I19)</f>
        <v>44860.5</v>
      </c>
      <c r="J20" s="172"/>
    </row>
    <row r="21" spans="1:13" ht="23.25" thickTop="1">
      <c r="A21" s="1"/>
      <c r="B21" s="1"/>
      <c r="C21" s="2"/>
      <c r="D21" s="2"/>
      <c r="E21" s="2"/>
      <c r="F21" s="2"/>
      <c r="G21" s="2"/>
      <c r="H21" s="1"/>
      <c r="I21" s="2"/>
      <c r="J21" s="2"/>
    </row>
    <row r="22" spans="1:13" ht="22.5">
      <c r="A22" s="1"/>
      <c r="B22" s="1"/>
      <c r="C22" s="2"/>
      <c r="D22" s="2"/>
      <c r="E22" s="2"/>
      <c r="F22" s="1"/>
      <c r="G22" s="1"/>
      <c r="H22" s="1"/>
      <c r="I22" s="1"/>
      <c r="J22" s="2"/>
    </row>
    <row r="23" spans="1:13" ht="22.5">
      <c r="A23" s="1"/>
      <c r="B23" s="1"/>
      <c r="C23" s="2"/>
      <c r="D23" s="2"/>
      <c r="E23" s="2"/>
      <c r="F23" s="1"/>
      <c r="G23" s="1"/>
      <c r="H23" s="1"/>
      <c r="I23" s="1"/>
      <c r="J23" s="2"/>
    </row>
    <row r="24" spans="1:13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3" ht="22.5">
      <c r="A25" s="12"/>
      <c r="B25" s="13"/>
      <c r="C25" s="13"/>
      <c r="D25" s="13"/>
      <c r="E25" s="14"/>
      <c r="F25" s="14"/>
      <c r="G25" s="14"/>
      <c r="H25" s="14"/>
      <c r="I25" s="14"/>
      <c r="J25" s="13"/>
    </row>
    <row r="26" spans="1:13" ht="22.5">
      <c r="A26" s="99"/>
      <c r="B26" s="93"/>
      <c r="C26" s="93"/>
      <c r="D26" s="93"/>
      <c r="E26" s="9"/>
      <c r="F26" s="9"/>
      <c r="G26" s="9"/>
      <c r="H26" s="9"/>
      <c r="I26" s="14"/>
      <c r="J26" s="13"/>
    </row>
    <row r="27" spans="1:13">
      <c r="A27" s="93"/>
      <c r="B27" s="99"/>
      <c r="C27" s="152"/>
      <c r="D27" s="93"/>
      <c r="E27" s="29"/>
      <c r="F27" s="29"/>
      <c r="G27" s="29"/>
      <c r="H27" s="29"/>
      <c r="I27" s="29"/>
      <c r="J27" s="2"/>
    </row>
    <row r="28" spans="1:13">
      <c r="A28" s="93"/>
      <c r="B28" s="99"/>
      <c r="C28" s="152"/>
      <c r="D28" s="93"/>
      <c r="E28" s="29"/>
      <c r="F28" s="29"/>
      <c r="G28" s="29"/>
      <c r="H28" s="29"/>
      <c r="I28" s="29"/>
      <c r="J28" s="2"/>
    </row>
    <row r="29" spans="1:13">
      <c r="A29" s="93"/>
      <c r="B29" s="99"/>
      <c r="C29" s="152"/>
      <c r="D29" s="93"/>
      <c r="E29" s="29"/>
      <c r="F29" s="29"/>
      <c r="G29" s="29"/>
      <c r="H29" s="29"/>
      <c r="I29" s="29"/>
      <c r="J29" s="2"/>
      <c r="L29" s="94"/>
    </row>
    <row r="30" spans="1:13">
      <c r="A30" s="93"/>
      <c r="B30" s="99"/>
      <c r="C30" s="152"/>
      <c r="D30" s="93"/>
      <c r="E30" s="29"/>
      <c r="F30" s="29"/>
      <c r="G30" s="29"/>
      <c r="H30" s="29"/>
      <c r="I30" s="29"/>
      <c r="L30" s="94"/>
    </row>
    <row r="31" spans="1:13">
      <c r="A31" s="93"/>
      <c r="B31" s="99"/>
      <c r="C31" s="152"/>
      <c r="D31" s="93"/>
      <c r="E31" s="29"/>
      <c r="F31" s="29"/>
      <c r="G31" s="29"/>
      <c r="H31" s="29"/>
      <c r="I31" s="29"/>
      <c r="L31" s="94"/>
    </row>
    <row r="32" spans="1:13">
      <c r="A32" s="93"/>
      <c r="B32" s="99"/>
      <c r="C32" s="152"/>
      <c r="D32" s="93"/>
      <c r="E32" s="29"/>
      <c r="F32" s="29"/>
      <c r="G32" s="29"/>
      <c r="H32" s="29"/>
      <c r="I32" s="29"/>
    </row>
    <row r="33" spans="1:10">
      <c r="A33" s="93"/>
      <c r="B33" s="99"/>
      <c r="C33" s="152"/>
      <c r="D33" s="93"/>
      <c r="E33" s="29"/>
      <c r="F33" s="29"/>
      <c r="G33" s="29"/>
      <c r="H33" s="29"/>
      <c r="I33" s="29"/>
      <c r="J33" s="2"/>
    </row>
    <row r="34" spans="1:10">
      <c r="A34" s="93"/>
      <c r="B34" s="99"/>
      <c r="C34" s="152"/>
      <c r="D34" s="93"/>
      <c r="E34" s="29"/>
      <c r="F34" s="29"/>
      <c r="G34" s="29"/>
      <c r="H34" s="29"/>
      <c r="I34" s="29"/>
      <c r="J34" s="2"/>
    </row>
    <row r="35" spans="1:10">
      <c r="A35" s="93"/>
      <c r="B35" s="99"/>
      <c r="C35" s="152"/>
      <c r="D35" s="93"/>
      <c r="E35" s="29"/>
      <c r="F35" s="29"/>
      <c r="G35" s="29"/>
      <c r="H35" s="29"/>
      <c r="I35" s="29"/>
      <c r="J35" s="2"/>
    </row>
    <row r="36" spans="1:10">
      <c r="A36" s="93"/>
      <c r="B36" s="99"/>
      <c r="C36" s="152"/>
      <c r="D36" s="93"/>
      <c r="E36" s="29"/>
      <c r="F36" s="29"/>
      <c r="G36" s="29"/>
      <c r="H36" s="29"/>
      <c r="I36" s="29"/>
      <c r="J36" s="2"/>
    </row>
    <row r="37" spans="1:10">
      <c r="A37" s="93"/>
      <c r="B37" s="99"/>
      <c r="C37" s="152"/>
      <c r="D37" s="93"/>
      <c r="E37" s="29"/>
      <c r="F37" s="29"/>
      <c r="G37" s="29"/>
      <c r="H37" s="29"/>
      <c r="I37" s="29"/>
      <c r="J37" s="2"/>
    </row>
    <row r="38" spans="1:10">
      <c r="A38" s="93"/>
      <c r="B38" s="99"/>
      <c r="C38" s="152"/>
      <c r="D38" s="93"/>
      <c r="E38" s="29"/>
      <c r="F38" s="29"/>
      <c r="G38" s="29"/>
      <c r="H38" s="29"/>
      <c r="I38" s="29"/>
      <c r="J38" s="2"/>
    </row>
    <row r="39" spans="1:10">
      <c r="A39" s="93"/>
      <c r="B39" s="99"/>
      <c r="C39" s="152"/>
      <c r="D39" s="93"/>
      <c r="E39" s="29"/>
      <c r="F39" s="29"/>
      <c r="G39" s="29"/>
      <c r="H39" s="29"/>
      <c r="I39" s="29"/>
      <c r="J39" s="2"/>
    </row>
    <row r="40" spans="1:10">
      <c r="A40" s="93"/>
      <c r="B40" s="99"/>
      <c r="C40" s="152"/>
      <c r="D40" s="93"/>
      <c r="E40" s="29"/>
      <c r="F40" s="29"/>
      <c r="G40" s="29"/>
      <c r="H40" s="29"/>
      <c r="I40" s="29"/>
      <c r="J40" s="2"/>
    </row>
    <row r="41" spans="1:10">
      <c r="A41" s="93"/>
      <c r="B41" s="99"/>
      <c r="C41" s="152"/>
      <c r="D41" s="93"/>
      <c r="E41" s="29"/>
      <c r="F41" s="29"/>
      <c r="G41" s="29"/>
      <c r="H41" s="29"/>
      <c r="I41" s="29"/>
      <c r="J41" s="2"/>
    </row>
    <row r="42" spans="1:10">
      <c r="A42" s="93"/>
      <c r="B42" s="99"/>
      <c r="C42" s="152"/>
      <c r="D42" s="93"/>
      <c r="E42" s="29"/>
      <c r="F42" s="29"/>
      <c r="G42" s="29"/>
      <c r="H42" s="29"/>
      <c r="I42" s="29"/>
      <c r="J42" s="2"/>
    </row>
    <row r="43" spans="1:10">
      <c r="A43" s="93"/>
      <c r="B43" s="99"/>
      <c r="C43" s="152"/>
      <c r="D43" s="93"/>
      <c r="E43" s="29"/>
      <c r="F43" s="29"/>
      <c r="G43" s="29"/>
      <c r="H43" s="29"/>
      <c r="I43" s="29"/>
      <c r="J43" s="2"/>
    </row>
    <row r="44" spans="1:10" ht="22.5">
      <c r="A44" s="9"/>
      <c r="B44" s="26"/>
      <c r="C44" s="2"/>
      <c r="D44" s="14"/>
      <c r="E44" s="16"/>
      <c r="F44" s="16"/>
      <c r="G44" s="16"/>
      <c r="H44" s="16"/>
      <c r="I44" s="29"/>
      <c r="J44" s="2"/>
    </row>
    <row r="45" spans="1:10" ht="22.5">
      <c r="A45" s="9"/>
      <c r="B45" s="26"/>
      <c r="C45" s="2"/>
      <c r="D45" s="14"/>
      <c r="E45" s="16"/>
      <c r="F45" s="16"/>
      <c r="G45" s="16"/>
      <c r="H45" s="16"/>
      <c r="I45" s="16"/>
      <c r="J45" s="2"/>
    </row>
    <row r="46" spans="1:10" ht="22.5">
      <c r="A46" s="1"/>
      <c r="B46" s="1"/>
      <c r="C46" s="2"/>
      <c r="D46" s="2"/>
      <c r="E46" s="2"/>
      <c r="F46" s="2"/>
      <c r="G46" s="2"/>
      <c r="H46" s="2"/>
      <c r="I46" s="15"/>
      <c r="J46" s="2"/>
    </row>
    <row r="47" spans="1:10" ht="22.5">
      <c r="A47" s="1"/>
      <c r="B47" s="1"/>
      <c r="C47" s="2"/>
      <c r="D47" s="2"/>
      <c r="E47" s="2"/>
      <c r="F47" s="1"/>
      <c r="G47" s="1"/>
      <c r="H47" s="1"/>
      <c r="I47" s="1"/>
      <c r="J47" s="2"/>
    </row>
    <row r="48" spans="1:10" ht="22.5">
      <c r="A48" s="1"/>
      <c r="B48" s="1"/>
      <c r="C48" s="2"/>
      <c r="D48" s="2"/>
      <c r="E48" s="2"/>
      <c r="F48" s="1"/>
      <c r="G48" s="1"/>
      <c r="H48" s="1"/>
      <c r="I48" s="1"/>
      <c r="J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2" ht="22.5">
      <c r="A50" s="12"/>
      <c r="B50" s="13"/>
      <c r="C50" s="13"/>
      <c r="D50" s="13"/>
      <c r="E50" s="14"/>
      <c r="F50" s="14"/>
      <c r="G50" s="14"/>
      <c r="H50" s="14"/>
      <c r="I50" s="14"/>
      <c r="J50" s="13"/>
    </row>
    <row r="51" spans="1:12" ht="22.5">
      <c r="A51" s="99"/>
      <c r="B51" s="93"/>
      <c r="C51" s="93"/>
      <c r="D51" s="93"/>
      <c r="E51" s="9"/>
      <c r="F51" s="9"/>
      <c r="G51" s="9"/>
      <c r="H51" s="9"/>
      <c r="I51" s="14"/>
      <c r="J51" s="13"/>
    </row>
    <row r="52" spans="1:12">
      <c r="A52" s="9"/>
      <c r="B52" s="2"/>
      <c r="C52" s="2"/>
      <c r="D52" s="2"/>
      <c r="E52" s="16"/>
      <c r="F52" s="16"/>
      <c r="G52" s="16"/>
      <c r="H52" s="16"/>
      <c r="I52" s="16"/>
      <c r="J52" s="2"/>
    </row>
    <row r="53" spans="1:12">
      <c r="A53" s="2"/>
      <c r="B53" s="17"/>
      <c r="C53" s="2"/>
      <c r="D53" s="9"/>
      <c r="E53" s="16"/>
      <c r="F53" s="16"/>
      <c r="G53" s="16"/>
      <c r="H53" s="16"/>
      <c r="I53" s="16"/>
      <c r="J53" s="2"/>
    </row>
    <row r="54" spans="1:12">
      <c r="A54" s="2"/>
      <c r="B54" s="17"/>
      <c r="C54" s="2"/>
      <c r="D54" s="9"/>
      <c r="E54" s="16"/>
      <c r="F54" s="16"/>
      <c r="G54" s="16"/>
      <c r="H54" s="16"/>
      <c r="I54" s="16"/>
      <c r="J54" s="2"/>
    </row>
    <row r="55" spans="1:12">
      <c r="A55" s="2"/>
      <c r="B55" s="17"/>
      <c r="C55" s="2"/>
      <c r="D55" s="9"/>
      <c r="E55" s="16"/>
      <c r="F55" s="16"/>
      <c r="G55" s="16"/>
      <c r="H55" s="16"/>
      <c r="I55" s="16"/>
      <c r="J55" s="2"/>
    </row>
    <row r="56" spans="1:12">
      <c r="A56" s="9"/>
      <c r="B56" s="2"/>
      <c r="C56" s="2"/>
      <c r="D56" s="9"/>
      <c r="E56" s="18"/>
      <c r="F56" s="16"/>
      <c r="G56" s="16"/>
      <c r="H56" s="16"/>
      <c r="I56" s="16"/>
      <c r="J56" s="2"/>
    </row>
    <row r="57" spans="1:12">
      <c r="A57" s="2"/>
      <c r="B57" s="17"/>
      <c r="C57" s="2"/>
      <c r="D57" s="9"/>
      <c r="E57" s="18"/>
      <c r="F57" s="16"/>
      <c r="G57" s="16"/>
      <c r="H57" s="16"/>
      <c r="I57" s="16"/>
      <c r="J57" s="2"/>
    </row>
    <row r="58" spans="1:12">
      <c r="A58" s="2"/>
      <c r="B58" s="17"/>
      <c r="C58" s="2"/>
      <c r="D58" s="9"/>
      <c r="E58" s="18"/>
      <c r="F58" s="16"/>
      <c r="G58" s="16"/>
      <c r="H58" s="16"/>
      <c r="I58" s="16"/>
      <c r="J58" s="2"/>
      <c r="L58" s="92"/>
    </row>
    <row r="59" spans="1:12">
      <c r="A59" s="2"/>
      <c r="B59" s="17"/>
      <c r="C59" s="2"/>
      <c r="D59" s="9"/>
      <c r="E59" s="18"/>
      <c r="F59" s="16"/>
      <c r="G59" s="16"/>
      <c r="H59" s="16"/>
      <c r="I59" s="16"/>
      <c r="J59" s="2"/>
      <c r="L59" s="92"/>
    </row>
    <row r="60" spans="1:12">
      <c r="A60" s="2"/>
      <c r="B60" s="2"/>
      <c r="C60" s="2"/>
      <c r="D60" s="9"/>
      <c r="E60" s="18"/>
      <c r="F60" s="16"/>
      <c r="G60" s="16"/>
      <c r="H60" s="16"/>
      <c r="I60" s="16"/>
      <c r="J60" s="2"/>
      <c r="L60" s="92"/>
    </row>
    <row r="61" spans="1:12">
      <c r="A61" s="2"/>
      <c r="B61" s="17"/>
      <c r="C61" s="2"/>
      <c r="D61" s="9"/>
      <c r="E61" s="18"/>
      <c r="F61" s="18"/>
      <c r="G61" s="18"/>
      <c r="H61" s="18"/>
      <c r="I61" s="18"/>
      <c r="J61" s="2"/>
    </row>
    <row r="62" spans="1:12">
      <c r="A62" s="2"/>
      <c r="B62" s="17"/>
      <c r="C62" s="2"/>
      <c r="D62" s="2"/>
      <c r="E62" s="2"/>
      <c r="F62" s="2"/>
      <c r="G62" s="2"/>
      <c r="H62" s="2"/>
      <c r="I62" s="2"/>
      <c r="J62" s="2"/>
    </row>
    <row r="63" spans="1:12">
      <c r="A63" s="2"/>
      <c r="B63" s="17"/>
      <c r="C63" s="2"/>
      <c r="D63" s="9"/>
      <c r="E63" s="18"/>
      <c r="F63" s="18"/>
      <c r="G63" s="18"/>
      <c r="H63" s="18"/>
      <c r="I63" s="18"/>
      <c r="J63" s="2"/>
    </row>
    <row r="64" spans="1:12">
      <c r="A64" s="2"/>
      <c r="B64" s="17"/>
      <c r="C64" s="2"/>
      <c r="D64" s="9"/>
      <c r="E64" s="18"/>
      <c r="F64" s="18"/>
      <c r="G64" s="18"/>
      <c r="H64" s="18"/>
      <c r="I64" s="18"/>
      <c r="J64" s="2"/>
    </row>
    <row r="65" spans="1:10">
      <c r="A65" s="2"/>
      <c r="B65" s="17"/>
      <c r="C65" s="2"/>
      <c r="D65" s="2"/>
      <c r="E65" s="18"/>
      <c r="F65" s="18"/>
      <c r="G65" s="18"/>
      <c r="H65" s="18"/>
      <c r="I65" s="18"/>
      <c r="J65" s="2"/>
    </row>
    <row r="66" spans="1:10">
      <c r="A66" s="2"/>
      <c r="B66" s="17"/>
      <c r="C66" s="2"/>
      <c r="D66" s="9"/>
      <c r="E66" s="18"/>
      <c r="F66" s="18"/>
      <c r="G66" s="18"/>
      <c r="H66" s="18"/>
      <c r="I66" s="18"/>
      <c r="J66" s="2"/>
    </row>
    <row r="67" spans="1:10">
      <c r="A67" s="2"/>
      <c r="B67" s="17"/>
      <c r="C67" s="2"/>
      <c r="D67" s="9"/>
      <c r="E67" s="18"/>
      <c r="F67" s="18"/>
      <c r="G67" s="18"/>
      <c r="H67" s="18"/>
      <c r="I67" s="18"/>
      <c r="J67" s="2"/>
    </row>
    <row r="68" spans="1:10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>
      <c r="A69" s="2"/>
      <c r="B69" s="2"/>
      <c r="C69" s="2"/>
      <c r="D69" s="9"/>
      <c r="E69" s="18"/>
      <c r="F69" s="18"/>
      <c r="G69" s="18"/>
      <c r="H69" s="18"/>
      <c r="I69" s="18"/>
      <c r="J69" s="2"/>
    </row>
    <row r="70" spans="1:10">
      <c r="A70" s="2"/>
      <c r="B70" s="2"/>
      <c r="C70" s="2"/>
      <c r="D70" s="2"/>
      <c r="E70" s="18"/>
      <c r="F70" s="18"/>
      <c r="G70" s="18"/>
      <c r="H70" s="18"/>
      <c r="I70" s="18"/>
      <c r="J70" s="2"/>
    </row>
    <row r="71" spans="1:10" ht="22.5">
      <c r="A71" s="1"/>
      <c r="B71" s="1"/>
      <c r="C71" s="2"/>
      <c r="D71" s="2"/>
      <c r="E71" s="2"/>
      <c r="F71" s="2"/>
      <c r="G71" s="2"/>
      <c r="H71" s="2"/>
      <c r="I71" s="2"/>
      <c r="J71" s="2"/>
    </row>
    <row r="72" spans="1:10" ht="22.5">
      <c r="A72" s="1"/>
      <c r="B72" s="1"/>
      <c r="C72" s="2"/>
      <c r="D72" s="2"/>
      <c r="E72" s="2"/>
      <c r="F72" s="1"/>
      <c r="G72" s="1"/>
      <c r="H72" s="1"/>
      <c r="I72" s="1"/>
      <c r="J72" s="2"/>
    </row>
    <row r="73" spans="1:10" ht="22.5">
      <c r="A73" s="1"/>
      <c r="B73" s="1"/>
      <c r="C73" s="2"/>
      <c r="D73" s="2"/>
      <c r="E73" s="2"/>
      <c r="F73" s="1"/>
      <c r="G73" s="1"/>
      <c r="H73" s="1"/>
      <c r="I73" s="1"/>
      <c r="J73" s="2"/>
    </row>
    <row r="74" spans="1:10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ht="22.5">
      <c r="A75" s="12"/>
      <c r="B75" s="13"/>
      <c r="C75" s="13"/>
      <c r="D75" s="13"/>
      <c r="E75" s="14"/>
      <c r="F75" s="14"/>
      <c r="G75" s="14"/>
      <c r="H75" s="14"/>
      <c r="I75" s="14"/>
      <c r="J75" s="13"/>
    </row>
    <row r="76" spans="1:10" ht="22.5">
      <c r="A76" s="99"/>
      <c r="B76" s="13"/>
      <c r="C76" s="93"/>
      <c r="D76" s="93"/>
      <c r="E76" s="9"/>
      <c r="F76" s="9"/>
      <c r="G76" s="9"/>
      <c r="H76" s="9"/>
      <c r="I76" s="14"/>
      <c r="J76" s="13"/>
    </row>
    <row r="77" spans="1:10">
      <c r="A77" s="9"/>
      <c r="B77" s="2"/>
      <c r="C77" s="2"/>
      <c r="D77" s="2"/>
      <c r="E77" s="2"/>
      <c r="F77" s="2"/>
      <c r="G77" s="2"/>
      <c r="H77" s="2"/>
      <c r="I77" s="2"/>
      <c r="J77" s="2"/>
    </row>
    <row r="78" spans="1:10">
      <c r="A78" s="9"/>
      <c r="B78" s="2"/>
      <c r="C78" s="2"/>
      <c r="D78" s="2"/>
      <c r="E78" s="2"/>
      <c r="F78" s="2"/>
      <c r="G78" s="2"/>
      <c r="H78" s="2"/>
      <c r="I78" s="2"/>
      <c r="J78" s="2"/>
    </row>
    <row r="79" spans="1:10">
      <c r="A79" s="9"/>
      <c r="B79" s="17"/>
      <c r="C79" s="2"/>
      <c r="D79" s="9"/>
      <c r="E79" s="18"/>
      <c r="F79" s="16"/>
      <c r="G79" s="18"/>
      <c r="H79" s="16"/>
      <c r="I79" s="16"/>
      <c r="J79" s="2"/>
    </row>
    <row r="80" spans="1:10">
      <c r="A80" s="9"/>
      <c r="B80" s="17"/>
      <c r="C80" s="2"/>
      <c r="D80" s="9"/>
      <c r="E80" s="18"/>
      <c r="F80" s="16"/>
      <c r="G80" s="18"/>
      <c r="H80" s="16"/>
      <c r="I80" s="16"/>
      <c r="J80" s="2"/>
    </row>
    <row r="81" spans="1:10">
      <c r="A81" s="9"/>
      <c r="B81" s="17"/>
      <c r="C81" s="2"/>
      <c r="D81" s="9"/>
      <c r="E81" s="18"/>
      <c r="F81" s="16"/>
      <c r="G81" s="18"/>
      <c r="H81" s="16"/>
      <c r="I81" s="16"/>
      <c r="J81" s="2"/>
    </row>
    <row r="82" spans="1:10">
      <c r="A82" s="9"/>
      <c r="B82" s="17"/>
      <c r="C82" s="2"/>
      <c r="D82" s="9"/>
      <c r="E82" s="18"/>
      <c r="F82" s="16"/>
      <c r="G82" s="18"/>
      <c r="H82" s="16"/>
      <c r="I82" s="16"/>
      <c r="J82" s="2"/>
    </row>
    <row r="83" spans="1:10">
      <c r="A83" s="9"/>
      <c r="B83" s="17"/>
      <c r="C83" s="2"/>
      <c r="D83" s="9"/>
      <c r="E83" s="18"/>
      <c r="F83" s="16"/>
      <c r="G83" s="18"/>
      <c r="H83" s="16"/>
      <c r="I83" s="16"/>
      <c r="J83" s="2"/>
    </row>
    <row r="84" spans="1:10">
      <c r="A84" s="9"/>
      <c r="B84" s="17"/>
      <c r="C84" s="2"/>
      <c r="D84" s="9"/>
      <c r="E84" s="18"/>
      <c r="F84" s="16"/>
      <c r="G84" s="18"/>
      <c r="H84" s="16"/>
      <c r="I84" s="16"/>
      <c r="J84" s="2"/>
    </row>
    <row r="85" spans="1:10">
      <c r="A85" s="9"/>
      <c r="B85" s="17"/>
      <c r="C85" s="2"/>
      <c r="D85" s="93"/>
      <c r="E85" s="18"/>
      <c r="F85" s="16"/>
      <c r="G85" s="18"/>
      <c r="H85" s="16"/>
      <c r="I85" s="16"/>
      <c r="J85" s="2"/>
    </row>
    <row r="86" spans="1:10">
      <c r="A86" s="9"/>
      <c r="B86" s="17"/>
      <c r="C86" s="2"/>
      <c r="D86" s="126"/>
      <c r="E86" s="18"/>
      <c r="F86" s="16"/>
      <c r="G86" s="18"/>
      <c r="H86" s="16"/>
      <c r="I86" s="16"/>
      <c r="J86" s="2"/>
    </row>
    <row r="87" spans="1:10">
      <c r="A87" s="9"/>
      <c r="B87" s="17"/>
      <c r="C87" s="2"/>
      <c r="D87" s="126"/>
      <c r="E87" s="18"/>
      <c r="F87" s="16"/>
      <c r="G87" s="18"/>
      <c r="H87" s="16"/>
      <c r="I87" s="16"/>
      <c r="J87" s="2"/>
    </row>
    <row r="88" spans="1:10">
      <c r="A88" s="9"/>
      <c r="B88" s="17"/>
      <c r="C88" s="2"/>
      <c r="D88" s="126"/>
      <c r="E88" s="18"/>
      <c r="F88" s="16"/>
      <c r="G88" s="18"/>
      <c r="H88" s="16"/>
      <c r="I88" s="16"/>
      <c r="J88" s="2"/>
    </row>
    <row r="89" spans="1:10">
      <c r="A89" s="9"/>
      <c r="B89" s="17"/>
      <c r="C89" s="2"/>
      <c r="D89" s="126"/>
      <c r="E89" s="18"/>
      <c r="F89" s="16"/>
      <c r="G89" s="18"/>
      <c r="H89" s="16"/>
      <c r="I89" s="16"/>
      <c r="J89" s="2"/>
    </row>
    <row r="90" spans="1:10">
      <c r="A90" s="9"/>
      <c r="B90" s="17"/>
      <c r="C90" s="2"/>
      <c r="D90" s="126"/>
      <c r="E90" s="18"/>
      <c r="F90" s="16"/>
      <c r="G90" s="18"/>
      <c r="H90" s="16"/>
      <c r="I90" s="16"/>
      <c r="J90" s="2"/>
    </row>
    <row r="91" spans="1:10">
      <c r="A91" s="9"/>
      <c r="B91" s="17"/>
      <c r="C91" s="2"/>
      <c r="D91" s="9"/>
      <c r="E91" s="18"/>
      <c r="F91" s="16"/>
      <c r="G91" s="18"/>
      <c r="H91" s="16"/>
      <c r="I91" s="16"/>
      <c r="J91" s="2"/>
    </row>
    <row r="92" spans="1:10">
      <c r="A92" s="9"/>
      <c r="B92" s="17"/>
      <c r="C92" s="2"/>
      <c r="D92" s="9"/>
      <c r="E92" s="18"/>
      <c r="F92" s="16"/>
      <c r="G92" s="2"/>
      <c r="H92" s="16"/>
      <c r="I92" s="16"/>
      <c r="J92" s="2"/>
    </row>
    <row r="93" spans="1:10">
      <c r="A93" s="9"/>
      <c r="B93" s="17"/>
      <c r="C93" s="2"/>
      <c r="D93" s="9"/>
      <c r="E93" s="18"/>
      <c r="F93" s="16"/>
      <c r="G93" s="18"/>
      <c r="H93" s="16"/>
      <c r="I93" s="16"/>
      <c r="J93" s="2"/>
    </row>
    <row r="94" spans="1:10">
      <c r="A94" s="9"/>
      <c r="B94" s="17"/>
      <c r="C94" s="2"/>
      <c r="D94" s="9"/>
      <c r="E94" s="2"/>
      <c r="F94" s="16"/>
      <c r="G94" s="2"/>
      <c r="H94" s="16"/>
      <c r="I94" s="16"/>
      <c r="J94" s="2"/>
    </row>
    <row r="95" spans="1:10">
      <c r="A95" s="9"/>
      <c r="B95" s="2"/>
      <c r="C95" s="2"/>
      <c r="D95" s="2"/>
      <c r="E95" s="2"/>
      <c r="F95" s="16"/>
      <c r="G95" s="2"/>
      <c r="H95" s="16"/>
      <c r="I95" s="16"/>
      <c r="J95" s="2"/>
    </row>
    <row r="96" spans="1:10" ht="22.5">
      <c r="A96" s="1"/>
      <c r="B96" s="1"/>
      <c r="C96" s="2"/>
      <c r="D96" s="2"/>
      <c r="E96" s="2"/>
      <c r="F96" s="2"/>
      <c r="G96" s="2"/>
      <c r="H96" s="2"/>
      <c r="I96" s="2"/>
      <c r="J96" s="2"/>
    </row>
    <row r="97" spans="1:10" ht="22.5">
      <c r="A97" s="1"/>
      <c r="B97" s="1"/>
      <c r="C97" s="2"/>
      <c r="D97" s="2"/>
      <c r="E97" s="2"/>
      <c r="F97" s="1"/>
      <c r="G97" s="1"/>
      <c r="H97" s="1"/>
      <c r="I97" s="1"/>
      <c r="J97" s="2"/>
    </row>
    <row r="98" spans="1:10" ht="22.5">
      <c r="A98" s="1"/>
      <c r="B98" s="1"/>
      <c r="C98" s="2"/>
      <c r="D98" s="2"/>
      <c r="E98" s="2"/>
      <c r="F98" s="1"/>
      <c r="G98" s="1"/>
      <c r="H98" s="1"/>
      <c r="I98" s="1"/>
      <c r="J98" s="2"/>
    </row>
    <row r="99" spans="1:10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22.5">
      <c r="A100" s="12"/>
      <c r="B100" s="13"/>
      <c r="C100" s="13"/>
      <c r="D100" s="13"/>
      <c r="E100" s="14"/>
      <c r="F100" s="14"/>
      <c r="G100" s="14"/>
      <c r="H100" s="14"/>
      <c r="I100" s="14"/>
      <c r="J100" s="13"/>
    </row>
    <row r="101" spans="1:10" ht="22.5">
      <c r="A101" s="99"/>
      <c r="B101" s="93"/>
      <c r="C101" s="93"/>
      <c r="D101" s="93"/>
      <c r="E101" s="9"/>
      <c r="F101" s="9"/>
      <c r="G101" s="9"/>
      <c r="H101" s="9"/>
      <c r="I101" s="14"/>
      <c r="J101" s="13"/>
    </row>
    <row r="102" spans="1:10">
      <c r="A102" s="9"/>
      <c r="B102" s="17"/>
      <c r="C102" s="2"/>
      <c r="D102" s="9"/>
      <c r="E102" s="18"/>
      <c r="F102" s="18"/>
      <c r="G102" s="18"/>
      <c r="H102" s="18"/>
      <c r="I102" s="18"/>
      <c r="J102" s="2"/>
    </row>
    <row r="103" spans="1:10">
      <c r="A103" s="9"/>
      <c r="B103" s="17"/>
      <c r="C103" s="2"/>
      <c r="D103" s="9"/>
      <c r="E103" s="16"/>
      <c r="F103" s="16"/>
      <c r="G103" s="18"/>
      <c r="H103" s="16"/>
      <c r="I103" s="16"/>
      <c r="J103" s="2"/>
    </row>
    <row r="104" spans="1:10">
      <c r="A104" s="9"/>
      <c r="B104" s="17"/>
      <c r="C104" s="2"/>
      <c r="D104" s="9"/>
      <c r="E104" s="18"/>
      <c r="F104" s="16"/>
      <c r="G104" s="18"/>
      <c r="H104" s="16"/>
      <c r="I104" s="16"/>
      <c r="J104" s="2"/>
    </row>
    <row r="105" spans="1:10">
      <c r="A105" s="9"/>
      <c r="B105" s="17"/>
      <c r="C105" s="2"/>
      <c r="D105" s="9"/>
      <c r="E105" s="18"/>
      <c r="F105" s="16"/>
      <c r="G105" s="18"/>
      <c r="H105" s="16"/>
      <c r="I105" s="16"/>
      <c r="J105" s="2"/>
    </row>
    <row r="106" spans="1:10">
      <c r="A106" s="9"/>
      <c r="B106" s="17"/>
      <c r="C106" s="2"/>
      <c r="D106" s="9"/>
      <c r="E106" s="18"/>
      <c r="F106" s="16"/>
      <c r="G106" s="18"/>
      <c r="H106" s="16"/>
      <c r="I106" s="16"/>
      <c r="J106" s="2"/>
    </row>
    <row r="107" spans="1:10">
      <c r="A107" s="9"/>
      <c r="B107" s="17"/>
      <c r="C107" s="2"/>
      <c r="D107" s="9"/>
      <c r="E107" s="18"/>
      <c r="F107" s="16"/>
      <c r="G107" s="18"/>
      <c r="H107" s="16"/>
      <c r="I107" s="16"/>
      <c r="J107" s="2"/>
    </row>
    <row r="108" spans="1:10">
      <c r="A108" s="9"/>
      <c r="B108" s="17"/>
      <c r="C108" s="2"/>
      <c r="D108" s="9"/>
      <c r="E108" s="18"/>
      <c r="F108" s="16"/>
      <c r="G108" s="18"/>
      <c r="H108" s="16"/>
      <c r="I108" s="16"/>
      <c r="J108" s="2"/>
    </row>
    <row r="109" spans="1:10">
      <c r="A109" s="9"/>
      <c r="B109" s="17"/>
      <c r="C109" s="2"/>
      <c r="D109" s="126"/>
      <c r="E109" s="18"/>
      <c r="F109" s="16"/>
      <c r="G109" s="18"/>
      <c r="H109" s="16"/>
      <c r="I109" s="16"/>
      <c r="J109" s="2"/>
    </row>
    <row r="110" spans="1:10">
      <c r="A110" s="9"/>
      <c r="B110" s="17"/>
      <c r="C110" s="2"/>
      <c r="D110" s="9"/>
      <c r="E110" s="18"/>
      <c r="F110" s="16"/>
      <c r="G110" s="18"/>
      <c r="H110" s="16"/>
      <c r="I110" s="16"/>
      <c r="J110" s="2"/>
    </row>
    <row r="111" spans="1:10">
      <c r="A111" s="9"/>
      <c r="B111" s="17"/>
      <c r="C111" s="2"/>
      <c r="D111" s="9"/>
      <c r="E111" s="18"/>
      <c r="F111" s="16"/>
      <c r="G111" s="18"/>
      <c r="H111" s="16"/>
      <c r="I111" s="16"/>
      <c r="J111" s="2"/>
    </row>
    <row r="112" spans="1:10">
      <c r="A112" s="9"/>
      <c r="B112" s="17"/>
      <c r="C112" s="2"/>
      <c r="D112" s="9"/>
      <c r="E112" s="18"/>
      <c r="F112" s="16"/>
      <c r="G112" s="18"/>
      <c r="H112" s="16"/>
      <c r="I112" s="16"/>
      <c r="J112" s="2"/>
    </row>
    <row r="113" spans="1:10">
      <c r="A113" s="9"/>
      <c r="B113" s="17"/>
      <c r="C113" s="2"/>
      <c r="D113" s="9"/>
      <c r="E113" s="18"/>
      <c r="F113" s="16"/>
      <c r="G113" s="18"/>
      <c r="H113" s="16"/>
      <c r="I113" s="16"/>
      <c r="J113" s="2"/>
    </row>
    <row r="114" spans="1:10">
      <c r="A114" s="9"/>
      <c r="B114" s="17"/>
      <c r="C114" s="2"/>
      <c r="D114" s="9"/>
      <c r="E114" s="18"/>
      <c r="F114" s="16"/>
      <c r="G114" s="18"/>
      <c r="H114" s="16"/>
      <c r="I114" s="16"/>
      <c r="J114" s="2"/>
    </row>
    <row r="115" spans="1:10">
      <c r="A115" s="9"/>
      <c r="B115" s="17"/>
      <c r="C115" s="2"/>
      <c r="D115" s="2"/>
      <c r="E115" s="16"/>
      <c r="F115" s="16"/>
      <c r="G115" s="16"/>
      <c r="H115" s="16"/>
      <c r="I115" s="16"/>
      <c r="J115" s="2"/>
    </row>
    <row r="116" spans="1:10">
      <c r="A116" s="9"/>
      <c r="B116" s="17"/>
      <c r="C116" s="2"/>
      <c r="D116" s="9"/>
      <c r="E116" s="16"/>
      <c r="F116" s="16"/>
      <c r="G116" s="16"/>
      <c r="H116" s="16"/>
      <c r="I116" s="16"/>
      <c r="J116" s="2"/>
    </row>
    <row r="117" spans="1:10">
      <c r="A117" s="9"/>
      <c r="B117" s="17"/>
      <c r="C117" s="2"/>
      <c r="D117" s="9"/>
      <c r="E117" s="16"/>
      <c r="F117" s="16"/>
      <c r="G117" s="16"/>
      <c r="H117" s="16"/>
      <c r="I117" s="16"/>
      <c r="J117" s="2"/>
    </row>
    <row r="118" spans="1:10">
      <c r="A118" s="9"/>
      <c r="B118" s="17"/>
      <c r="C118" s="2"/>
      <c r="D118" s="9"/>
      <c r="E118" s="16"/>
      <c r="F118" s="16"/>
      <c r="G118" s="16"/>
      <c r="H118" s="16"/>
      <c r="I118" s="16"/>
      <c r="J118" s="2"/>
    </row>
    <row r="119" spans="1:10">
      <c r="A119" s="9"/>
      <c r="B119" s="127"/>
      <c r="C119" s="11"/>
      <c r="D119" s="128"/>
      <c r="E119" s="16"/>
      <c r="F119" s="16"/>
      <c r="G119" s="16"/>
      <c r="H119" s="16"/>
      <c r="I119" s="16"/>
      <c r="J119" s="2"/>
    </row>
    <row r="120" spans="1:10">
      <c r="A120" s="9"/>
      <c r="B120" s="17"/>
      <c r="C120" s="2"/>
      <c r="D120" s="9"/>
      <c r="E120" s="16"/>
      <c r="F120" s="16"/>
      <c r="G120" s="16"/>
      <c r="H120" s="16"/>
      <c r="I120" s="16"/>
      <c r="J120" s="2"/>
    </row>
    <row r="121" spans="1:10" ht="22.5">
      <c r="A121" s="1"/>
      <c r="B121" s="1"/>
      <c r="C121" s="2"/>
      <c r="D121" s="2"/>
      <c r="E121" s="2"/>
      <c r="F121" s="2"/>
      <c r="G121" s="2"/>
      <c r="H121" s="2"/>
      <c r="I121" s="2"/>
      <c r="J121" s="2"/>
    </row>
    <row r="122" spans="1:10" ht="22.5">
      <c r="A122" s="1"/>
      <c r="B122" s="1"/>
      <c r="C122" s="2"/>
      <c r="D122" s="2"/>
      <c r="E122" s="2"/>
      <c r="F122" s="1"/>
      <c r="G122" s="1"/>
      <c r="H122" s="1"/>
      <c r="I122" s="1"/>
      <c r="J122" s="2"/>
    </row>
    <row r="123" spans="1:10" ht="22.5">
      <c r="A123" s="1"/>
      <c r="B123" s="1"/>
      <c r="C123" s="2"/>
      <c r="D123" s="2"/>
      <c r="E123" s="2"/>
      <c r="F123" s="1"/>
      <c r="G123" s="1"/>
      <c r="H123" s="1"/>
      <c r="I123" s="1"/>
      <c r="J123" s="2"/>
    </row>
    <row r="124" spans="1:10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22.5">
      <c r="A125" s="12"/>
      <c r="B125" s="13"/>
      <c r="C125" s="13"/>
      <c r="D125" s="13"/>
      <c r="E125" s="14"/>
      <c r="F125" s="14"/>
      <c r="G125" s="14"/>
      <c r="H125" s="14"/>
      <c r="I125" s="14"/>
      <c r="J125" s="13"/>
    </row>
    <row r="126" spans="1:10" ht="22.5">
      <c r="A126" s="99"/>
      <c r="B126" s="93"/>
      <c r="C126" s="93"/>
      <c r="D126" s="93"/>
      <c r="E126" s="9"/>
      <c r="F126" s="9"/>
      <c r="G126" s="9"/>
      <c r="H126" s="9"/>
      <c r="I126" s="14"/>
      <c r="J126" s="13"/>
    </row>
    <row r="127" spans="1:10">
      <c r="A127" s="9"/>
      <c r="B127" s="17"/>
      <c r="C127" s="2"/>
      <c r="D127" s="9"/>
      <c r="E127" s="18"/>
      <c r="F127" s="18"/>
      <c r="G127" s="18"/>
      <c r="H127" s="18"/>
      <c r="I127" s="18"/>
      <c r="J127" s="2"/>
    </row>
    <row r="128" spans="1:10">
      <c r="A128" s="9"/>
      <c r="B128" s="17"/>
      <c r="C128" s="2"/>
      <c r="D128" s="9"/>
      <c r="E128" s="16"/>
      <c r="F128" s="16"/>
      <c r="G128" s="16"/>
      <c r="H128" s="16"/>
      <c r="I128" s="16"/>
      <c r="J128" s="2"/>
    </row>
    <row r="129" spans="1:10">
      <c r="A129" s="9"/>
      <c r="B129" s="17"/>
      <c r="C129" s="2"/>
      <c r="D129" s="9"/>
      <c r="E129" s="16"/>
      <c r="F129" s="16"/>
      <c r="G129" s="16"/>
      <c r="H129" s="16"/>
      <c r="I129" s="16"/>
      <c r="J129" s="2"/>
    </row>
    <row r="130" spans="1:10">
      <c r="A130" s="9"/>
      <c r="B130" s="17"/>
      <c r="C130" s="2"/>
      <c r="D130" s="9"/>
      <c r="E130" s="16"/>
      <c r="F130" s="16"/>
      <c r="G130" s="16"/>
      <c r="H130" s="16"/>
      <c r="I130" s="16"/>
      <c r="J130" s="2"/>
    </row>
    <row r="131" spans="1:10">
      <c r="A131" s="9"/>
      <c r="B131" s="17"/>
      <c r="C131" s="2"/>
      <c r="D131" s="9"/>
      <c r="E131" s="16"/>
      <c r="F131" s="16"/>
      <c r="G131" s="16"/>
      <c r="H131" s="16"/>
      <c r="I131" s="16"/>
      <c r="J131" s="2"/>
    </row>
    <row r="132" spans="1:10">
      <c r="A132" s="9"/>
      <c r="B132" s="17"/>
      <c r="C132" s="2"/>
      <c r="D132" s="9"/>
      <c r="E132" s="16"/>
      <c r="F132" s="16"/>
      <c r="G132" s="16"/>
      <c r="H132" s="16"/>
      <c r="I132" s="16"/>
      <c r="J132" s="2"/>
    </row>
    <row r="133" spans="1:10">
      <c r="A133" s="9"/>
      <c r="B133" s="17"/>
      <c r="C133" s="2"/>
      <c r="D133" s="9"/>
      <c r="E133" s="16"/>
      <c r="F133" s="16"/>
      <c r="G133" s="16"/>
      <c r="H133" s="16"/>
      <c r="I133" s="16"/>
      <c r="J133" s="2"/>
    </row>
    <row r="134" spans="1:10">
      <c r="A134" s="9"/>
      <c r="B134" s="17"/>
      <c r="C134" s="2"/>
      <c r="D134" s="9"/>
      <c r="E134" s="16"/>
      <c r="F134" s="16"/>
      <c r="G134" s="16"/>
      <c r="H134" s="16"/>
      <c r="I134" s="16"/>
      <c r="J134" s="2"/>
    </row>
    <row r="135" spans="1:10">
      <c r="A135" s="9"/>
      <c r="B135" s="17"/>
      <c r="C135" s="2"/>
      <c r="D135" s="9"/>
      <c r="E135" s="16"/>
      <c r="F135" s="16"/>
      <c r="G135" s="16"/>
      <c r="H135" s="16"/>
      <c r="I135" s="16"/>
      <c r="J135" s="2"/>
    </row>
    <row r="136" spans="1:10">
      <c r="A136" s="9"/>
      <c r="B136" s="17"/>
      <c r="C136" s="2"/>
      <c r="D136" s="9"/>
      <c r="E136" s="16"/>
      <c r="F136" s="16"/>
      <c r="G136" s="16"/>
      <c r="H136" s="16"/>
      <c r="I136" s="16"/>
      <c r="J136" s="2"/>
    </row>
    <row r="137" spans="1:10">
      <c r="A137" s="9"/>
      <c r="B137" s="17"/>
      <c r="C137" s="2"/>
      <c r="D137" s="126"/>
      <c r="E137" s="16"/>
      <c r="F137" s="16"/>
      <c r="G137" s="16"/>
      <c r="H137" s="16"/>
      <c r="I137" s="16"/>
      <c r="J137" s="2"/>
    </row>
    <row r="138" spans="1:10">
      <c r="A138" s="9"/>
      <c r="B138" s="17"/>
      <c r="C138" s="2"/>
      <c r="D138" s="126"/>
      <c r="E138" s="16"/>
      <c r="F138" s="16"/>
      <c r="G138" s="16"/>
      <c r="H138" s="16"/>
      <c r="I138" s="16"/>
      <c r="J138" s="2"/>
    </row>
    <row r="139" spans="1:10">
      <c r="A139" s="9"/>
      <c r="B139" s="17"/>
      <c r="C139" s="2"/>
      <c r="D139" s="126"/>
      <c r="E139" s="16"/>
      <c r="F139" s="16"/>
      <c r="G139" s="16"/>
      <c r="H139" s="16"/>
      <c r="I139" s="16"/>
      <c r="J139" s="2"/>
    </row>
    <row r="140" spans="1:10">
      <c r="A140" s="9"/>
      <c r="B140" s="17"/>
      <c r="C140" s="2"/>
      <c r="D140" s="126"/>
      <c r="E140" s="16"/>
      <c r="F140" s="16"/>
      <c r="G140" s="16"/>
      <c r="H140" s="16"/>
      <c r="I140" s="16"/>
      <c r="J140" s="2"/>
    </row>
    <row r="141" spans="1:10">
      <c r="A141" s="9"/>
      <c r="B141" s="17"/>
      <c r="C141" s="2"/>
      <c r="D141" s="126"/>
      <c r="E141" s="16"/>
      <c r="F141" s="16"/>
      <c r="G141" s="16"/>
      <c r="H141" s="16"/>
      <c r="I141" s="16"/>
      <c r="J141" s="2"/>
    </row>
    <row r="142" spans="1:10">
      <c r="A142" s="9"/>
      <c r="B142" s="17"/>
      <c r="C142" s="2"/>
      <c r="D142" s="126"/>
      <c r="E142" s="16"/>
      <c r="F142" s="16"/>
      <c r="G142" s="16"/>
      <c r="H142" s="16"/>
      <c r="I142" s="16"/>
      <c r="J142" s="2"/>
    </row>
    <row r="143" spans="1:10">
      <c r="A143" s="9"/>
      <c r="B143" s="17"/>
      <c r="C143" s="2"/>
      <c r="D143" s="126"/>
      <c r="E143" s="16"/>
      <c r="F143" s="16"/>
      <c r="G143" s="16"/>
      <c r="H143" s="16"/>
      <c r="I143" s="16"/>
      <c r="J143" s="2"/>
    </row>
    <row r="144" spans="1:10">
      <c r="A144" s="9"/>
      <c r="B144" s="17"/>
      <c r="C144" s="2"/>
      <c r="D144" s="126"/>
      <c r="E144" s="16"/>
      <c r="F144" s="16"/>
      <c r="G144" s="16"/>
      <c r="H144" s="16"/>
      <c r="I144" s="16"/>
      <c r="J144" s="2"/>
    </row>
    <row r="145" spans="1:10">
      <c r="A145" s="9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22.5">
      <c r="A146" s="1"/>
      <c r="B146" s="1"/>
      <c r="C146" s="2"/>
      <c r="D146" s="2"/>
      <c r="E146" s="2"/>
      <c r="F146" s="2"/>
      <c r="G146" s="2"/>
      <c r="H146" s="2"/>
      <c r="I146" s="2"/>
      <c r="J146" s="2"/>
    </row>
    <row r="147" spans="1:10" ht="22.5">
      <c r="A147" s="1"/>
      <c r="B147" s="1"/>
      <c r="C147" s="2"/>
      <c r="D147" s="2"/>
      <c r="E147" s="2"/>
      <c r="F147" s="1"/>
      <c r="G147" s="1"/>
      <c r="H147" s="1"/>
      <c r="I147" s="1"/>
      <c r="J147" s="2"/>
    </row>
    <row r="148" spans="1:10" ht="22.5">
      <c r="A148" s="1"/>
      <c r="B148" s="1"/>
      <c r="C148" s="2"/>
      <c r="D148" s="2"/>
      <c r="E148" s="2"/>
      <c r="F148" s="1"/>
      <c r="G148" s="1"/>
      <c r="H148" s="1"/>
      <c r="I148" s="1"/>
      <c r="J148" s="2"/>
    </row>
    <row r="149" spans="1:10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22.5">
      <c r="A150" s="12"/>
      <c r="B150" s="13"/>
      <c r="C150" s="13"/>
      <c r="D150" s="13"/>
      <c r="E150" s="14"/>
      <c r="F150" s="14"/>
      <c r="G150" s="14"/>
      <c r="H150" s="14"/>
      <c r="I150" s="14"/>
      <c r="J150" s="13"/>
    </row>
    <row r="151" spans="1:10" ht="22.5">
      <c r="A151" s="99"/>
      <c r="B151" s="93"/>
      <c r="C151" s="93"/>
      <c r="D151" s="93"/>
      <c r="E151" s="9"/>
      <c r="F151" s="9"/>
      <c r="G151" s="9"/>
      <c r="H151" s="9"/>
      <c r="I151" s="14"/>
      <c r="J151" s="13"/>
    </row>
    <row r="152" spans="1:10">
      <c r="A152" s="9"/>
      <c r="B152" s="17"/>
      <c r="C152" s="2"/>
      <c r="D152" s="9"/>
      <c r="E152" s="18"/>
      <c r="F152" s="18"/>
      <c r="G152" s="18"/>
      <c r="H152" s="18"/>
      <c r="I152" s="18"/>
      <c r="J152" s="2"/>
    </row>
    <row r="153" spans="1:10">
      <c r="A153" s="9"/>
      <c r="B153" s="17"/>
      <c r="C153" s="2"/>
      <c r="D153" s="9"/>
      <c r="E153" s="18"/>
      <c r="F153" s="18"/>
      <c r="G153" s="18"/>
      <c r="H153" s="18"/>
      <c r="I153" s="18"/>
      <c r="J153" s="2"/>
    </row>
    <row r="154" spans="1:10">
      <c r="A154" s="9"/>
      <c r="B154" s="17"/>
      <c r="C154" s="129"/>
      <c r="D154" s="126"/>
      <c r="E154" s="29"/>
      <c r="F154" s="29"/>
      <c r="G154" s="29"/>
      <c r="H154" s="29"/>
      <c r="I154" s="29"/>
      <c r="J154" s="2"/>
    </row>
    <row r="155" spans="1:10">
      <c r="A155" s="9"/>
      <c r="B155" s="17"/>
      <c r="C155" s="2"/>
      <c r="D155" s="9"/>
      <c r="E155" s="16"/>
      <c r="F155" s="16"/>
      <c r="G155" s="16"/>
      <c r="H155" s="16"/>
      <c r="I155" s="29"/>
      <c r="J155" s="2"/>
    </row>
    <row r="156" spans="1:10">
      <c r="A156" s="9"/>
      <c r="B156" s="17"/>
      <c r="C156" s="2"/>
      <c r="D156" s="9"/>
      <c r="E156" s="16"/>
      <c r="F156" s="16"/>
      <c r="G156" s="16"/>
      <c r="H156" s="16"/>
      <c r="I156" s="29"/>
      <c r="J156" s="2"/>
    </row>
    <row r="157" spans="1:10">
      <c r="A157" s="9"/>
      <c r="B157" s="17"/>
      <c r="C157" s="2"/>
      <c r="D157" s="9"/>
      <c r="E157" s="16"/>
      <c r="F157" s="16"/>
      <c r="G157" s="16"/>
      <c r="H157" s="16"/>
      <c r="I157" s="29"/>
      <c r="J157" s="2"/>
    </row>
    <row r="158" spans="1:10">
      <c r="A158" s="9"/>
      <c r="B158" s="17"/>
      <c r="C158" s="2"/>
      <c r="D158" s="9"/>
      <c r="E158" s="16"/>
      <c r="F158" s="16"/>
      <c r="G158" s="16"/>
      <c r="H158" s="16"/>
      <c r="I158" s="29"/>
      <c r="J158" s="2"/>
    </row>
    <row r="159" spans="1:10">
      <c r="A159" s="9"/>
      <c r="B159" s="17"/>
      <c r="C159" s="2"/>
      <c r="D159" s="9"/>
      <c r="E159" s="16"/>
      <c r="F159" s="16"/>
      <c r="G159" s="16"/>
      <c r="H159" s="16"/>
      <c r="I159" s="29"/>
      <c r="J159" s="2"/>
    </row>
    <row r="160" spans="1:10">
      <c r="A160" s="9"/>
      <c r="B160" s="17"/>
      <c r="C160" s="2"/>
      <c r="D160" s="9"/>
      <c r="E160" s="16"/>
      <c r="F160" s="16"/>
      <c r="G160" s="16"/>
      <c r="H160" s="16"/>
      <c r="I160" s="29"/>
      <c r="J160" s="2"/>
    </row>
    <row r="161" spans="1:10">
      <c r="A161" s="9"/>
      <c r="B161" s="17"/>
      <c r="C161" s="2"/>
      <c r="D161" s="9"/>
      <c r="E161" s="16"/>
      <c r="F161" s="16"/>
      <c r="G161" s="16"/>
      <c r="H161" s="16"/>
      <c r="I161" s="29"/>
      <c r="J161" s="2"/>
    </row>
    <row r="162" spans="1:10">
      <c r="A162" s="9"/>
      <c r="B162" s="17"/>
      <c r="C162" s="2"/>
      <c r="D162" s="9"/>
      <c r="E162" s="16"/>
      <c r="F162" s="16"/>
      <c r="G162" s="16"/>
      <c r="H162" s="16"/>
      <c r="I162" s="29"/>
      <c r="J162" s="2"/>
    </row>
    <row r="163" spans="1:10">
      <c r="A163" s="9"/>
      <c r="B163" s="17"/>
      <c r="C163" s="2"/>
      <c r="D163" s="9"/>
      <c r="E163" s="16"/>
      <c r="F163" s="16"/>
      <c r="G163" s="16"/>
      <c r="H163" s="16"/>
      <c r="I163" s="29"/>
      <c r="J163" s="2"/>
    </row>
    <row r="164" spans="1:10">
      <c r="A164" s="9"/>
      <c r="B164" s="17"/>
      <c r="C164" s="2"/>
      <c r="D164" s="9"/>
      <c r="E164" s="16"/>
      <c r="F164" s="16"/>
      <c r="G164" s="16"/>
      <c r="H164" s="16"/>
      <c r="I164" s="29"/>
      <c r="J164" s="2"/>
    </row>
    <row r="165" spans="1:10">
      <c r="A165" s="9"/>
      <c r="B165" s="17"/>
      <c r="C165" s="2"/>
      <c r="D165" s="9"/>
      <c r="E165" s="16"/>
      <c r="F165" s="16"/>
      <c r="G165" s="16"/>
      <c r="H165" s="16"/>
      <c r="I165" s="29"/>
      <c r="J165" s="2"/>
    </row>
    <row r="166" spans="1:10">
      <c r="A166" s="9"/>
      <c r="B166" s="17"/>
      <c r="C166" s="2"/>
      <c r="D166" s="9"/>
      <c r="E166" s="16"/>
      <c r="F166" s="16"/>
      <c r="G166" s="16"/>
      <c r="H166" s="16"/>
      <c r="I166" s="29"/>
      <c r="J166" s="2"/>
    </row>
    <row r="167" spans="1:10">
      <c r="A167" s="9"/>
      <c r="B167" s="17"/>
      <c r="C167" s="2"/>
      <c r="D167" s="9"/>
      <c r="E167" s="16"/>
      <c r="F167" s="16"/>
      <c r="G167" s="16"/>
      <c r="H167" s="16"/>
      <c r="I167" s="29"/>
      <c r="J167" s="2"/>
    </row>
    <row r="168" spans="1:10">
      <c r="A168" s="9"/>
      <c r="B168" s="17"/>
      <c r="C168" s="2"/>
      <c r="D168" s="9"/>
      <c r="E168" s="16"/>
      <c r="F168" s="16"/>
      <c r="G168" s="16"/>
      <c r="H168" s="16"/>
      <c r="I168" s="29"/>
      <c r="J168" s="2"/>
    </row>
    <row r="169" spans="1:10">
      <c r="A169" s="9"/>
      <c r="B169" s="17"/>
      <c r="C169" s="2"/>
      <c r="D169" s="9"/>
      <c r="E169" s="16"/>
      <c r="F169" s="16"/>
      <c r="G169" s="16"/>
      <c r="H169" s="16"/>
      <c r="I169" s="29"/>
      <c r="J169" s="2"/>
    </row>
    <row r="170" spans="1:10">
      <c r="A170" s="2"/>
      <c r="B170" s="2"/>
      <c r="C170" s="2"/>
      <c r="D170" s="2"/>
      <c r="E170" s="16"/>
      <c r="F170" s="16"/>
      <c r="G170" s="16"/>
      <c r="H170" s="16"/>
      <c r="I170" s="16"/>
      <c r="J170" s="2"/>
    </row>
    <row r="171" spans="1:10" ht="22.5">
      <c r="A171" s="1"/>
      <c r="B171" s="17"/>
      <c r="C171" s="2"/>
      <c r="D171" s="2"/>
      <c r="E171" s="2"/>
      <c r="F171" s="2"/>
      <c r="G171" s="2"/>
      <c r="H171" s="2"/>
      <c r="I171" s="2"/>
      <c r="J171" s="2"/>
    </row>
    <row r="172" spans="1:10" ht="22.5">
      <c r="A172" s="1"/>
      <c r="B172" s="17"/>
      <c r="C172" s="2"/>
      <c r="D172" s="2"/>
      <c r="E172" s="2"/>
      <c r="F172" s="1"/>
      <c r="G172" s="1"/>
      <c r="H172" s="1"/>
      <c r="I172" s="1"/>
      <c r="J172" s="2"/>
    </row>
    <row r="173" spans="1:10" ht="22.5">
      <c r="A173" s="1"/>
      <c r="B173" s="1"/>
      <c r="C173" s="2"/>
      <c r="D173" s="2"/>
      <c r="E173" s="2"/>
      <c r="F173" s="1"/>
      <c r="G173" s="1"/>
      <c r="H173" s="1"/>
      <c r="I173" s="1"/>
      <c r="J173" s="2"/>
    </row>
    <row r="174" spans="1:10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22.5">
      <c r="A175" s="12"/>
      <c r="B175" s="13"/>
      <c r="C175" s="13"/>
      <c r="D175" s="13"/>
      <c r="E175" s="14"/>
      <c r="F175" s="14"/>
      <c r="G175" s="14"/>
      <c r="H175" s="14"/>
      <c r="I175" s="14"/>
      <c r="J175" s="13"/>
    </row>
    <row r="176" spans="1:10" ht="22.5">
      <c r="A176" s="99"/>
      <c r="B176" s="93"/>
      <c r="C176" s="93"/>
      <c r="D176" s="93"/>
      <c r="E176" s="9"/>
      <c r="F176" s="9"/>
      <c r="G176" s="9"/>
      <c r="H176" s="9"/>
      <c r="I176" s="14"/>
      <c r="J176" s="13"/>
    </row>
    <row r="177" spans="1:10">
      <c r="A177" s="19"/>
      <c r="B177" s="17"/>
      <c r="C177" s="2"/>
      <c r="D177" s="9"/>
      <c r="E177" s="18"/>
      <c r="F177" s="18"/>
      <c r="G177" s="18"/>
      <c r="H177" s="18"/>
      <c r="I177" s="18"/>
      <c r="J177" s="2"/>
    </row>
    <row r="178" spans="1:10">
      <c r="A178" s="2"/>
      <c r="B178" s="17"/>
      <c r="C178" s="2"/>
      <c r="D178" s="9"/>
      <c r="E178" s="16"/>
      <c r="F178" s="16"/>
      <c r="G178" s="16"/>
      <c r="H178" s="16"/>
      <c r="I178" s="29"/>
      <c r="J178" s="2"/>
    </row>
    <row r="179" spans="1:10">
      <c r="A179" s="2"/>
      <c r="B179" s="17"/>
      <c r="C179" s="2"/>
      <c r="D179" s="9"/>
      <c r="E179" s="16"/>
      <c r="F179" s="16"/>
      <c r="G179" s="16"/>
      <c r="H179" s="16"/>
      <c r="I179" s="29"/>
      <c r="J179" s="2"/>
    </row>
    <row r="180" spans="1:10">
      <c r="A180" s="2"/>
      <c r="B180" s="17"/>
      <c r="C180" s="2"/>
      <c r="D180" s="9"/>
      <c r="E180" s="16"/>
      <c r="F180" s="16"/>
      <c r="G180" s="16"/>
      <c r="H180" s="16"/>
      <c r="I180" s="29"/>
      <c r="J180" s="2"/>
    </row>
    <row r="181" spans="1:10">
      <c r="A181" s="2"/>
      <c r="B181" s="17"/>
      <c r="C181" s="2"/>
      <c r="D181" s="9"/>
      <c r="E181" s="16"/>
      <c r="F181" s="16"/>
      <c r="G181" s="16"/>
      <c r="H181" s="16"/>
      <c r="I181" s="29"/>
      <c r="J181" s="2"/>
    </row>
    <row r="182" spans="1:10">
      <c r="A182" s="2"/>
      <c r="B182" s="17"/>
      <c r="C182" s="2"/>
      <c r="D182" s="9"/>
      <c r="E182" s="16"/>
      <c r="F182" s="16"/>
      <c r="G182" s="16"/>
      <c r="H182" s="16"/>
      <c r="I182" s="29"/>
      <c r="J182" s="2"/>
    </row>
    <row r="183" spans="1:10">
      <c r="A183" s="2"/>
      <c r="B183" s="17"/>
      <c r="C183" s="2"/>
      <c r="D183" s="9"/>
      <c r="E183" s="16"/>
      <c r="F183" s="16"/>
      <c r="G183" s="16"/>
      <c r="H183" s="16"/>
      <c r="I183" s="29"/>
      <c r="J183" s="2"/>
    </row>
    <row r="184" spans="1:10">
      <c r="A184" s="2"/>
      <c r="B184" s="17"/>
      <c r="C184" s="2"/>
      <c r="D184" s="9"/>
      <c r="E184" s="16"/>
      <c r="F184" s="16"/>
      <c r="G184" s="16"/>
      <c r="H184" s="16"/>
      <c r="I184" s="16"/>
      <c r="J184" s="2"/>
    </row>
    <row r="185" spans="1:10">
      <c r="A185" s="2"/>
      <c r="B185" s="17"/>
      <c r="C185" s="2"/>
      <c r="D185" s="9"/>
      <c r="E185" s="16"/>
      <c r="F185" s="16"/>
      <c r="G185" s="16"/>
      <c r="H185" s="16"/>
      <c r="I185" s="16"/>
      <c r="J185" s="2"/>
    </row>
    <row r="186" spans="1:10">
      <c r="A186" s="2"/>
      <c r="B186" s="17"/>
      <c r="C186" s="2"/>
      <c r="D186" s="9"/>
      <c r="E186" s="16"/>
      <c r="F186" s="16"/>
      <c r="G186" s="16"/>
      <c r="H186" s="16"/>
      <c r="I186" s="29"/>
      <c r="J186" s="2"/>
    </row>
    <row r="187" spans="1:10">
      <c r="A187" s="2"/>
      <c r="B187" s="17"/>
      <c r="C187" s="2"/>
      <c r="D187" s="9"/>
      <c r="E187" s="16"/>
      <c r="F187" s="16"/>
      <c r="G187" s="16"/>
      <c r="H187" s="16"/>
      <c r="I187" s="29"/>
      <c r="J187" s="2"/>
    </row>
    <row r="188" spans="1:10">
      <c r="A188" s="2"/>
      <c r="B188" s="17"/>
      <c r="C188" s="2"/>
      <c r="D188" s="126"/>
      <c r="E188" s="16"/>
      <c r="F188" s="16"/>
      <c r="G188" s="16"/>
      <c r="H188" s="16"/>
      <c r="I188" s="29"/>
      <c r="J188" s="2"/>
    </row>
    <row r="189" spans="1:10">
      <c r="A189" s="2"/>
      <c r="B189" s="17"/>
      <c r="C189" s="129"/>
      <c r="D189" s="126"/>
      <c r="E189" s="16"/>
      <c r="F189" s="16"/>
      <c r="G189" s="16"/>
      <c r="H189" s="16"/>
      <c r="I189" s="29"/>
      <c r="J189" s="2"/>
    </row>
    <row r="190" spans="1:10">
      <c r="A190" s="2"/>
      <c r="B190" s="17"/>
      <c r="C190" s="129"/>
      <c r="D190" s="126"/>
      <c r="E190" s="16"/>
      <c r="F190" s="16"/>
      <c r="G190" s="16"/>
      <c r="H190" s="16"/>
      <c r="I190" s="29"/>
      <c r="J190" s="2"/>
    </row>
    <row r="191" spans="1:10">
      <c r="A191" s="2"/>
      <c r="B191" s="17"/>
      <c r="C191" s="2"/>
      <c r="D191" s="9"/>
      <c r="E191" s="16"/>
      <c r="F191" s="16"/>
      <c r="G191" s="16"/>
      <c r="H191" s="16"/>
      <c r="I191" s="29"/>
      <c r="J191" s="2"/>
    </row>
    <row r="192" spans="1:10">
      <c r="A192" s="2"/>
      <c r="B192" s="17"/>
      <c r="C192" s="2"/>
      <c r="D192" s="9"/>
      <c r="E192" s="16"/>
      <c r="F192" s="16"/>
      <c r="G192" s="16"/>
      <c r="H192" s="16"/>
      <c r="I192" s="29"/>
      <c r="J192" s="2"/>
    </row>
    <row r="193" spans="1:10">
      <c r="A193" s="2"/>
      <c r="B193" s="17"/>
      <c r="C193" s="129"/>
      <c r="D193" s="126"/>
      <c r="E193" s="16"/>
      <c r="F193" s="16"/>
      <c r="G193" s="16"/>
      <c r="H193" s="16"/>
      <c r="I193" s="29"/>
      <c r="J193" s="2"/>
    </row>
    <row r="194" spans="1:10">
      <c r="A194" s="2"/>
      <c r="B194" s="17"/>
      <c r="C194" s="129"/>
      <c r="D194" s="126"/>
      <c r="E194" s="16"/>
      <c r="F194" s="16"/>
      <c r="G194" s="16"/>
      <c r="H194" s="16"/>
      <c r="I194" s="16"/>
      <c r="J194" s="2"/>
    </row>
    <row r="195" spans="1:10">
      <c r="A195" s="2"/>
      <c r="B195" s="17"/>
      <c r="C195" s="129"/>
      <c r="D195" s="126"/>
      <c r="E195" s="29"/>
      <c r="F195" s="29"/>
      <c r="G195" s="29"/>
      <c r="H195" s="29"/>
      <c r="I195" s="29"/>
      <c r="J195" s="2"/>
    </row>
    <row r="196" spans="1:10" ht="22.5">
      <c r="A196" s="1"/>
      <c r="B196" s="1"/>
      <c r="C196" s="2"/>
      <c r="D196" s="2"/>
      <c r="E196" s="2"/>
      <c r="F196" s="2"/>
      <c r="G196" s="2"/>
      <c r="H196" s="2"/>
      <c r="I196" s="2"/>
      <c r="J196" s="2"/>
    </row>
    <row r="197" spans="1:10" ht="22.5">
      <c r="A197" s="1"/>
      <c r="B197" s="1"/>
      <c r="C197" s="2"/>
      <c r="D197" s="2"/>
      <c r="E197" s="2"/>
      <c r="F197" s="1"/>
      <c r="G197" s="1"/>
      <c r="H197" s="1"/>
      <c r="I197" s="1"/>
      <c r="J197" s="2"/>
    </row>
    <row r="198" spans="1:10" ht="22.5">
      <c r="A198" s="1"/>
      <c r="B198" s="1"/>
      <c r="C198" s="2"/>
      <c r="D198" s="2"/>
      <c r="E198" s="2"/>
      <c r="F198" s="1"/>
      <c r="G198" s="1"/>
      <c r="H198" s="1"/>
      <c r="I198" s="1"/>
      <c r="J198" s="2"/>
    </row>
    <row r="199" spans="1:10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22.5">
      <c r="A200" s="12"/>
      <c r="B200" s="13"/>
      <c r="C200" s="13"/>
      <c r="D200" s="13"/>
      <c r="E200" s="14"/>
      <c r="F200" s="14"/>
      <c r="G200" s="14"/>
      <c r="H200" s="14"/>
      <c r="I200" s="14"/>
      <c r="J200" s="13"/>
    </row>
    <row r="201" spans="1:10" ht="22.5">
      <c r="A201" s="99"/>
      <c r="B201" s="93"/>
      <c r="C201" s="93"/>
      <c r="D201" s="93"/>
      <c r="E201" s="9"/>
      <c r="F201" s="9"/>
      <c r="G201" s="9"/>
      <c r="H201" s="9"/>
      <c r="I201" s="14"/>
      <c r="J201" s="13"/>
    </row>
    <row r="202" spans="1:10">
      <c r="A202" s="9"/>
      <c r="B202" s="17"/>
      <c r="C202" s="2"/>
      <c r="D202" s="2"/>
      <c r="E202" s="2"/>
      <c r="F202" s="2"/>
      <c r="G202" s="2"/>
      <c r="H202" s="2"/>
      <c r="I202" s="2"/>
      <c r="J202" s="2"/>
    </row>
    <row r="203" spans="1:10">
      <c r="A203" s="9"/>
      <c r="B203" s="17"/>
      <c r="C203" s="129"/>
      <c r="D203" s="126"/>
      <c r="E203" s="129"/>
      <c r="F203" s="129"/>
      <c r="G203" s="129"/>
      <c r="H203" s="129"/>
      <c r="I203" s="129"/>
      <c r="J203" s="2"/>
    </row>
    <row r="204" spans="1:10">
      <c r="A204" s="9"/>
      <c r="B204" s="17"/>
      <c r="C204" s="129"/>
      <c r="D204" s="126"/>
      <c r="E204" s="29"/>
      <c r="F204" s="29"/>
      <c r="G204" s="29"/>
      <c r="H204" s="29"/>
      <c r="I204" s="29"/>
      <c r="J204" s="2"/>
    </row>
    <row r="205" spans="1:10">
      <c r="A205" s="9"/>
      <c r="B205" s="17"/>
      <c r="C205" s="129"/>
      <c r="D205" s="126"/>
      <c r="E205" s="29"/>
      <c r="F205" s="29"/>
      <c r="G205" s="29"/>
      <c r="H205" s="29"/>
      <c r="I205" s="29"/>
      <c r="J205" s="2"/>
    </row>
    <row r="206" spans="1:10">
      <c r="A206" s="9"/>
      <c r="B206" s="17"/>
      <c r="C206" s="129"/>
      <c r="D206" s="93"/>
      <c r="E206" s="29"/>
      <c r="F206" s="29"/>
      <c r="G206" s="29"/>
      <c r="H206" s="29"/>
      <c r="I206" s="29"/>
      <c r="J206" s="2"/>
    </row>
    <row r="207" spans="1:10">
      <c r="A207" s="9"/>
      <c r="B207" s="17"/>
      <c r="C207" s="129"/>
      <c r="D207" s="126"/>
      <c r="E207" s="29"/>
      <c r="F207" s="29"/>
      <c r="G207" s="29"/>
      <c r="H207" s="29"/>
      <c r="I207" s="29"/>
      <c r="J207" s="2"/>
    </row>
    <row r="208" spans="1:10">
      <c r="A208" s="9"/>
      <c r="B208" s="17"/>
      <c r="C208" s="129"/>
      <c r="D208" s="126"/>
      <c r="E208" s="29"/>
      <c r="F208" s="29"/>
      <c r="G208" s="29"/>
      <c r="H208" s="29"/>
      <c r="I208" s="29"/>
      <c r="J208" s="2"/>
    </row>
    <row r="209" spans="1:13">
      <c r="A209" s="9"/>
      <c r="B209" s="17"/>
      <c r="C209" s="129"/>
      <c r="D209" s="126"/>
      <c r="E209" s="29"/>
      <c r="F209" s="29"/>
      <c r="G209" s="29"/>
      <c r="H209" s="29"/>
      <c r="I209" s="29"/>
      <c r="J209" s="2"/>
      <c r="L209" s="130"/>
      <c r="M209" s="92"/>
    </row>
    <row r="210" spans="1:13">
      <c r="A210" s="2"/>
      <c r="B210" s="17"/>
      <c r="C210" s="129"/>
      <c r="D210" s="126"/>
      <c r="E210" s="29"/>
      <c r="F210" s="29"/>
      <c r="G210" s="29"/>
      <c r="H210" s="29"/>
      <c r="I210" s="29"/>
      <c r="J210" s="2"/>
    </row>
    <row r="211" spans="1:13">
      <c r="A211" s="2"/>
      <c r="B211" s="17"/>
      <c r="C211" s="129"/>
      <c r="D211" s="126"/>
      <c r="E211" s="29"/>
      <c r="F211" s="29"/>
      <c r="G211" s="29"/>
      <c r="H211" s="29"/>
      <c r="I211" s="29"/>
      <c r="J211" s="2"/>
      <c r="L211" s="92"/>
    </row>
    <row r="212" spans="1:13">
      <c r="A212" s="2"/>
      <c r="B212" s="17"/>
      <c r="C212" s="129"/>
      <c r="D212" s="126"/>
      <c r="E212" s="29"/>
      <c r="F212" s="29"/>
      <c r="G212" s="29"/>
      <c r="H212" s="29"/>
      <c r="I212" s="29"/>
      <c r="J212" s="2"/>
      <c r="L212" s="92"/>
    </row>
    <row r="213" spans="1:13">
      <c r="A213" s="2"/>
      <c r="B213" s="2"/>
      <c r="C213" s="2"/>
      <c r="D213" s="2"/>
      <c r="E213" s="2"/>
      <c r="F213" s="2"/>
      <c r="G213" s="2"/>
      <c r="H213" s="2"/>
      <c r="I213" s="2"/>
      <c r="J213" s="2"/>
      <c r="L213" s="92"/>
    </row>
    <row r="214" spans="1:13">
      <c r="A214" s="2"/>
      <c r="B214" s="2"/>
      <c r="C214" s="2"/>
      <c r="D214" s="2"/>
      <c r="E214" s="2"/>
      <c r="F214" s="2"/>
      <c r="G214" s="2"/>
      <c r="H214" s="2"/>
      <c r="I214" s="15"/>
      <c r="J214" s="2"/>
      <c r="L214" s="92"/>
    </row>
    <row r="215" spans="1:13">
      <c r="A215" s="2"/>
      <c r="B215" s="17"/>
      <c r="C215" s="2"/>
      <c r="D215" s="9"/>
      <c r="E215" s="18"/>
      <c r="F215" s="18"/>
      <c r="G215" s="18"/>
      <c r="H215" s="18"/>
      <c r="I215" s="18"/>
      <c r="J215" s="2"/>
    </row>
    <row r="216" spans="1:13">
      <c r="A216" s="2"/>
      <c r="B216" s="17"/>
      <c r="C216" s="2"/>
      <c r="D216" s="9"/>
      <c r="E216" s="18"/>
      <c r="F216" s="18"/>
      <c r="G216" s="18"/>
      <c r="H216" s="18"/>
      <c r="I216" s="18"/>
      <c r="J216" s="2"/>
    </row>
    <row r="217" spans="1:13" ht="22.5">
      <c r="A217" s="2"/>
      <c r="B217" s="1"/>
      <c r="C217" s="2"/>
      <c r="D217" s="2"/>
      <c r="E217" s="2"/>
      <c r="F217" s="2"/>
      <c r="G217" s="2"/>
      <c r="H217" s="2"/>
      <c r="I217" s="2"/>
      <c r="J217" s="2"/>
    </row>
    <row r="218" spans="1:13" ht="22.5">
      <c r="A218" s="2"/>
      <c r="B218" s="1"/>
      <c r="C218" s="2"/>
      <c r="D218" s="2"/>
      <c r="E218" s="2"/>
      <c r="F218" s="2"/>
      <c r="G218" s="2"/>
      <c r="H218" s="2"/>
      <c r="I218" s="2"/>
      <c r="J218" s="2"/>
    </row>
    <row r="219" spans="1:13">
      <c r="A219" s="2"/>
      <c r="B219" s="17"/>
      <c r="C219" s="2"/>
      <c r="D219" s="2"/>
      <c r="E219" s="2"/>
      <c r="F219" s="2"/>
      <c r="G219" s="2"/>
      <c r="H219" s="2"/>
      <c r="I219" s="20"/>
      <c r="J219" s="2"/>
    </row>
    <row r="220" spans="1:13" ht="22.5">
      <c r="A220" s="2"/>
      <c r="B220" s="2"/>
      <c r="C220" s="2"/>
      <c r="D220" s="2"/>
      <c r="E220" s="2"/>
      <c r="F220" s="2"/>
      <c r="G220" s="2"/>
      <c r="H220" s="2"/>
      <c r="I220" s="21"/>
      <c r="J220" s="2"/>
    </row>
    <row r="221" spans="1:13" ht="22.5">
      <c r="A221" s="1"/>
      <c r="B221" s="17"/>
      <c r="C221" s="2"/>
      <c r="D221" s="2"/>
      <c r="E221" s="2"/>
      <c r="F221" s="2"/>
      <c r="G221" s="2"/>
      <c r="H221" s="2"/>
      <c r="I221" s="2"/>
      <c r="J221" s="2"/>
    </row>
    <row r="222" spans="1:13" ht="22.5">
      <c r="A222" s="1"/>
      <c r="B222" s="17"/>
      <c r="C222" s="2"/>
      <c r="D222" s="2"/>
      <c r="E222" s="2"/>
      <c r="F222" s="1"/>
      <c r="G222" s="1"/>
      <c r="H222" s="1"/>
      <c r="I222" s="1"/>
      <c r="J222" s="2"/>
    </row>
    <row r="223" spans="1:13" ht="22.5">
      <c r="A223" s="1"/>
      <c r="B223" s="1"/>
      <c r="C223" s="2"/>
      <c r="D223" s="2"/>
      <c r="E223" s="2"/>
      <c r="F223" s="1"/>
      <c r="G223" s="1"/>
      <c r="H223" s="1"/>
      <c r="I223" s="1"/>
      <c r="J223" s="2"/>
    </row>
    <row r="224" spans="1:13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1" ht="22.5">
      <c r="A225" s="12"/>
      <c r="B225" s="13"/>
      <c r="C225" s="13"/>
      <c r="D225" s="13"/>
      <c r="E225" s="14"/>
      <c r="F225" s="14"/>
      <c r="G225" s="14"/>
      <c r="H225" s="14"/>
      <c r="I225" s="14"/>
      <c r="J225" s="13"/>
    </row>
    <row r="226" spans="1:11" ht="22.5">
      <c r="A226" s="99"/>
      <c r="B226" s="93"/>
      <c r="C226" s="93"/>
      <c r="D226" s="93"/>
      <c r="E226" s="9"/>
      <c r="F226" s="9"/>
      <c r="G226" s="9"/>
      <c r="H226" s="9"/>
      <c r="I226" s="14"/>
      <c r="J226" s="13"/>
    </row>
    <row r="227" spans="1:11">
      <c r="A227" s="19"/>
      <c r="B227" s="2"/>
      <c r="C227" s="2"/>
      <c r="D227" s="9"/>
      <c r="E227" s="18"/>
      <c r="F227" s="18"/>
      <c r="G227" s="18"/>
      <c r="H227" s="18"/>
      <c r="I227" s="18"/>
      <c r="J227" s="2"/>
    </row>
    <row r="228" spans="1:11">
      <c r="A228" s="9"/>
      <c r="B228" s="17"/>
      <c r="C228" s="131"/>
      <c r="D228" s="9"/>
      <c r="E228" s="18"/>
      <c r="F228" s="16"/>
      <c r="G228" s="18"/>
      <c r="H228" s="16"/>
      <c r="I228" s="16"/>
      <c r="J228" s="11"/>
    </row>
    <row r="229" spans="1:11">
      <c r="A229" s="9"/>
      <c r="B229" s="17"/>
      <c r="C229" s="131"/>
      <c r="D229" s="9"/>
      <c r="E229" s="18"/>
      <c r="F229" s="16"/>
      <c r="G229" s="18"/>
      <c r="H229" s="16"/>
      <c r="I229" s="16"/>
      <c r="J229" s="2"/>
    </row>
    <row r="230" spans="1:11">
      <c r="A230" s="9"/>
      <c r="B230" s="17"/>
      <c r="C230" s="131"/>
      <c r="D230" s="9"/>
      <c r="E230" s="18"/>
      <c r="F230" s="16"/>
      <c r="G230" s="18"/>
      <c r="H230" s="16"/>
      <c r="I230" s="16"/>
      <c r="J230" s="11"/>
    </row>
    <row r="231" spans="1:11">
      <c r="A231" s="9"/>
      <c r="B231" s="17"/>
      <c r="C231" s="131"/>
      <c r="D231" s="9"/>
      <c r="E231" s="18"/>
      <c r="F231" s="16"/>
      <c r="G231" s="18"/>
      <c r="H231" s="16"/>
      <c r="I231" s="16"/>
      <c r="J231" s="2"/>
    </row>
    <row r="232" spans="1:11">
      <c r="A232" s="9"/>
      <c r="B232" s="17"/>
      <c r="C232" s="131"/>
      <c r="D232" s="93"/>
      <c r="E232" s="18"/>
      <c r="F232" s="16"/>
      <c r="G232" s="18"/>
      <c r="H232" s="16"/>
      <c r="I232" s="16"/>
      <c r="J232" s="2"/>
    </row>
    <row r="233" spans="1:11">
      <c r="A233" s="9"/>
      <c r="B233" s="17"/>
      <c r="C233" s="131"/>
      <c r="D233" s="9"/>
      <c r="E233" s="132"/>
      <c r="F233" s="16"/>
      <c r="G233" s="18"/>
      <c r="H233" s="16"/>
      <c r="I233" s="16"/>
      <c r="J233" s="2"/>
    </row>
    <row r="234" spans="1:11">
      <c r="A234" s="9"/>
      <c r="B234" s="17"/>
      <c r="C234" s="131"/>
      <c r="D234" s="126"/>
      <c r="E234" s="16"/>
      <c r="F234" s="16"/>
      <c r="G234" s="18"/>
      <c r="H234" s="16"/>
      <c r="I234" s="16"/>
      <c r="J234" s="2"/>
    </row>
    <row r="235" spans="1:11">
      <c r="A235" s="9"/>
      <c r="B235" s="17"/>
      <c r="C235" s="131"/>
      <c r="D235" s="126"/>
      <c r="E235" s="18"/>
      <c r="F235" s="16"/>
      <c r="G235" s="18"/>
      <c r="H235" s="16"/>
      <c r="I235" s="16"/>
      <c r="J235" s="2"/>
    </row>
    <row r="236" spans="1:11">
      <c r="A236" s="9"/>
      <c r="B236" s="2"/>
      <c r="C236" s="131"/>
      <c r="D236" s="126"/>
      <c r="E236" s="18"/>
      <c r="F236" s="16"/>
      <c r="G236" s="18"/>
      <c r="H236" s="16"/>
      <c r="I236" s="16"/>
      <c r="J236" s="2"/>
      <c r="K236" s="133"/>
    </row>
    <row r="237" spans="1:11">
      <c r="A237" s="9"/>
      <c r="B237" s="17"/>
      <c r="C237" s="131"/>
      <c r="D237" s="9"/>
      <c r="E237" s="18"/>
      <c r="F237" s="16"/>
      <c r="G237" s="18"/>
      <c r="H237" s="16"/>
      <c r="I237" s="16"/>
      <c r="J237" s="2"/>
      <c r="K237" s="133"/>
    </row>
    <row r="238" spans="1:11">
      <c r="A238" s="9"/>
      <c r="B238" s="17"/>
      <c r="C238" s="131"/>
      <c r="D238" s="9"/>
      <c r="E238" s="18"/>
      <c r="F238" s="16"/>
      <c r="G238" s="18"/>
      <c r="H238" s="16"/>
      <c r="I238" s="16"/>
      <c r="J238" s="2"/>
    </row>
    <row r="239" spans="1:11">
      <c r="A239" s="9"/>
      <c r="B239" s="17"/>
      <c r="C239" s="131"/>
      <c r="D239" s="9"/>
      <c r="E239" s="18"/>
      <c r="F239" s="16"/>
      <c r="G239" s="18"/>
      <c r="H239" s="16"/>
      <c r="I239" s="16"/>
      <c r="J239" s="2"/>
    </row>
    <row r="240" spans="1:11">
      <c r="A240" s="9"/>
      <c r="B240" s="17"/>
      <c r="C240" s="131"/>
      <c r="D240" s="9"/>
      <c r="E240" s="18"/>
      <c r="F240" s="16"/>
      <c r="G240" s="18"/>
      <c r="H240" s="16"/>
      <c r="I240" s="16"/>
      <c r="J240" s="2"/>
    </row>
    <row r="241" spans="1:10">
      <c r="A241" s="9"/>
      <c r="B241" s="17"/>
      <c r="C241" s="131"/>
      <c r="D241" s="93"/>
      <c r="E241" s="18"/>
      <c r="F241" s="16"/>
      <c r="G241" s="18"/>
      <c r="H241" s="16"/>
      <c r="I241" s="16"/>
      <c r="J241" s="2"/>
    </row>
    <row r="242" spans="1:10">
      <c r="A242" s="9"/>
      <c r="B242" s="17"/>
      <c r="C242" s="131"/>
      <c r="D242" s="126"/>
      <c r="E242" s="16"/>
      <c r="F242" s="16"/>
      <c r="G242" s="18"/>
      <c r="H242" s="16"/>
      <c r="I242" s="16"/>
      <c r="J242" s="2"/>
    </row>
    <row r="243" spans="1:10">
      <c r="A243" s="9"/>
      <c r="B243" s="17"/>
      <c r="C243" s="134"/>
      <c r="J243" s="2"/>
    </row>
    <row r="244" spans="1:10">
      <c r="A244" s="9"/>
      <c r="B244" s="17"/>
      <c r="C244" s="134"/>
      <c r="D244" s="135"/>
      <c r="E244" s="16"/>
      <c r="F244" s="16"/>
      <c r="G244" s="134"/>
      <c r="H244" s="16"/>
      <c r="I244" s="16"/>
      <c r="J244" s="2"/>
    </row>
    <row r="245" spans="1:10">
      <c r="A245" s="2"/>
      <c r="B245" s="17"/>
      <c r="C245" s="136"/>
      <c r="D245" s="135"/>
      <c r="E245" s="16"/>
      <c r="F245" s="16"/>
      <c r="G245" s="131"/>
      <c r="H245" s="16"/>
      <c r="I245" s="16"/>
      <c r="J245" s="2"/>
    </row>
    <row r="246" spans="1:10" ht="22.5">
      <c r="A246" s="1"/>
      <c r="B246" s="17"/>
      <c r="C246" s="2"/>
      <c r="D246" s="2"/>
      <c r="E246" s="2"/>
      <c r="F246" s="2"/>
      <c r="G246" s="2"/>
      <c r="H246" s="2"/>
      <c r="I246" s="2"/>
      <c r="J246" s="2"/>
    </row>
    <row r="247" spans="1:10" ht="22.5">
      <c r="A247" s="1"/>
      <c r="B247" s="17"/>
      <c r="C247" s="2"/>
      <c r="D247" s="2"/>
      <c r="E247" s="2"/>
      <c r="F247" s="1"/>
      <c r="G247" s="1"/>
      <c r="H247" s="1"/>
      <c r="I247" s="1"/>
      <c r="J247" s="2"/>
    </row>
    <row r="248" spans="1:10" ht="22.5">
      <c r="A248" s="1"/>
      <c r="B248" s="1"/>
      <c r="C248" s="2"/>
      <c r="D248" s="2"/>
      <c r="E248" s="2"/>
      <c r="F248" s="1"/>
      <c r="G248" s="1"/>
      <c r="H248" s="1"/>
      <c r="I248" s="1"/>
      <c r="J248" s="2"/>
    </row>
    <row r="249" spans="1:10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22.5">
      <c r="A250" s="12"/>
      <c r="B250" s="13"/>
      <c r="C250" s="13"/>
      <c r="D250" s="13"/>
      <c r="E250" s="14"/>
      <c r="F250" s="14"/>
      <c r="G250" s="14"/>
      <c r="H250" s="14"/>
      <c r="I250" s="14"/>
      <c r="J250" s="13"/>
    </row>
    <row r="251" spans="1:10" ht="22.5">
      <c r="A251" s="99"/>
      <c r="B251" s="93"/>
      <c r="C251" s="93"/>
      <c r="D251" s="93"/>
      <c r="E251" s="9"/>
      <c r="F251" s="9"/>
      <c r="G251" s="9"/>
      <c r="H251" s="9"/>
      <c r="I251" s="14"/>
      <c r="J251" s="13"/>
    </row>
    <row r="252" spans="1:10">
      <c r="A252" s="9"/>
      <c r="B252" s="2"/>
      <c r="C252" s="2"/>
      <c r="D252" s="9"/>
      <c r="E252" s="18"/>
      <c r="F252" s="18"/>
      <c r="G252" s="18"/>
      <c r="H252" s="18"/>
      <c r="I252" s="18"/>
      <c r="J252" s="2"/>
    </row>
    <row r="253" spans="1:10">
      <c r="A253" s="9"/>
      <c r="B253" s="17"/>
      <c r="C253" s="131"/>
      <c r="D253" s="9"/>
      <c r="E253" s="18"/>
      <c r="F253" s="16"/>
      <c r="G253" s="18"/>
      <c r="H253" s="16"/>
      <c r="I253" s="16"/>
      <c r="J253" s="2"/>
    </row>
    <row r="254" spans="1:10">
      <c r="A254" s="9"/>
      <c r="B254" s="17"/>
      <c r="C254" s="131"/>
      <c r="D254" s="9"/>
      <c r="E254" s="18"/>
      <c r="F254" s="16"/>
      <c r="G254" s="18"/>
      <c r="H254" s="16"/>
      <c r="I254" s="16"/>
      <c r="J254" s="11"/>
    </row>
    <row r="255" spans="1:10">
      <c r="A255" s="9"/>
      <c r="B255" s="17"/>
      <c r="C255" s="131"/>
      <c r="D255" s="9"/>
      <c r="E255" s="18"/>
      <c r="F255" s="16"/>
      <c r="G255" s="18"/>
      <c r="H255" s="16"/>
      <c r="I255" s="16"/>
      <c r="J255" s="2"/>
    </row>
    <row r="256" spans="1:10">
      <c r="A256" s="9"/>
      <c r="B256" s="17"/>
      <c r="C256" s="131"/>
      <c r="D256" s="93"/>
      <c r="E256" s="18"/>
      <c r="F256" s="16"/>
      <c r="G256" s="18"/>
      <c r="H256" s="16"/>
      <c r="I256" s="16"/>
      <c r="J256" s="2"/>
    </row>
    <row r="257" spans="1:10">
      <c r="A257" s="9"/>
      <c r="B257" s="17"/>
      <c r="C257" s="131"/>
      <c r="D257" s="9"/>
      <c r="E257" s="132"/>
      <c r="F257" s="16"/>
      <c r="G257" s="18"/>
      <c r="H257" s="16"/>
      <c r="I257" s="16"/>
      <c r="J257" s="2"/>
    </row>
    <row r="258" spans="1:10">
      <c r="A258" s="9"/>
      <c r="B258" s="17"/>
      <c r="C258" s="131"/>
      <c r="D258" s="126"/>
      <c r="E258" s="16"/>
      <c r="F258" s="16"/>
      <c r="G258" s="18"/>
      <c r="H258" s="16"/>
      <c r="I258" s="16"/>
      <c r="J258" s="2"/>
    </row>
    <row r="259" spans="1:10">
      <c r="A259" s="9"/>
      <c r="B259" s="17"/>
      <c r="C259" s="131"/>
      <c r="D259" s="126"/>
      <c r="E259" s="18"/>
      <c r="F259" s="16"/>
      <c r="G259" s="18"/>
      <c r="H259" s="16"/>
      <c r="I259" s="16"/>
      <c r="J259" s="2"/>
    </row>
    <row r="260" spans="1:10">
      <c r="A260" s="9"/>
      <c r="B260" s="2"/>
      <c r="C260" s="2"/>
      <c r="D260" s="2"/>
      <c r="E260" s="16"/>
      <c r="F260" s="16"/>
      <c r="G260" s="16"/>
      <c r="H260" s="16"/>
      <c r="I260" s="16"/>
      <c r="J260" s="2"/>
    </row>
    <row r="261" spans="1:10">
      <c r="A261" s="2"/>
      <c r="B261" s="101"/>
      <c r="C261" s="2"/>
      <c r="D261" s="9"/>
      <c r="E261" s="137"/>
      <c r="F261" s="16"/>
      <c r="G261" s="16"/>
      <c r="H261" s="16"/>
      <c r="I261" s="16"/>
      <c r="J261" s="2"/>
    </row>
    <row r="262" spans="1:10">
      <c r="A262" s="2"/>
      <c r="B262" s="101"/>
      <c r="C262" s="100"/>
      <c r="D262" s="9"/>
      <c r="E262" s="137"/>
      <c r="F262" s="16"/>
      <c r="G262" s="16"/>
      <c r="H262" s="16"/>
      <c r="I262" s="16"/>
      <c r="J262" s="2"/>
    </row>
    <row r="263" spans="1:10">
      <c r="A263" s="2"/>
      <c r="B263" s="101"/>
      <c r="C263" s="2"/>
      <c r="D263" s="9"/>
      <c r="E263" s="16"/>
      <c r="F263" s="16"/>
      <c r="G263" s="16"/>
      <c r="H263" s="16"/>
      <c r="I263" s="16"/>
      <c r="J263" s="2"/>
    </row>
    <row r="264" spans="1:10">
      <c r="A264" s="2"/>
      <c r="B264" s="101"/>
      <c r="C264" s="2"/>
      <c r="D264" s="9"/>
      <c r="E264" s="16"/>
      <c r="F264" s="16"/>
      <c r="G264" s="16"/>
      <c r="H264" s="16"/>
      <c r="I264" s="16"/>
      <c r="J264" s="2"/>
    </row>
    <row r="265" spans="1:10">
      <c r="A265" s="9"/>
      <c r="B265" s="101"/>
      <c r="C265" s="2"/>
      <c r="D265" s="9"/>
      <c r="E265" s="16"/>
      <c r="F265" s="16"/>
      <c r="G265" s="16"/>
      <c r="H265" s="16"/>
      <c r="I265" s="16"/>
      <c r="J265" s="2"/>
    </row>
    <row r="266" spans="1:10">
      <c r="A266" s="9"/>
      <c r="B266" s="101"/>
      <c r="C266" s="2"/>
      <c r="D266" s="9"/>
      <c r="E266" s="16"/>
      <c r="F266" s="16"/>
      <c r="G266" s="16"/>
      <c r="H266" s="16"/>
      <c r="I266" s="16"/>
      <c r="J266" s="2"/>
    </row>
    <row r="267" spans="1:10">
      <c r="A267" s="9"/>
      <c r="B267" s="101"/>
      <c r="C267" s="2"/>
      <c r="D267" s="9"/>
      <c r="E267" s="16"/>
      <c r="F267" s="16"/>
      <c r="G267" s="16"/>
      <c r="H267" s="16"/>
      <c r="I267" s="16"/>
      <c r="J267" s="2"/>
    </row>
    <row r="268" spans="1:10">
      <c r="A268" s="9"/>
      <c r="B268" s="101"/>
      <c r="C268" s="2"/>
      <c r="D268" s="9"/>
      <c r="E268" s="16"/>
      <c r="F268" s="16"/>
      <c r="G268" s="16"/>
      <c r="H268" s="16"/>
      <c r="I268" s="16"/>
      <c r="J268" s="2"/>
    </row>
    <row r="269" spans="1:10">
      <c r="A269" s="9"/>
      <c r="B269" s="101"/>
      <c r="C269" s="2"/>
      <c r="D269" s="9"/>
      <c r="E269" s="16"/>
      <c r="F269" s="16"/>
      <c r="G269" s="16"/>
      <c r="H269" s="16"/>
      <c r="I269" s="16"/>
      <c r="J269" s="2"/>
    </row>
    <row r="270" spans="1:10">
      <c r="A270" s="2"/>
      <c r="B270" s="17"/>
      <c r="C270" s="2"/>
      <c r="D270" s="9"/>
      <c r="E270" s="16"/>
      <c r="F270" s="16"/>
      <c r="G270" s="16"/>
      <c r="H270" s="16"/>
      <c r="I270" s="16"/>
      <c r="J270" s="2"/>
    </row>
    <row r="271" spans="1:10" ht="22.5">
      <c r="A271" s="1"/>
      <c r="B271" s="17"/>
      <c r="C271" s="2"/>
      <c r="D271" s="2"/>
      <c r="E271" s="2"/>
      <c r="F271" s="2"/>
      <c r="G271" s="2"/>
      <c r="H271" s="2"/>
      <c r="I271" s="2"/>
      <c r="J271" s="2"/>
    </row>
    <row r="272" spans="1:10" ht="22.5">
      <c r="A272" s="1"/>
      <c r="B272" s="17"/>
      <c r="C272" s="2"/>
      <c r="D272" s="2"/>
      <c r="E272" s="2"/>
      <c r="F272" s="1"/>
      <c r="G272" s="1"/>
      <c r="H272" s="1"/>
      <c r="I272" s="1"/>
      <c r="J272" s="2"/>
    </row>
    <row r="273" spans="1:10" ht="22.5">
      <c r="A273" s="1"/>
      <c r="B273" s="1"/>
      <c r="C273" s="2"/>
      <c r="D273" s="2"/>
      <c r="E273" s="2"/>
      <c r="F273" s="1"/>
      <c r="G273" s="1"/>
      <c r="H273" s="1"/>
      <c r="I273" s="1"/>
      <c r="J273" s="2"/>
    </row>
    <row r="274" spans="1:10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22.5">
      <c r="A275" s="12"/>
      <c r="B275" s="13"/>
      <c r="C275" s="13"/>
      <c r="D275" s="13"/>
      <c r="E275" s="14"/>
      <c r="F275" s="14"/>
      <c r="G275" s="14"/>
      <c r="H275" s="14"/>
      <c r="I275" s="14"/>
      <c r="J275" s="13"/>
    </row>
    <row r="276" spans="1:10" ht="22.5">
      <c r="A276" s="99"/>
      <c r="B276" s="93"/>
      <c r="C276" s="93"/>
      <c r="D276" s="93"/>
      <c r="E276" s="9"/>
      <c r="F276" s="9"/>
      <c r="G276" s="9"/>
      <c r="H276" s="9"/>
      <c r="I276" s="14"/>
      <c r="J276" s="13"/>
    </row>
    <row r="277" spans="1:10">
      <c r="A277" s="9"/>
      <c r="B277" s="2"/>
      <c r="C277" s="2"/>
      <c r="D277" s="2"/>
      <c r="E277" s="16"/>
      <c r="F277" s="16"/>
      <c r="G277" s="16"/>
      <c r="H277" s="16"/>
      <c r="I277" s="16"/>
      <c r="J277" s="2"/>
    </row>
    <row r="278" spans="1:10">
      <c r="A278" s="2"/>
      <c r="B278" s="17"/>
      <c r="C278" s="2"/>
      <c r="D278" s="9"/>
      <c r="E278" s="16"/>
      <c r="F278" s="16"/>
      <c r="G278" s="16"/>
      <c r="H278" s="16"/>
      <c r="I278" s="16"/>
      <c r="J278" s="2"/>
    </row>
    <row r="279" spans="1:10">
      <c r="A279" s="2"/>
      <c r="B279" s="17"/>
      <c r="C279" s="100"/>
      <c r="D279" s="9"/>
      <c r="E279" s="16"/>
      <c r="F279" s="16"/>
      <c r="G279" s="16"/>
      <c r="H279" s="16"/>
      <c r="I279" s="16"/>
      <c r="J279" s="2"/>
    </row>
    <row r="280" spans="1:10">
      <c r="A280" s="2"/>
      <c r="B280" s="17"/>
      <c r="C280" s="100"/>
      <c r="D280" s="9"/>
      <c r="E280" s="16"/>
      <c r="F280" s="16"/>
      <c r="G280" s="16"/>
      <c r="H280" s="16"/>
      <c r="I280" s="16"/>
      <c r="J280" s="11"/>
    </row>
    <row r="281" spans="1:10">
      <c r="A281" s="9"/>
      <c r="B281" s="2"/>
      <c r="C281" s="2"/>
      <c r="D281" s="2"/>
      <c r="E281" s="16"/>
      <c r="F281" s="16"/>
      <c r="G281" s="16"/>
      <c r="H281" s="16"/>
      <c r="I281" s="16"/>
      <c r="J281" s="2"/>
    </row>
    <row r="282" spans="1:10">
      <c r="A282" s="2"/>
      <c r="B282" s="101"/>
      <c r="C282" s="2"/>
      <c r="D282" s="9"/>
      <c r="E282" s="16"/>
      <c r="F282" s="16"/>
      <c r="G282" s="16"/>
      <c r="H282" s="16"/>
      <c r="I282" s="16"/>
      <c r="J282" s="2"/>
    </row>
    <row r="283" spans="1:10">
      <c r="A283" s="2"/>
      <c r="B283" s="101"/>
      <c r="C283" s="2"/>
      <c r="D283" s="9"/>
      <c r="E283" s="16"/>
      <c r="F283" s="16"/>
      <c r="G283" s="16"/>
      <c r="H283" s="16"/>
      <c r="I283" s="16"/>
      <c r="J283" s="2"/>
    </row>
    <row r="284" spans="1:10">
      <c r="A284" s="9"/>
      <c r="B284" s="101"/>
      <c r="C284" s="2"/>
      <c r="D284" s="9"/>
      <c r="E284" s="16"/>
      <c r="F284" s="16"/>
      <c r="G284" s="16"/>
      <c r="H284" s="16"/>
      <c r="I284" s="16"/>
      <c r="J284" s="2"/>
    </row>
    <row r="285" spans="1:10">
      <c r="A285" s="9"/>
      <c r="B285" s="2"/>
      <c r="C285" s="2"/>
      <c r="D285" s="2"/>
      <c r="E285" s="16"/>
      <c r="F285" s="16"/>
      <c r="G285" s="16"/>
      <c r="H285" s="16"/>
      <c r="I285" s="16"/>
      <c r="J285" s="2"/>
    </row>
    <row r="286" spans="1:10">
      <c r="A286" s="2"/>
      <c r="B286" s="2"/>
      <c r="C286" s="2"/>
      <c r="D286" s="9"/>
      <c r="E286" s="16"/>
      <c r="F286" s="16"/>
      <c r="G286" s="16"/>
      <c r="H286" s="16"/>
      <c r="I286" s="16"/>
      <c r="J286" s="2"/>
    </row>
    <row r="287" spans="1:10">
      <c r="A287" s="9"/>
      <c r="B287" s="2"/>
      <c r="C287" s="2"/>
      <c r="D287" s="9"/>
      <c r="E287" s="16"/>
      <c r="F287" s="16"/>
      <c r="G287" s="16"/>
      <c r="H287" s="16"/>
      <c r="I287" s="16"/>
      <c r="J287" s="2"/>
    </row>
    <row r="288" spans="1:10">
      <c r="A288" s="2"/>
      <c r="B288" s="2"/>
      <c r="C288" s="2"/>
      <c r="D288" s="9"/>
      <c r="E288" s="16"/>
      <c r="F288" s="16"/>
      <c r="G288" s="16"/>
      <c r="H288" s="16"/>
      <c r="I288" s="16"/>
      <c r="J288" s="2"/>
    </row>
    <row r="289" spans="1:10">
      <c r="A289" s="9"/>
      <c r="B289" s="2"/>
      <c r="C289" s="2"/>
      <c r="D289" s="2"/>
      <c r="E289" s="16"/>
      <c r="F289" s="16"/>
      <c r="G289" s="16"/>
      <c r="H289" s="16"/>
      <c r="I289" s="16"/>
      <c r="J289" s="2"/>
    </row>
    <row r="290" spans="1:10">
      <c r="A290" s="2"/>
      <c r="B290" s="2"/>
      <c r="C290" s="2"/>
      <c r="D290" s="9"/>
      <c r="E290" s="16"/>
      <c r="F290" s="16"/>
      <c r="G290" s="16"/>
      <c r="H290" s="16"/>
      <c r="I290" s="16"/>
      <c r="J290" s="2"/>
    </row>
    <row r="291" spans="1:10">
      <c r="A291" s="9"/>
      <c r="B291" s="2"/>
      <c r="C291" s="2"/>
      <c r="D291" s="2"/>
      <c r="E291" s="16"/>
      <c r="F291" s="16"/>
      <c r="G291" s="16"/>
      <c r="H291" s="16"/>
      <c r="I291" s="16"/>
      <c r="J291" s="2"/>
    </row>
    <row r="292" spans="1:10">
      <c r="A292" s="2"/>
      <c r="B292" s="2"/>
      <c r="C292" s="2"/>
      <c r="D292" s="9"/>
      <c r="E292" s="16"/>
      <c r="F292" s="16"/>
      <c r="G292" s="16"/>
      <c r="H292" s="16"/>
      <c r="I292" s="16"/>
      <c r="J292" s="2"/>
    </row>
    <row r="293" spans="1:10">
      <c r="A293" s="9"/>
      <c r="B293" s="2"/>
      <c r="C293" s="2"/>
      <c r="D293" s="2"/>
      <c r="E293" s="16"/>
      <c r="F293" s="16"/>
      <c r="G293" s="16"/>
      <c r="H293" s="16"/>
      <c r="I293" s="16"/>
      <c r="J293" s="2"/>
    </row>
    <row r="294" spans="1:10">
      <c r="A294" s="2"/>
      <c r="B294" s="2"/>
      <c r="C294" s="2"/>
      <c r="D294" s="9"/>
      <c r="E294" s="16"/>
      <c r="F294" s="16"/>
      <c r="G294" s="16"/>
      <c r="H294" s="16"/>
      <c r="I294" s="16"/>
      <c r="J294" s="2"/>
    </row>
    <row r="295" spans="1:10">
      <c r="A295" s="9"/>
      <c r="B295" s="2"/>
      <c r="C295" s="2"/>
      <c r="D295" s="2"/>
      <c r="E295" s="16"/>
      <c r="F295" s="16"/>
      <c r="G295" s="16"/>
      <c r="H295" s="16"/>
      <c r="I295" s="16"/>
      <c r="J295" s="2"/>
    </row>
  </sheetData>
  <mergeCells count="7">
    <mergeCell ref="J5:J6"/>
    <mergeCell ref="G5:H5"/>
    <mergeCell ref="A5:A6"/>
    <mergeCell ref="B5:B6"/>
    <mergeCell ref="C5:C6"/>
    <mergeCell ref="D5:D6"/>
    <mergeCell ref="E5:F5"/>
  </mergeCells>
  <printOptions horizontalCentered="1" verticalCentered="1"/>
  <pageMargins left="0.39370078740157483" right="0.15748031496062992" top="0.78740157480314965" bottom="0.39370078740157483" header="0.31496062992125984" footer="0.31496062992125984"/>
  <pageSetup paperSize="9" scale="84" orientation="landscape" horizontalDpi="4294967293" verticalDpi="180" r:id="rId1"/>
  <rowBreaks count="1" manualBreakCount="1">
    <brk id="25" max="16383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8"/>
  <dimension ref="A1:J47"/>
  <sheetViews>
    <sheetView showWhiteSpace="0" view="pageBreakPreview" zoomScaleNormal="100" zoomScaleSheetLayoutView="100" workbookViewId="0">
      <selection activeCell="P26" sqref="P26"/>
    </sheetView>
  </sheetViews>
  <sheetFormatPr defaultColWidth="9.140625" defaultRowHeight="21"/>
  <cols>
    <col min="1" max="1" width="7.7109375" style="82" customWidth="1"/>
    <col min="2" max="2" width="46" style="82" customWidth="1"/>
    <col min="3" max="4" width="9.140625" style="82"/>
    <col min="5" max="8" width="11.7109375" style="82" customWidth="1"/>
    <col min="9" max="9" width="13.7109375" style="82" customWidth="1"/>
    <col min="10" max="10" width="12.42578125" style="82" bestFit="1" customWidth="1"/>
    <col min="11" max="11" width="9.140625" style="82"/>
    <col min="12" max="12" width="18.42578125" style="82" customWidth="1"/>
    <col min="13" max="13" width="12.42578125" style="82" bestFit="1" customWidth="1"/>
    <col min="14" max="16384" width="9.140625" style="82"/>
  </cols>
  <sheetData>
    <row r="1" spans="1:10" ht="22.5">
      <c r="A1" s="1" t="s">
        <v>67</v>
      </c>
      <c r="B1" s="1"/>
      <c r="C1" s="2"/>
      <c r="D1" s="2"/>
      <c r="E1" s="2"/>
      <c r="F1" s="2"/>
      <c r="G1" s="2"/>
      <c r="H1" s="1"/>
      <c r="I1" s="2"/>
      <c r="J1" s="19" t="s">
        <v>707</v>
      </c>
    </row>
    <row r="2" spans="1:10" ht="22.5">
      <c r="A2" s="1" t="str">
        <f>'ปร.4 หมวดสรุปค่าต้นทุนงาน'!A2</f>
        <v>สถานที่ ค่ายลูกเสือจังหวัดยโสธร ต.เดิด อ.เมือง จ.ยโสธร</v>
      </c>
      <c r="B2" s="1"/>
      <c r="C2" s="2"/>
      <c r="D2" s="2"/>
      <c r="E2" s="2"/>
      <c r="F2" s="1"/>
      <c r="G2" s="1"/>
      <c r="H2" s="1"/>
      <c r="I2" s="1"/>
      <c r="J2" s="2"/>
    </row>
    <row r="3" spans="1:10" ht="22.5">
      <c r="A3" s="1" t="str">
        <f>หมวดงานไฟฟ้า!A3</f>
        <v>คำนวณราคากลางเมื่อวันที่ 28 เมษายน 2568</v>
      </c>
      <c r="B3" s="1"/>
      <c r="C3" s="2"/>
      <c r="D3" s="2"/>
      <c r="E3" s="2"/>
      <c r="F3" s="1"/>
      <c r="G3" s="1"/>
      <c r="H3" s="1"/>
      <c r="I3" s="1"/>
      <c r="J3" s="2"/>
    </row>
    <row r="4" spans="1:10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22.5">
      <c r="A5" s="277" t="s">
        <v>8</v>
      </c>
      <c r="B5" s="277" t="s">
        <v>0</v>
      </c>
      <c r="C5" s="277" t="s">
        <v>1</v>
      </c>
      <c r="D5" s="277" t="s">
        <v>2</v>
      </c>
      <c r="E5" s="280" t="s">
        <v>3</v>
      </c>
      <c r="F5" s="280"/>
      <c r="G5" s="280" t="s">
        <v>4</v>
      </c>
      <c r="H5" s="280"/>
      <c r="I5" s="161" t="s">
        <v>5</v>
      </c>
      <c r="J5" s="277" t="s">
        <v>7</v>
      </c>
    </row>
    <row r="6" spans="1:10" ht="22.5">
      <c r="A6" s="279"/>
      <c r="B6" s="279"/>
      <c r="C6" s="279"/>
      <c r="D6" s="279"/>
      <c r="E6" s="162" t="s">
        <v>9</v>
      </c>
      <c r="F6" s="162" t="s">
        <v>10</v>
      </c>
      <c r="G6" s="162" t="s">
        <v>9</v>
      </c>
      <c r="H6" s="162" t="s">
        <v>10</v>
      </c>
      <c r="I6" s="163" t="s">
        <v>6</v>
      </c>
      <c r="J6" s="278"/>
    </row>
    <row r="7" spans="1:10">
      <c r="A7" s="138">
        <v>11</v>
      </c>
      <c r="B7" s="36" t="s">
        <v>785</v>
      </c>
      <c r="C7" s="124"/>
      <c r="D7" s="124"/>
      <c r="E7" s="153"/>
      <c r="F7" s="153"/>
      <c r="G7" s="153"/>
      <c r="H7" s="153"/>
      <c r="I7" s="124"/>
      <c r="J7" s="86"/>
    </row>
    <row r="8" spans="1:10">
      <c r="A8" s="6"/>
      <c r="B8" s="149" t="s">
        <v>82</v>
      </c>
      <c r="C8" s="217">
        <v>2</v>
      </c>
      <c r="D8" s="6" t="s">
        <v>15</v>
      </c>
      <c r="E8" s="88">
        <v>4850</v>
      </c>
      <c r="F8" s="7">
        <f>C8*E8</f>
        <v>9700</v>
      </c>
      <c r="G8" s="88">
        <v>450</v>
      </c>
      <c r="H8" s="7">
        <f>C8*G8</f>
        <v>900</v>
      </c>
      <c r="I8" s="7">
        <f>F8+H8</f>
        <v>10600</v>
      </c>
      <c r="J8" s="89"/>
    </row>
    <row r="9" spans="1:10">
      <c r="A9" s="6"/>
      <c r="B9" s="149" t="s">
        <v>786</v>
      </c>
      <c r="C9" s="217">
        <v>2</v>
      </c>
      <c r="D9" s="6" t="s">
        <v>15</v>
      </c>
      <c r="E9" s="88">
        <v>2200</v>
      </c>
      <c r="F9" s="7">
        <f t="shared" ref="F9:F14" si="0">C9*E9</f>
        <v>4400</v>
      </c>
      <c r="G9" s="88">
        <v>450</v>
      </c>
      <c r="H9" s="7">
        <f t="shared" ref="H9:H14" si="1">C9*G9</f>
        <v>900</v>
      </c>
      <c r="I9" s="7">
        <f t="shared" ref="I9:I14" si="2">F9+H9</f>
        <v>5300</v>
      </c>
      <c r="J9" s="89"/>
    </row>
    <row r="10" spans="1:10">
      <c r="A10" s="6"/>
      <c r="B10" s="149" t="s">
        <v>722</v>
      </c>
      <c r="C10" s="217">
        <v>2</v>
      </c>
      <c r="D10" s="6" t="s">
        <v>18</v>
      </c>
      <c r="E10" s="88">
        <v>350</v>
      </c>
      <c r="F10" s="7">
        <f t="shared" si="0"/>
        <v>700</v>
      </c>
      <c r="G10" s="88">
        <v>70</v>
      </c>
      <c r="H10" s="7">
        <f t="shared" si="1"/>
        <v>140</v>
      </c>
      <c r="I10" s="7">
        <f t="shared" si="2"/>
        <v>840</v>
      </c>
      <c r="J10" s="89"/>
    </row>
    <row r="11" spans="1:10">
      <c r="A11" s="6"/>
      <c r="B11" s="149" t="s">
        <v>787</v>
      </c>
      <c r="C11" s="217">
        <v>2</v>
      </c>
      <c r="D11" s="6" t="s">
        <v>15</v>
      </c>
      <c r="E11" s="7">
        <v>450</v>
      </c>
      <c r="F11" s="7">
        <f t="shared" si="0"/>
        <v>900</v>
      </c>
      <c r="G11" s="88">
        <v>70</v>
      </c>
      <c r="H11" s="7">
        <f t="shared" si="1"/>
        <v>140</v>
      </c>
      <c r="I11" s="7">
        <f t="shared" si="2"/>
        <v>1040</v>
      </c>
      <c r="J11" s="90"/>
    </row>
    <row r="12" spans="1:10">
      <c r="A12" s="6"/>
      <c r="B12" s="149" t="s">
        <v>784</v>
      </c>
      <c r="C12" s="217">
        <v>2</v>
      </c>
      <c r="D12" s="6" t="s">
        <v>15</v>
      </c>
      <c r="E12" s="7">
        <v>800</v>
      </c>
      <c r="F12" s="7">
        <f t="shared" si="0"/>
        <v>1600</v>
      </c>
      <c r="G12" s="88">
        <v>70</v>
      </c>
      <c r="H12" s="7">
        <f t="shared" si="1"/>
        <v>140</v>
      </c>
      <c r="I12" s="7">
        <f t="shared" si="2"/>
        <v>1740</v>
      </c>
      <c r="J12" s="90"/>
    </row>
    <row r="13" spans="1:10">
      <c r="A13" s="6"/>
      <c r="B13" s="149" t="s">
        <v>723</v>
      </c>
      <c r="C13" s="217">
        <v>2</v>
      </c>
      <c r="D13" s="6" t="s">
        <v>15</v>
      </c>
      <c r="E13" s="7">
        <v>450</v>
      </c>
      <c r="F13" s="7">
        <f t="shared" si="0"/>
        <v>900</v>
      </c>
      <c r="G13" s="88">
        <v>70</v>
      </c>
      <c r="H13" s="7">
        <f t="shared" si="1"/>
        <v>140</v>
      </c>
      <c r="I13" s="7">
        <f t="shared" si="2"/>
        <v>1040</v>
      </c>
      <c r="J13" s="90"/>
    </row>
    <row r="14" spans="1:10">
      <c r="A14" s="6"/>
      <c r="B14" s="149" t="s">
        <v>724</v>
      </c>
      <c r="C14" s="217">
        <v>2</v>
      </c>
      <c r="D14" s="6" t="s">
        <v>15</v>
      </c>
      <c r="E14" s="7">
        <v>550</v>
      </c>
      <c r="F14" s="7">
        <f t="shared" si="0"/>
        <v>1100</v>
      </c>
      <c r="G14" s="88">
        <v>75</v>
      </c>
      <c r="H14" s="7">
        <f t="shared" si="1"/>
        <v>150</v>
      </c>
      <c r="I14" s="7">
        <f t="shared" si="2"/>
        <v>1250</v>
      </c>
      <c r="J14" s="90"/>
    </row>
    <row r="15" spans="1:10">
      <c r="A15" s="6"/>
      <c r="B15" s="149" t="s">
        <v>725</v>
      </c>
      <c r="C15" s="83"/>
      <c r="D15" s="6"/>
      <c r="E15" s="7"/>
      <c r="F15" s="7"/>
      <c r="G15" s="7"/>
      <c r="H15" s="7"/>
      <c r="I15" s="7"/>
      <c r="J15" s="90"/>
    </row>
    <row r="16" spans="1:10">
      <c r="A16" s="6"/>
      <c r="B16" s="149" t="s">
        <v>39</v>
      </c>
      <c r="C16" s="217">
        <v>2</v>
      </c>
      <c r="D16" s="6" t="s">
        <v>15</v>
      </c>
      <c r="E16" s="7">
        <v>800</v>
      </c>
      <c r="F16" s="7">
        <f>C16*E16</f>
        <v>1600</v>
      </c>
      <c r="G16" s="88">
        <v>70</v>
      </c>
      <c r="H16" s="7">
        <f>C16*G16</f>
        <v>140</v>
      </c>
      <c r="I16" s="7">
        <f>F16+H16</f>
        <v>1740</v>
      </c>
      <c r="J16" s="90"/>
    </row>
    <row r="17" spans="1:10">
      <c r="A17" s="6"/>
      <c r="B17" s="149" t="s">
        <v>788</v>
      </c>
      <c r="C17" s="217">
        <v>2</v>
      </c>
      <c r="D17" s="6" t="s">
        <v>15</v>
      </c>
      <c r="E17" s="7">
        <v>300</v>
      </c>
      <c r="F17" s="7">
        <f>C17*E17</f>
        <v>600</v>
      </c>
      <c r="G17" s="88">
        <v>70</v>
      </c>
      <c r="H17" s="7">
        <f>C17*G17</f>
        <v>140</v>
      </c>
      <c r="I17" s="7">
        <f>F17+H17</f>
        <v>740</v>
      </c>
      <c r="J17" s="90"/>
    </row>
    <row r="18" spans="1:10">
      <c r="A18" s="6"/>
      <c r="B18" s="149" t="s">
        <v>83</v>
      </c>
      <c r="C18" s="217">
        <v>2</v>
      </c>
      <c r="D18" s="6" t="s">
        <v>15</v>
      </c>
      <c r="E18" s="7">
        <v>120</v>
      </c>
      <c r="F18" s="7">
        <f>C18*E18</f>
        <v>240</v>
      </c>
      <c r="G18" s="88">
        <v>50</v>
      </c>
      <c r="H18" s="7">
        <f>C18*G18</f>
        <v>100</v>
      </c>
      <c r="I18" s="7">
        <f>F18+H18</f>
        <v>340</v>
      </c>
      <c r="J18" s="90"/>
    </row>
    <row r="19" spans="1:10">
      <c r="A19" s="6"/>
      <c r="B19" s="149" t="s">
        <v>657</v>
      </c>
      <c r="C19" s="217">
        <v>6</v>
      </c>
      <c r="D19" s="6" t="s">
        <v>15</v>
      </c>
      <c r="E19" s="7">
        <v>120</v>
      </c>
      <c r="F19" s="7">
        <f>C19*E19</f>
        <v>720</v>
      </c>
      <c r="G19" s="88">
        <v>50</v>
      </c>
      <c r="H19" s="7">
        <f>C19*G19</f>
        <v>300</v>
      </c>
      <c r="I19" s="7">
        <f>F19+H19</f>
        <v>1020</v>
      </c>
      <c r="J19" s="98"/>
    </row>
    <row r="20" spans="1:10">
      <c r="A20" s="138"/>
      <c r="B20" s="165"/>
      <c r="C20" s="218"/>
      <c r="D20" s="138"/>
      <c r="E20" s="153"/>
      <c r="F20" s="153"/>
      <c r="G20" s="197"/>
      <c r="H20" s="153"/>
      <c r="I20" s="219"/>
      <c r="J20" s="158"/>
    </row>
    <row r="21" spans="1:10" ht="23.25" thickBot="1">
      <c r="A21" s="173"/>
      <c r="B21" s="194" t="s">
        <v>52</v>
      </c>
      <c r="C21" s="172"/>
      <c r="D21" s="195"/>
      <c r="E21" s="171"/>
      <c r="F21" s="171"/>
      <c r="G21" s="171"/>
      <c r="H21" s="171"/>
      <c r="I21" s="196">
        <f>SUM(I8:I20)</f>
        <v>25650</v>
      </c>
      <c r="J21" s="203"/>
    </row>
    <row r="22" spans="1:10" ht="23.25" thickTop="1">
      <c r="A22" s="9"/>
      <c r="B22" s="26"/>
      <c r="C22" s="2"/>
      <c r="D22" s="14"/>
      <c r="E22" s="38"/>
      <c r="F22" s="38"/>
      <c r="G22" s="38"/>
      <c r="H22" s="38"/>
      <c r="I22" s="38"/>
      <c r="J22" s="2"/>
    </row>
    <row r="23" spans="1:10" ht="22.5">
      <c r="A23" s="9"/>
      <c r="B23" s="26"/>
      <c r="C23" s="2"/>
      <c r="D23" s="14"/>
      <c r="E23" s="38"/>
      <c r="F23" s="38"/>
      <c r="G23" s="38"/>
      <c r="H23" s="38"/>
      <c r="I23" s="38"/>
      <c r="J23" s="2"/>
    </row>
    <row r="24" spans="1:10" ht="22.5">
      <c r="A24" s="9"/>
      <c r="B24" s="26"/>
      <c r="C24" s="2"/>
      <c r="D24" s="14"/>
      <c r="E24" s="38"/>
      <c r="F24" s="38"/>
      <c r="G24" s="38"/>
      <c r="H24" s="38"/>
      <c r="I24" s="38"/>
      <c r="J24" s="2"/>
    </row>
    <row r="25" spans="1:10" ht="22.5">
      <c r="A25" s="9"/>
      <c r="B25" s="26"/>
      <c r="C25" s="2"/>
      <c r="D25" s="14"/>
      <c r="E25" s="38"/>
      <c r="F25" s="38"/>
      <c r="G25" s="38"/>
      <c r="H25" s="38"/>
      <c r="I25" s="38"/>
      <c r="J25" s="2"/>
    </row>
    <row r="26" spans="1:10" ht="22.5">
      <c r="A26" s="9"/>
      <c r="B26" s="26"/>
      <c r="C26" s="2"/>
      <c r="D26" s="14"/>
      <c r="E26" s="38"/>
      <c r="F26" s="38"/>
      <c r="G26" s="38"/>
      <c r="H26" s="38"/>
      <c r="I26" s="38"/>
      <c r="J26" s="2"/>
    </row>
    <row r="27" spans="1:10" ht="22.5">
      <c r="A27" s="1"/>
      <c r="B27" s="1"/>
      <c r="C27" s="2"/>
      <c r="D27" s="2"/>
      <c r="E27" s="2"/>
      <c r="F27" s="1"/>
      <c r="G27" s="1"/>
      <c r="H27" s="1"/>
      <c r="I27" s="1"/>
      <c r="J27" s="2"/>
    </row>
    <row r="28" spans="1:10" ht="22.5">
      <c r="A28" s="99"/>
      <c r="B28" s="93"/>
      <c r="C28" s="93"/>
      <c r="D28" s="93"/>
      <c r="E28" s="9"/>
      <c r="F28" s="9"/>
      <c r="G28" s="9"/>
      <c r="H28" s="9"/>
      <c r="I28" s="14"/>
      <c r="J28" s="13"/>
    </row>
    <row r="29" spans="1:10">
      <c r="A29" s="9"/>
      <c r="B29" s="2"/>
      <c r="C29" s="2"/>
      <c r="D29" s="2"/>
      <c r="E29" s="16"/>
      <c r="F29" s="16"/>
      <c r="G29" s="16"/>
      <c r="H29" s="16"/>
      <c r="I29" s="16"/>
      <c r="J29" s="2"/>
    </row>
    <row r="30" spans="1:10">
      <c r="A30" s="2"/>
      <c r="B30" s="17"/>
      <c r="C30" s="2"/>
      <c r="D30" s="9"/>
      <c r="E30" s="16"/>
      <c r="F30" s="16"/>
      <c r="G30" s="16"/>
      <c r="H30" s="16"/>
      <c r="I30" s="16"/>
      <c r="J30" s="2"/>
    </row>
    <row r="31" spans="1:10">
      <c r="A31" s="2"/>
      <c r="B31" s="17"/>
      <c r="C31" s="100"/>
      <c r="D31" s="9"/>
      <c r="E31" s="16"/>
      <c r="F31" s="16"/>
      <c r="G31" s="16"/>
      <c r="H31" s="16"/>
      <c r="I31" s="16"/>
      <c r="J31" s="2"/>
    </row>
    <row r="32" spans="1:10">
      <c r="A32" s="2"/>
      <c r="B32" s="17"/>
      <c r="C32" s="100"/>
      <c r="D32" s="9"/>
      <c r="E32" s="16"/>
      <c r="F32" s="16"/>
      <c r="G32" s="16"/>
      <c r="H32" s="16"/>
      <c r="I32" s="16"/>
      <c r="J32" s="11"/>
    </row>
    <row r="33" spans="1:10">
      <c r="A33" s="9"/>
      <c r="B33" s="2"/>
      <c r="C33" s="2"/>
      <c r="D33" s="2"/>
      <c r="E33" s="16"/>
      <c r="F33" s="16"/>
      <c r="G33" s="16"/>
      <c r="H33" s="16"/>
      <c r="I33" s="16"/>
      <c r="J33" s="2"/>
    </row>
    <row r="34" spans="1:10">
      <c r="A34" s="2"/>
      <c r="B34" s="101"/>
      <c r="C34" s="2"/>
      <c r="D34" s="9"/>
      <c r="E34" s="16"/>
      <c r="F34" s="16"/>
      <c r="G34" s="16"/>
      <c r="H34" s="16"/>
      <c r="I34" s="16"/>
      <c r="J34" s="2"/>
    </row>
    <row r="35" spans="1:10">
      <c r="A35" s="2"/>
      <c r="B35" s="101"/>
      <c r="C35" s="2"/>
      <c r="D35" s="9"/>
      <c r="E35" s="16"/>
      <c r="F35" s="16"/>
      <c r="G35" s="16"/>
      <c r="H35" s="16"/>
      <c r="I35" s="16"/>
      <c r="J35" s="2"/>
    </row>
    <row r="36" spans="1:10">
      <c r="A36" s="9"/>
      <c r="B36" s="101"/>
      <c r="C36" s="2"/>
      <c r="D36" s="9"/>
      <c r="E36" s="16"/>
      <c r="F36" s="16"/>
      <c r="G36" s="16"/>
      <c r="H36" s="16"/>
      <c r="I36" s="16"/>
      <c r="J36" s="2"/>
    </row>
    <row r="37" spans="1:10">
      <c r="A37" s="9"/>
      <c r="B37" s="2"/>
      <c r="C37" s="2"/>
      <c r="D37" s="2"/>
      <c r="E37" s="16"/>
      <c r="F37" s="16"/>
      <c r="G37" s="16"/>
      <c r="H37" s="16"/>
      <c r="I37" s="16"/>
      <c r="J37" s="2"/>
    </row>
    <row r="38" spans="1:10">
      <c r="A38" s="2"/>
      <c r="B38" s="2"/>
      <c r="C38" s="2"/>
      <c r="D38" s="9"/>
      <c r="E38" s="16"/>
      <c r="F38" s="16"/>
      <c r="G38" s="16"/>
      <c r="H38" s="16"/>
      <c r="I38" s="16"/>
      <c r="J38" s="2"/>
    </row>
    <row r="39" spans="1:10">
      <c r="A39" s="9"/>
      <c r="B39" s="2"/>
      <c r="C39" s="2"/>
      <c r="D39" s="9"/>
      <c r="E39" s="16"/>
      <c r="F39" s="16"/>
      <c r="G39" s="16"/>
      <c r="H39" s="16"/>
      <c r="I39" s="16"/>
      <c r="J39" s="2"/>
    </row>
    <row r="40" spans="1:10">
      <c r="A40" s="2"/>
      <c r="B40" s="2"/>
      <c r="C40" s="2"/>
      <c r="D40" s="9"/>
      <c r="E40" s="16"/>
      <c r="F40" s="16"/>
      <c r="G40" s="16"/>
      <c r="H40" s="16"/>
      <c r="I40" s="16"/>
      <c r="J40" s="2"/>
    </row>
    <row r="41" spans="1:10">
      <c r="A41" s="9"/>
      <c r="B41" s="2"/>
      <c r="C41" s="2"/>
      <c r="D41" s="2"/>
      <c r="E41" s="16"/>
      <c r="F41" s="16"/>
      <c r="G41" s="16"/>
      <c r="H41" s="16"/>
      <c r="I41" s="16"/>
      <c r="J41" s="2"/>
    </row>
    <row r="42" spans="1:10">
      <c r="A42" s="2"/>
      <c r="B42" s="2"/>
      <c r="C42" s="2"/>
      <c r="D42" s="9"/>
      <c r="E42" s="16"/>
      <c r="F42" s="16"/>
      <c r="G42" s="16"/>
      <c r="H42" s="16"/>
      <c r="I42" s="16"/>
      <c r="J42" s="2"/>
    </row>
    <row r="43" spans="1:10">
      <c r="A43" s="9"/>
      <c r="B43" s="2"/>
      <c r="C43" s="2"/>
      <c r="D43" s="2"/>
      <c r="E43" s="16"/>
      <c r="F43" s="16"/>
      <c r="G43" s="16"/>
      <c r="H43" s="16"/>
      <c r="I43" s="16"/>
      <c r="J43" s="2"/>
    </row>
    <row r="44" spans="1:10">
      <c r="A44" s="2"/>
      <c r="B44" s="2"/>
      <c r="C44" s="2"/>
      <c r="D44" s="9"/>
      <c r="E44" s="16"/>
      <c r="F44" s="16"/>
      <c r="G44" s="16"/>
      <c r="H44" s="16"/>
      <c r="I44" s="16"/>
      <c r="J44" s="2"/>
    </row>
    <row r="45" spans="1:10">
      <c r="A45" s="9"/>
      <c r="B45" s="2"/>
      <c r="C45" s="2"/>
      <c r="D45" s="2"/>
      <c r="E45" s="16"/>
      <c r="F45" s="16"/>
      <c r="G45" s="16"/>
      <c r="H45" s="16"/>
      <c r="I45" s="16"/>
      <c r="J45" s="2"/>
    </row>
    <row r="46" spans="1:10">
      <c r="A46" s="2"/>
      <c r="B46" s="2"/>
      <c r="C46" s="2"/>
      <c r="D46" s="9"/>
      <c r="E46" s="16"/>
      <c r="F46" s="16"/>
      <c r="G46" s="16"/>
      <c r="H46" s="16"/>
      <c r="I46" s="16"/>
      <c r="J46" s="2"/>
    </row>
    <row r="47" spans="1:10">
      <c r="A47" s="9"/>
      <c r="B47" s="2"/>
      <c r="C47" s="2"/>
      <c r="D47" s="2"/>
      <c r="E47" s="16"/>
      <c r="F47" s="16"/>
      <c r="G47" s="16"/>
      <c r="H47" s="16"/>
      <c r="I47" s="16"/>
      <c r="J47" s="2"/>
    </row>
  </sheetData>
  <mergeCells count="7">
    <mergeCell ref="J5:J6"/>
    <mergeCell ref="G5:H5"/>
    <mergeCell ref="E5:F5"/>
    <mergeCell ref="A5:A6"/>
    <mergeCell ref="B5:B6"/>
    <mergeCell ref="C5:C6"/>
    <mergeCell ref="D5:D6"/>
  </mergeCells>
  <printOptions horizontalCentered="1" verticalCentered="1"/>
  <pageMargins left="0.39370078740157483" right="0.15748031496062992" top="0.78740157480314965" bottom="0.39370078740157483" header="0.31496062992125984" footer="0.31496062992125984"/>
  <pageSetup paperSize="9" scale="88" orientation="landscape" horizontalDpi="4294967293" verticalDpi="18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9"/>
  <dimension ref="A1:AA51"/>
  <sheetViews>
    <sheetView view="pageLayout" zoomScaleNormal="100" zoomScaleSheetLayoutView="100" workbookViewId="0">
      <selection activeCell="P26" sqref="P26"/>
    </sheetView>
  </sheetViews>
  <sheetFormatPr defaultColWidth="9.140625" defaultRowHeight="21"/>
  <cols>
    <col min="1" max="1" width="7.7109375" style="82" customWidth="1"/>
    <col min="2" max="2" width="55.42578125" style="82" customWidth="1"/>
    <col min="3" max="4" width="9.140625" style="82"/>
    <col min="5" max="8" width="11.7109375" style="82" customWidth="1"/>
    <col min="9" max="9" width="13.7109375" style="82" customWidth="1"/>
    <col min="10" max="10" width="12.42578125" style="82" bestFit="1" customWidth="1"/>
    <col min="11" max="11" width="9.140625" style="82"/>
    <col min="12" max="12" width="18.42578125" style="82" customWidth="1"/>
    <col min="13" max="13" width="12.42578125" style="82" bestFit="1" customWidth="1"/>
    <col min="14" max="16384" width="9.140625" style="82"/>
  </cols>
  <sheetData>
    <row r="1" spans="1:27" ht="22.5">
      <c r="A1" s="1" t="s">
        <v>67</v>
      </c>
      <c r="B1" s="1"/>
      <c r="C1" s="2"/>
      <c r="D1" s="2"/>
      <c r="E1" s="2"/>
      <c r="F1" s="2"/>
      <c r="G1" s="2"/>
      <c r="H1" s="1"/>
      <c r="I1" s="2"/>
      <c r="J1" s="19" t="s">
        <v>707</v>
      </c>
    </row>
    <row r="2" spans="1:27" ht="22.5">
      <c r="A2" s="1" t="str">
        <f>'ปร.4 หมวดสรุปค่าต้นทุนงาน'!A2</f>
        <v>สถานที่ ค่ายลูกเสือจังหวัดยโสธร ต.เดิด อ.เมือง จ.ยโสธร</v>
      </c>
      <c r="B2" s="1"/>
      <c r="C2" s="2"/>
      <c r="D2" s="2"/>
      <c r="E2" s="2"/>
      <c r="F2" s="1"/>
      <c r="G2" s="1"/>
      <c r="H2" s="1"/>
      <c r="I2" s="1"/>
      <c r="J2" s="2"/>
    </row>
    <row r="3" spans="1:27" ht="22.5">
      <c r="A3" s="1" t="str">
        <f>หมวดงานสุขภัณฑ์!A3</f>
        <v>คำนวณราคากลางเมื่อวันที่ 28 เมษายน 2568</v>
      </c>
      <c r="B3" s="1"/>
      <c r="C3" s="2"/>
      <c r="D3" s="2"/>
      <c r="E3" s="2"/>
      <c r="F3" s="1"/>
      <c r="G3" s="1"/>
      <c r="H3" s="1"/>
      <c r="I3" s="1"/>
      <c r="J3" s="2"/>
    </row>
    <row r="4" spans="1:27">
      <c r="A4" s="2"/>
      <c r="B4" s="2"/>
      <c r="C4" s="2"/>
      <c r="D4" s="2"/>
      <c r="E4" s="2"/>
      <c r="F4" s="2"/>
      <c r="G4" s="2"/>
      <c r="H4" s="2"/>
      <c r="I4" s="2"/>
      <c r="J4" s="2"/>
    </row>
    <row r="5" spans="1:27" ht="22.5">
      <c r="A5" s="277" t="s">
        <v>8</v>
      </c>
      <c r="B5" s="277" t="s">
        <v>0</v>
      </c>
      <c r="C5" s="277" t="s">
        <v>1</v>
      </c>
      <c r="D5" s="277" t="s">
        <v>2</v>
      </c>
      <c r="E5" s="280" t="s">
        <v>3</v>
      </c>
      <c r="F5" s="280"/>
      <c r="G5" s="280" t="s">
        <v>4</v>
      </c>
      <c r="H5" s="280"/>
      <c r="I5" s="161" t="s">
        <v>5</v>
      </c>
      <c r="J5" s="277" t="s">
        <v>7</v>
      </c>
    </row>
    <row r="6" spans="1:27" ht="22.5">
      <c r="A6" s="279"/>
      <c r="B6" s="279"/>
      <c r="C6" s="279"/>
      <c r="D6" s="279"/>
      <c r="E6" s="162" t="s">
        <v>9</v>
      </c>
      <c r="F6" s="162" t="s">
        <v>10</v>
      </c>
      <c r="G6" s="162" t="s">
        <v>9</v>
      </c>
      <c r="H6" s="162" t="s">
        <v>10</v>
      </c>
      <c r="I6" s="163" t="s">
        <v>6</v>
      </c>
      <c r="J6" s="278"/>
    </row>
    <row r="7" spans="1:27">
      <c r="A7" s="83">
        <v>12</v>
      </c>
      <c r="B7" s="3" t="s">
        <v>38</v>
      </c>
      <c r="C7" s="84"/>
      <c r="D7" s="84"/>
      <c r="E7" s="85"/>
      <c r="F7" s="85"/>
      <c r="G7" s="85"/>
      <c r="H7" s="85"/>
      <c r="I7" s="3"/>
      <c r="J7" s="3"/>
    </row>
    <row r="8" spans="1:27">
      <c r="A8" s="83"/>
      <c r="B8" s="87" t="s">
        <v>727</v>
      </c>
      <c r="C8" s="220">
        <v>12</v>
      </c>
      <c r="D8" s="6" t="s">
        <v>11</v>
      </c>
      <c r="E8" s="88">
        <f>ROUND(690/4,0)</f>
        <v>173</v>
      </c>
      <c r="F8" s="7">
        <f>C8*E8</f>
        <v>2076</v>
      </c>
      <c r="G8" s="88">
        <v>100</v>
      </c>
      <c r="H8" s="7">
        <f>C8*G8</f>
        <v>1200</v>
      </c>
      <c r="I8" s="7">
        <f>F8+H8</f>
        <v>3276</v>
      </c>
      <c r="J8" s="84"/>
      <c r="L8" s="82">
        <v>550</v>
      </c>
      <c r="M8" s="82">
        <f>L8/4</f>
        <v>137.5</v>
      </c>
    </row>
    <row r="9" spans="1:27">
      <c r="A9" s="83"/>
      <c r="B9" s="87" t="s">
        <v>728</v>
      </c>
      <c r="C9" s="220">
        <v>8</v>
      </c>
      <c r="D9" s="6" t="s">
        <v>11</v>
      </c>
      <c r="E9" s="88">
        <f>ROUND(437/4,0)</f>
        <v>109</v>
      </c>
      <c r="F9" s="7">
        <f>C9*E9</f>
        <v>872</v>
      </c>
      <c r="G9" s="88">
        <v>75</v>
      </c>
      <c r="H9" s="7">
        <f>C9*G9</f>
        <v>600</v>
      </c>
      <c r="I9" s="7">
        <f>F9+H9</f>
        <v>1472</v>
      </c>
      <c r="J9" s="84"/>
      <c r="L9" s="82">
        <v>340</v>
      </c>
      <c r="M9" s="82">
        <f>L9/4</f>
        <v>85</v>
      </c>
    </row>
    <row r="10" spans="1:27">
      <c r="A10" s="83"/>
      <c r="B10" s="87" t="s">
        <v>729</v>
      </c>
      <c r="C10" s="220">
        <v>12</v>
      </c>
      <c r="D10" s="6" t="s">
        <v>11</v>
      </c>
      <c r="E10" s="88">
        <f>ROUND(183/4,0)</f>
        <v>46</v>
      </c>
      <c r="F10" s="7">
        <f>C10*E10</f>
        <v>552</v>
      </c>
      <c r="G10" s="88">
        <v>40</v>
      </c>
      <c r="H10" s="7">
        <f>C10*G10</f>
        <v>480</v>
      </c>
      <c r="I10" s="7">
        <f>F10+H10</f>
        <v>1032</v>
      </c>
      <c r="J10" s="84"/>
      <c r="L10" s="82">
        <v>155</v>
      </c>
      <c r="M10" s="82">
        <f>L10/4</f>
        <v>38.75</v>
      </c>
    </row>
    <row r="11" spans="1:27">
      <c r="A11" s="83"/>
      <c r="B11" s="87" t="s">
        <v>701</v>
      </c>
      <c r="C11" s="220">
        <v>24</v>
      </c>
      <c r="D11" s="6" t="s">
        <v>11</v>
      </c>
      <c r="E11" s="88">
        <f>ROUND(58.88/4,0)</f>
        <v>15</v>
      </c>
      <c r="F11" s="7">
        <f>C11*E11</f>
        <v>360</v>
      </c>
      <c r="G11" s="88">
        <v>30</v>
      </c>
      <c r="H11" s="7">
        <f>C11*G11</f>
        <v>720</v>
      </c>
      <c r="I11" s="7">
        <f>F11+H11</f>
        <v>1080</v>
      </c>
      <c r="J11" s="37"/>
      <c r="L11" s="82">
        <v>146</v>
      </c>
      <c r="M11" s="82">
        <f>L11/4</f>
        <v>36.5</v>
      </c>
    </row>
    <row r="12" spans="1:27" s="187" customFormat="1" ht="20.100000000000001" customHeight="1">
      <c r="A12" s="181"/>
      <c r="B12" s="182" t="s">
        <v>726</v>
      </c>
      <c r="C12" s="221">
        <v>1</v>
      </c>
      <c r="D12" s="183" t="s">
        <v>714</v>
      </c>
      <c r="E12" s="184">
        <f>(F8+F9+F10+F11)*0.5</f>
        <v>1930</v>
      </c>
      <c r="F12" s="184">
        <f t="shared" ref="F12" si="0">ROUND(C12*E12,0)</f>
        <v>1930</v>
      </c>
      <c r="G12" s="184">
        <f>E12*0.3</f>
        <v>579</v>
      </c>
      <c r="H12" s="184">
        <f t="shared" ref="H12" si="1">ROUND(C12*G12,0)</f>
        <v>579</v>
      </c>
      <c r="I12" s="185">
        <f t="shared" ref="I12" si="2">F12+H12</f>
        <v>2509</v>
      </c>
      <c r="J12" s="186"/>
      <c r="X12" s="188"/>
      <c r="Y12" s="188"/>
      <c r="Z12" s="188"/>
      <c r="AA12" s="189"/>
    </row>
    <row r="13" spans="1:27">
      <c r="A13" s="83"/>
      <c r="B13" s="87" t="s">
        <v>730</v>
      </c>
      <c r="C13" s="220">
        <v>1</v>
      </c>
      <c r="D13" s="6" t="s">
        <v>18</v>
      </c>
      <c r="E13" s="88">
        <v>175</v>
      </c>
      <c r="F13" s="7">
        <f t="shared" ref="F13" si="3">C13*E13</f>
        <v>175</v>
      </c>
      <c r="G13" s="7"/>
      <c r="H13" s="7">
        <f t="shared" ref="H13" si="4">C13*G13</f>
        <v>0</v>
      </c>
      <c r="I13" s="7">
        <f t="shared" ref="I13" si="5">F13+H13</f>
        <v>175</v>
      </c>
      <c r="J13" s="37"/>
    </row>
    <row r="14" spans="1:27">
      <c r="A14" s="83"/>
      <c r="B14" s="87" t="s">
        <v>732</v>
      </c>
      <c r="C14" s="220">
        <v>2</v>
      </c>
      <c r="D14" s="6" t="s">
        <v>18</v>
      </c>
      <c r="E14" s="88">
        <v>100</v>
      </c>
      <c r="F14" s="7">
        <f t="shared" ref="F14:F15" si="6">C14*E14</f>
        <v>200</v>
      </c>
      <c r="G14" s="88">
        <v>100</v>
      </c>
      <c r="H14" s="7">
        <f t="shared" ref="H14:H15" si="7">C14*G14</f>
        <v>200</v>
      </c>
      <c r="I14" s="7">
        <f t="shared" ref="I14:I15" si="8">F14+H14</f>
        <v>400</v>
      </c>
      <c r="J14" s="37"/>
      <c r="L14" s="94"/>
    </row>
    <row r="15" spans="1:27">
      <c r="A15" s="83"/>
      <c r="B15" s="87" t="s">
        <v>731</v>
      </c>
      <c r="C15" s="220">
        <v>2</v>
      </c>
      <c r="D15" s="6" t="s">
        <v>18</v>
      </c>
      <c r="E15" s="88">
        <v>200</v>
      </c>
      <c r="F15" s="7">
        <f t="shared" si="6"/>
        <v>400</v>
      </c>
      <c r="G15" s="88">
        <v>200</v>
      </c>
      <c r="H15" s="7">
        <f t="shared" si="7"/>
        <v>400</v>
      </c>
      <c r="I15" s="7">
        <f t="shared" si="8"/>
        <v>800</v>
      </c>
      <c r="J15" s="37"/>
    </row>
    <row r="16" spans="1:27" ht="22.5">
      <c r="A16" s="6"/>
      <c r="B16" s="28" t="s">
        <v>742</v>
      </c>
      <c r="C16" s="83">
        <v>1</v>
      </c>
      <c r="D16" s="4" t="s">
        <v>86</v>
      </c>
      <c r="E16" s="7">
        <v>1000</v>
      </c>
      <c r="F16" s="7">
        <f t="shared" ref="F16:F23" si="9">C16*E16</f>
        <v>1000</v>
      </c>
      <c r="G16" s="88">
        <v>0</v>
      </c>
      <c r="H16" s="7">
        <f t="shared" ref="H16:H23" si="10">C16*G16</f>
        <v>0</v>
      </c>
      <c r="I16" s="191">
        <f t="shared" ref="I16:I23" si="11">F16+H16</f>
        <v>1000</v>
      </c>
      <c r="J16" s="37" t="s">
        <v>699</v>
      </c>
    </row>
    <row r="17" spans="1:13">
      <c r="A17" s="83"/>
      <c r="B17" s="87" t="s">
        <v>702</v>
      </c>
      <c r="C17" s="220">
        <v>12</v>
      </c>
      <c r="D17" s="6" t="s">
        <v>18</v>
      </c>
      <c r="E17" s="88">
        <v>280</v>
      </c>
      <c r="F17" s="7">
        <f t="shared" si="9"/>
        <v>3360</v>
      </c>
      <c r="G17" s="7">
        <v>60</v>
      </c>
      <c r="H17" s="7">
        <f t="shared" si="10"/>
        <v>720</v>
      </c>
      <c r="I17" s="7">
        <f t="shared" si="11"/>
        <v>4080</v>
      </c>
      <c r="J17" s="37"/>
    </row>
    <row r="18" spans="1:13">
      <c r="A18" s="83"/>
      <c r="B18" s="87" t="s">
        <v>703</v>
      </c>
      <c r="C18" s="220">
        <v>2</v>
      </c>
      <c r="D18" s="6" t="s">
        <v>18</v>
      </c>
      <c r="E18" s="88">
        <v>185</v>
      </c>
      <c r="F18" s="7">
        <f t="shared" si="9"/>
        <v>370</v>
      </c>
      <c r="G18" s="7">
        <v>20</v>
      </c>
      <c r="H18" s="7">
        <f t="shared" si="10"/>
        <v>40</v>
      </c>
      <c r="I18" s="7">
        <f t="shared" si="11"/>
        <v>410</v>
      </c>
      <c r="J18" s="37"/>
    </row>
    <row r="19" spans="1:13">
      <c r="A19" s="83"/>
      <c r="B19" s="87" t="s">
        <v>98</v>
      </c>
      <c r="C19" s="220">
        <v>2</v>
      </c>
      <c r="D19" s="6" t="s">
        <v>17</v>
      </c>
      <c r="E19" s="7">
        <v>150</v>
      </c>
      <c r="F19" s="7">
        <f t="shared" si="9"/>
        <v>300</v>
      </c>
      <c r="G19" s="7">
        <v>100</v>
      </c>
      <c r="H19" s="7">
        <f t="shared" si="10"/>
        <v>200</v>
      </c>
      <c r="I19" s="7">
        <f t="shared" si="11"/>
        <v>500</v>
      </c>
      <c r="J19" s="37"/>
    </row>
    <row r="20" spans="1:13">
      <c r="A20" s="83"/>
      <c r="B20" s="87" t="s">
        <v>733</v>
      </c>
      <c r="C20" s="220">
        <v>1</v>
      </c>
      <c r="D20" s="6" t="s">
        <v>735</v>
      </c>
      <c r="E20" s="7">
        <v>1200</v>
      </c>
      <c r="F20" s="7">
        <f t="shared" si="9"/>
        <v>1200</v>
      </c>
      <c r="G20" s="7">
        <v>0</v>
      </c>
      <c r="H20" s="7">
        <f t="shared" si="10"/>
        <v>0</v>
      </c>
      <c r="I20" s="7">
        <f t="shared" si="11"/>
        <v>1200</v>
      </c>
      <c r="J20" s="37" t="s">
        <v>699</v>
      </c>
    </row>
    <row r="21" spans="1:13">
      <c r="A21" s="83"/>
      <c r="B21" s="87" t="s">
        <v>734</v>
      </c>
      <c r="C21" s="220">
        <v>2</v>
      </c>
      <c r="D21" s="6" t="s">
        <v>11</v>
      </c>
      <c r="E21" s="7">
        <v>545</v>
      </c>
      <c r="F21" s="7">
        <f t="shared" si="9"/>
        <v>1090</v>
      </c>
      <c r="G21" s="7">
        <v>60</v>
      </c>
      <c r="H21" s="7">
        <f t="shared" si="10"/>
        <v>120</v>
      </c>
      <c r="I21" s="7">
        <f t="shared" si="11"/>
        <v>1210</v>
      </c>
      <c r="J21" s="37"/>
      <c r="L21" s="82">
        <v>550</v>
      </c>
      <c r="M21" s="82">
        <f>L21/4</f>
        <v>137.5</v>
      </c>
    </row>
    <row r="22" spans="1:13">
      <c r="A22" s="154"/>
      <c r="B22" s="37" t="s">
        <v>737</v>
      </c>
      <c r="C22" s="220">
        <v>1</v>
      </c>
      <c r="D22" s="6" t="s">
        <v>736</v>
      </c>
      <c r="E22" s="7">
        <v>8500</v>
      </c>
      <c r="F22" s="7">
        <f t="shared" si="9"/>
        <v>8500</v>
      </c>
      <c r="G22" s="7">
        <f>E22*0.2</f>
        <v>1700</v>
      </c>
      <c r="H22" s="7">
        <f t="shared" si="10"/>
        <v>1700</v>
      </c>
      <c r="I22" s="7">
        <f t="shared" si="11"/>
        <v>10200</v>
      </c>
      <c r="J22" s="37"/>
    </row>
    <row r="23" spans="1:13">
      <c r="A23" s="154"/>
      <c r="B23" s="37" t="s">
        <v>753</v>
      </c>
      <c r="C23" s="220">
        <v>1</v>
      </c>
      <c r="D23" s="6" t="s">
        <v>86</v>
      </c>
      <c r="E23" s="7">
        <v>2500</v>
      </c>
      <c r="F23" s="7">
        <f t="shared" si="9"/>
        <v>2500</v>
      </c>
      <c r="G23" s="7">
        <v>0</v>
      </c>
      <c r="H23" s="7">
        <f t="shared" si="10"/>
        <v>0</v>
      </c>
      <c r="I23" s="7">
        <f t="shared" si="11"/>
        <v>2500</v>
      </c>
      <c r="J23" s="37" t="s">
        <v>699</v>
      </c>
    </row>
    <row r="24" spans="1:13">
      <c r="A24" s="155"/>
      <c r="B24" s="156"/>
      <c r="C24" s="148"/>
      <c r="D24" s="95"/>
      <c r="E24" s="157"/>
      <c r="F24" s="96"/>
      <c r="G24" s="96"/>
      <c r="H24" s="96"/>
      <c r="I24" s="96"/>
      <c r="J24" s="37"/>
      <c r="L24" s="94"/>
    </row>
    <row r="25" spans="1:13" ht="21.75" thickBot="1">
      <c r="A25" s="204"/>
      <c r="B25" s="194" t="s">
        <v>34</v>
      </c>
      <c r="C25" s="205"/>
      <c r="D25" s="206"/>
      <c r="E25" s="207"/>
      <c r="F25" s="171"/>
      <c r="G25" s="207"/>
      <c r="H25" s="170"/>
      <c r="I25" s="196">
        <f>SUM(I8:I24)</f>
        <v>31844</v>
      </c>
      <c r="J25" s="208"/>
    </row>
    <row r="26" spans="1:13" ht="23.25" thickTop="1">
      <c r="A26" s="1"/>
      <c r="B26" s="1"/>
      <c r="C26" s="2"/>
      <c r="D26" s="2"/>
      <c r="E26" s="2"/>
      <c r="F26" s="2"/>
      <c r="G26" s="2"/>
      <c r="H26" s="2"/>
      <c r="I26" s="2"/>
      <c r="J26" s="2"/>
    </row>
    <row r="27" spans="1:13" ht="22.5">
      <c r="A27" s="1"/>
      <c r="B27" s="1"/>
      <c r="C27" s="2"/>
      <c r="D27" s="2"/>
      <c r="E27" s="2"/>
      <c r="F27" s="1"/>
      <c r="G27" s="1"/>
      <c r="H27" s="1"/>
      <c r="I27" s="1"/>
      <c r="J27" s="2"/>
    </row>
    <row r="28" spans="1:13" ht="22.5">
      <c r="A28" s="1"/>
      <c r="B28" s="1"/>
      <c r="C28" s="2"/>
      <c r="D28" s="2"/>
      <c r="E28" s="2"/>
      <c r="F28" s="1"/>
      <c r="G28" s="1"/>
      <c r="H28" s="1"/>
      <c r="I28" s="1"/>
      <c r="J28" s="2"/>
    </row>
    <row r="29" spans="1:13">
      <c r="A29" s="2"/>
      <c r="B29" s="2"/>
      <c r="C29" s="2"/>
      <c r="D29" s="2"/>
      <c r="E29" s="2"/>
      <c r="F29" s="2"/>
      <c r="G29" s="2"/>
      <c r="H29" s="2"/>
      <c r="I29" s="15"/>
      <c r="J29" s="2"/>
    </row>
    <row r="30" spans="1:13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3" ht="22.5">
      <c r="A31" s="12"/>
      <c r="B31" s="13"/>
      <c r="C31" s="13"/>
      <c r="D31" s="13"/>
      <c r="E31" s="14"/>
      <c r="F31" s="14"/>
      <c r="G31" s="14"/>
      <c r="H31" s="14"/>
      <c r="I31" s="14"/>
      <c r="J31" s="13"/>
    </row>
    <row r="32" spans="1:13" ht="22.5">
      <c r="A32" s="99"/>
      <c r="B32" s="93"/>
      <c r="C32" s="93"/>
      <c r="D32" s="93"/>
      <c r="E32" s="9"/>
      <c r="F32" s="9"/>
      <c r="G32" s="9"/>
      <c r="H32" s="9"/>
      <c r="I32" s="14"/>
      <c r="J32" s="13"/>
    </row>
    <row r="33" spans="1:10">
      <c r="A33" s="9"/>
      <c r="B33" s="2"/>
      <c r="C33" s="2"/>
      <c r="D33" s="2"/>
      <c r="E33" s="16"/>
      <c r="F33" s="16"/>
      <c r="G33" s="16"/>
      <c r="H33" s="16"/>
      <c r="I33" s="16"/>
      <c r="J33" s="2"/>
    </row>
    <row r="34" spans="1:10">
      <c r="A34" s="2"/>
      <c r="B34" s="17"/>
      <c r="C34" s="2"/>
      <c r="D34" s="9"/>
      <c r="E34" s="16"/>
      <c r="F34" s="16"/>
      <c r="G34" s="16"/>
      <c r="H34" s="16"/>
      <c r="I34" s="16"/>
      <c r="J34" s="2"/>
    </row>
    <row r="35" spans="1:10">
      <c r="A35" s="2"/>
      <c r="B35" s="17"/>
      <c r="C35" s="100"/>
      <c r="D35" s="9"/>
      <c r="E35" s="16"/>
      <c r="F35" s="16"/>
      <c r="G35" s="16"/>
      <c r="H35" s="16"/>
      <c r="I35" s="16"/>
      <c r="J35" s="2"/>
    </row>
    <row r="36" spans="1:10">
      <c r="A36" s="2"/>
      <c r="B36" s="17"/>
      <c r="C36" s="100"/>
      <c r="D36" s="9"/>
      <c r="E36" s="16"/>
      <c r="F36" s="16"/>
      <c r="G36" s="16"/>
      <c r="H36" s="16"/>
      <c r="I36" s="16"/>
      <c r="J36" s="11"/>
    </row>
    <row r="37" spans="1:10">
      <c r="A37" s="9"/>
      <c r="B37" s="2"/>
      <c r="C37" s="2"/>
      <c r="D37" s="2"/>
      <c r="E37" s="16"/>
      <c r="F37" s="16"/>
      <c r="G37" s="16"/>
      <c r="H37" s="16"/>
      <c r="I37" s="16"/>
      <c r="J37" s="2"/>
    </row>
    <row r="38" spans="1:10">
      <c r="A38" s="2"/>
      <c r="B38" s="101"/>
      <c r="C38" s="2"/>
      <c r="D38" s="9"/>
      <c r="E38" s="16"/>
      <c r="F38" s="16"/>
      <c r="G38" s="16"/>
      <c r="H38" s="16"/>
      <c r="I38" s="16"/>
      <c r="J38" s="2"/>
    </row>
    <row r="39" spans="1:10">
      <c r="A39" s="2"/>
      <c r="B39" s="101"/>
      <c r="C39" s="2"/>
      <c r="D39" s="9"/>
      <c r="E39" s="16"/>
      <c r="F39" s="16"/>
      <c r="G39" s="16"/>
      <c r="H39" s="16"/>
      <c r="I39" s="16"/>
      <c r="J39" s="2"/>
    </row>
    <row r="40" spans="1:10">
      <c r="A40" s="9"/>
      <c r="B40" s="101"/>
      <c r="C40" s="2"/>
      <c r="D40" s="9"/>
      <c r="E40" s="16"/>
      <c r="F40" s="16"/>
      <c r="G40" s="16"/>
      <c r="H40" s="16"/>
      <c r="I40" s="16"/>
      <c r="J40" s="2"/>
    </row>
    <row r="41" spans="1:10">
      <c r="A41" s="9"/>
      <c r="B41" s="2"/>
      <c r="C41" s="2"/>
      <c r="D41" s="2"/>
      <c r="E41" s="16"/>
      <c r="F41" s="16"/>
      <c r="G41" s="16"/>
      <c r="H41" s="16"/>
      <c r="I41" s="16"/>
      <c r="J41" s="2"/>
    </row>
    <row r="42" spans="1:10">
      <c r="A42" s="2"/>
      <c r="B42" s="2"/>
      <c r="C42" s="2"/>
      <c r="D42" s="9"/>
      <c r="E42" s="16"/>
      <c r="F42" s="16"/>
      <c r="G42" s="16"/>
      <c r="H42" s="16"/>
      <c r="I42" s="16"/>
      <c r="J42" s="2"/>
    </row>
    <row r="43" spans="1:10">
      <c r="A43" s="9"/>
      <c r="B43" s="2"/>
      <c r="C43" s="2"/>
      <c r="D43" s="9"/>
      <c r="E43" s="16"/>
      <c r="F43" s="16"/>
      <c r="G43" s="16"/>
      <c r="H43" s="16"/>
      <c r="I43" s="16"/>
      <c r="J43" s="2"/>
    </row>
    <row r="44" spans="1:10">
      <c r="A44" s="2"/>
      <c r="B44" s="2"/>
      <c r="C44" s="2"/>
      <c r="D44" s="9"/>
      <c r="E44" s="16"/>
      <c r="F44" s="16"/>
      <c r="G44" s="16"/>
      <c r="H44" s="16"/>
      <c r="I44" s="16"/>
      <c r="J44" s="2"/>
    </row>
    <row r="45" spans="1:10">
      <c r="A45" s="9"/>
      <c r="B45" s="2"/>
      <c r="C45" s="2"/>
      <c r="D45" s="2"/>
      <c r="E45" s="16"/>
      <c r="F45" s="16"/>
      <c r="G45" s="16"/>
      <c r="H45" s="16"/>
      <c r="I45" s="16"/>
      <c r="J45" s="2"/>
    </row>
    <row r="46" spans="1:10">
      <c r="A46" s="2"/>
      <c r="B46" s="2"/>
      <c r="C46" s="2"/>
      <c r="D46" s="9"/>
      <c r="E46" s="16"/>
      <c r="F46" s="16"/>
      <c r="G46" s="16"/>
      <c r="H46" s="16"/>
      <c r="I46" s="16"/>
      <c r="J46" s="2"/>
    </row>
    <row r="47" spans="1:10">
      <c r="A47" s="9"/>
      <c r="B47" s="2"/>
      <c r="C47" s="2"/>
      <c r="D47" s="2"/>
      <c r="E47" s="16"/>
      <c r="F47" s="16"/>
      <c r="G47" s="16"/>
      <c r="H47" s="16"/>
      <c r="I47" s="16"/>
      <c r="J47" s="2"/>
    </row>
    <row r="48" spans="1:10">
      <c r="A48" s="2"/>
      <c r="B48" s="2"/>
      <c r="C48" s="2"/>
      <c r="D48" s="9"/>
      <c r="E48" s="16"/>
      <c r="F48" s="16"/>
      <c r="G48" s="16"/>
      <c r="H48" s="16"/>
      <c r="I48" s="16"/>
      <c r="J48" s="2"/>
    </row>
    <row r="49" spans="1:10">
      <c r="A49" s="9"/>
      <c r="B49" s="2"/>
      <c r="C49" s="2"/>
      <c r="D49" s="2"/>
      <c r="E49" s="16"/>
      <c r="F49" s="16"/>
      <c r="G49" s="16"/>
      <c r="H49" s="16"/>
      <c r="I49" s="16"/>
      <c r="J49" s="2"/>
    </row>
    <row r="50" spans="1:10">
      <c r="A50" s="2"/>
      <c r="B50" s="2"/>
      <c r="C50" s="2"/>
      <c r="D50" s="9"/>
      <c r="E50" s="16"/>
      <c r="F50" s="16"/>
      <c r="G50" s="16"/>
      <c r="H50" s="16"/>
      <c r="I50" s="16"/>
      <c r="J50" s="2"/>
    </row>
    <row r="51" spans="1:10">
      <c r="A51" s="9"/>
      <c r="B51" s="2"/>
      <c r="C51" s="2"/>
      <c r="D51" s="2"/>
      <c r="E51" s="16"/>
      <c r="F51" s="16"/>
      <c r="G51" s="16"/>
      <c r="H51" s="16"/>
      <c r="I51" s="16"/>
      <c r="J51" s="2"/>
    </row>
  </sheetData>
  <mergeCells count="7">
    <mergeCell ref="A5:A6"/>
    <mergeCell ref="B5:B6"/>
    <mergeCell ref="C5:C6"/>
    <mergeCell ref="D5:D6"/>
    <mergeCell ref="J5:J6"/>
    <mergeCell ref="G5:H5"/>
    <mergeCell ref="E5:F5"/>
  </mergeCells>
  <printOptions horizontalCentered="1" verticalCentered="1"/>
  <pageMargins left="0.55118110236220474" right="0.15748031496062992" top="0.52500000000000002" bottom="0.39370078740157483" header="0.31496062992125984" footer="0.31496062992125984"/>
  <pageSetup paperSize="9" scale="84" orientation="landscape" horizontalDpi="4294967293" verticalDpi="18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0"/>
  <dimension ref="A1:J41"/>
  <sheetViews>
    <sheetView showWhiteSpace="0" view="pageBreakPreview" zoomScaleNormal="100" zoomScaleSheetLayoutView="100" workbookViewId="0">
      <selection activeCell="P26" sqref="P26"/>
    </sheetView>
  </sheetViews>
  <sheetFormatPr defaultColWidth="9.140625" defaultRowHeight="21"/>
  <cols>
    <col min="1" max="1" width="7.7109375" style="82" customWidth="1"/>
    <col min="2" max="2" width="44" style="82" customWidth="1"/>
    <col min="3" max="4" width="9.140625" style="82"/>
    <col min="5" max="8" width="11.7109375" style="82" customWidth="1"/>
    <col min="9" max="9" width="13.7109375" style="82" customWidth="1"/>
    <col min="10" max="10" width="12.42578125" style="82" customWidth="1"/>
    <col min="11" max="11" width="9.140625" style="82"/>
    <col min="12" max="12" width="18.42578125" style="82" customWidth="1"/>
    <col min="13" max="13" width="12.42578125" style="82" bestFit="1" customWidth="1"/>
    <col min="14" max="16384" width="9.140625" style="82"/>
  </cols>
  <sheetData>
    <row r="1" spans="1:10" ht="22.5">
      <c r="A1" s="1" t="s">
        <v>67</v>
      </c>
      <c r="B1" s="1"/>
      <c r="C1" s="2"/>
      <c r="D1" s="2"/>
      <c r="E1" s="2"/>
      <c r="F1" s="2"/>
      <c r="G1" s="2"/>
      <c r="H1" s="1"/>
      <c r="I1" s="2"/>
      <c r="J1" s="19" t="s">
        <v>707</v>
      </c>
    </row>
    <row r="2" spans="1:10" ht="22.5">
      <c r="A2" s="1" t="str">
        <f>'ปร.4 หมวดสรุปค่าต้นทุนงาน'!A2</f>
        <v>สถานที่ ค่ายลูกเสือจังหวัดยโสธร ต.เดิด อ.เมือง จ.ยโสธร</v>
      </c>
      <c r="B2" s="1"/>
      <c r="C2" s="2"/>
      <c r="D2" s="2"/>
      <c r="E2" s="2"/>
      <c r="F2" s="1"/>
      <c r="G2" s="1"/>
      <c r="H2" s="1"/>
      <c r="I2" s="1"/>
      <c r="J2" s="2"/>
    </row>
    <row r="3" spans="1:10" ht="22.5">
      <c r="A3" s="1" t="str">
        <f>หมวดงานประปาและสุขาภิบาล!A3</f>
        <v>คำนวณราคากลางเมื่อวันที่ 28 เมษายน 2568</v>
      </c>
      <c r="B3" s="1"/>
      <c r="C3" s="2"/>
      <c r="D3" s="2"/>
      <c r="E3" s="2"/>
      <c r="F3" s="1"/>
      <c r="G3" s="1"/>
      <c r="H3" s="1"/>
      <c r="I3" s="1"/>
      <c r="J3" s="2"/>
    </row>
    <row r="4" spans="1:10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22.5">
      <c r="A5" s="277" t="s">
        <v>8</v>
      </c>
      <c r="B5" s="277" t="s">
        <v>0</v>
      </c>
      <c r="C5" s="277" t="s">
        <v>1</v>
      </c>
      <c r="D5" s="277" t="s">
        <v>2</v>
      </c>
      <c r="E5" s="280" t="s">
        <v>3</v>
      </c>
      <c r="F5" s="280"/>
      <c r="G5" s="280" t="s">
        <v>4</v>
      </c>
      <c r="H5" s="280"/>
      <c r="I5" s="161" t="s">
        <v>5</v>
      </c>
      <c r="J5" s="277" t="s">
        <v>7</v>
      </c>
    </row>
    <row r="6" spans="1:10" ht="22.5">
      <c r="A6" s="279"/>
      <c r="B6" s="279"/>
      <c r="C6" s="279"/>
      <c r="D6" s="279"/>
      <c r="E6" s="162" t="s">
        <v>9</v>
      </c>
      <c r="F6" s="162" t="s">
        <v>10</v>
      </c>
      <c r="G6" s="162" t="s">
        <v>9</v>
      </c>
      <c r="H6" s="162" t="s">
        <v>10</v>
      </c>
      <c r="I6" s="163" t="s">
        <v>6</v>
      </c>
      <c r="J6" s="278"/>
    </row>
    <row r="7" spans="1:10">
      <c r="A7" s="138">
        <v>13</v>
      </c>
      <c r="B7" s="3" t="s">
        <v>35</v>
      </c>
      <c r="C7" s="84"/>
      <c r="D7" s="84"/>
      <c r="E7" s="85"/>
      <c r="F7" s="85"/>
      <c r="G7" s="85"/>
      <c r="H7" s="85"/>
      <c r="I7" s="84"/>
      <c r="J7" s="3"/>
    </row>
    <row r="8" spans="1:10" ht="22.5">
      <c r="A8" s="6"/>
      <c r="B8" s="28" t="s">
        <v>93</v>
      </c>
      <c r="C8" s="217">
        <f>((หมวดงานผนัง!C8*2)+((3.29+3.29+5)*2*2))+(หมวดงานฝ้าเพดาน!C8+หมวดงานฝ้าเพดาน!C9)</f>
        <v>322.32</v>
      </c>
      <c r="D8" s="4" t="s">
        <v>36</v>
      </c>
      <c r="E8" s="88">
        <v>43</v>
      </c>
      <c r="F8" s="7">
        <f>C8*E8</f>
        <v>13859.76</v>
      </c>
      <c r="G8" s="88">
        <v>30</v>
      </c>
      <c r="H8" s="7">
        <f>C8*G8</f>
        <v>9669.6</v>
      </c>
      <c r="I8" s="7">
        <f>F8+H8</f>
        <v>23529.360000000001</v>
      </c>
      <c r="J8" s="37"/>
    </row>
    <row r="9" spans="1:10" ht="22.5">
      <c r="A9" s="6"/>
      <c r="B9" s="28" t="s">
        <v>752</v>
      </c>
      <c r="C9" s="83">
        <v>112</v>
      </c>
      <c r="D9" s="4" t="s">
        <v>36</v>
      </c>
      <c r="E9" s="88">
        <v>45</v>
      </c>
      <c r="F9" s="7">
        <f>C9*E9</f>
        <v>5040</v>
      </c>
      <c r="G9" s="88">
        <v>35</v>
      </c>
      <c r="H9" s="7">
        <f>C9*G9</f>
        <v>3920</v>
      </c>
      <c r="I9" s="7">
        <f>F9+H9</f>
        <v>8960</v>
      </c>
      <c r="J9" s="37"/>
    </row>
    <row r="10" spans="1:10" ht="22.5">
      <c r="A10" s="6"/>
      <c r="B10" s="28" t="s">
        <v>92</v>
      </c>
      <c r="C10" s="83">
        <v>112</v>
      </c>
      <c r="D10" s="4" t="s">
        <v>36</v>
      </c>
      <c r="E10" s="88">
        <v>62</v>
      </c>
      <c r="F10" s="7">
        <f>C10*E10</f>
        <v>6944</v>
      </c>
      <c r="G10" s="88">
        <v>38</v>
      </c>
      <c r="H10" s="7">
        <f>C10*G10</f>
        <v>4256</v>
      </c>
      <c r="I10" s="7">
        <f>F10+H10</f>
        <v>11200</v>
      </c>
      <c r="J10" s="84"/>
    </row>
    <row r="11" spans="1:10" ht="22.5">
      <c r="A11" s="6"/>
      <c r="B11" s="37"/>
      <c r="C11" s="37"/>
      <c r="D11" s="4"/>
      <c r="E11" s="7"/>
      <c r="F11" s="5"/>
      <c r="G11" s="5"/>
      <c r="H11" s="5"/>
      <c r="I11" s="7"/>
      <c r="J11" s="37"/>
    </row>
    <row r="12" spans="1:10" ht="22.5">
      <c r="A12" s="22"/>
      <c r="B12" s="139"/>
      <c r="C12" s="140"/>
      <c r="D12" s="141"/>
      <c r="E12" s="91"/>
      <c r="F12" s="91"/>
      <c r="G12" s="91"/>
      <c r="H12" s="91"/>
      <c r="I12" s="91"/>
      <c r="J12" s="140"/>
    </row>
    <row r="13" spans="1:10" ht="23.25" thickBot="1">
      <c r="A13" s="173"/>
      <c r="B13" s="194" t="s">
        <v>34</v>
      </c>
      <c r="C13" s="172"/>
      <c r="D13" s="195"/>
      <c r="E13" s="171"/>
      <c r="F13" s="171"/>
      <c r="G13" s="171"/>
      <c r="H13" s="171"/>
      <c r="I13" s="196">
        <f>SUM(I8:I12)</f>
        <v>43689.36</v>
      </c>
      <c r="J13" s="172"/>
    </row>
    <row r="14" spans="1:10" ht="23.25" thickTop="1">
      <c r="A14" s="23"/>
      <c r="B14" s="23"/>
      <c r="C14" s="24"/>
      <c r="D14" s="24"/>
      <c r="E14" s="24"/>
      <c r="F14" s="23"/>
      <c r="G14" s="23"/>
      <c r="H14" s="23"/>
      <c r="I14" s="1"/>
      <c r="J14" s="24"/>
    </row>
    <row r="15" spans="1:10" ht="22.5">
      <c r="A15" s="1"/>
      <c r="B15" s="1"/>
      <c r="C15" s="2"/>
      <c r="D15" s="2"/>
      <c r="E15" s="11"/>
      <c r="F15" s="11"/>
      <c r="G15" s="11"/>
      <c r="H15" s="11"/>
      <c r="I15" s="11"/>
      <c r="J15" s="2"/>
    </row>
    <row r="16" spans="1:10" ht="22.5">
      <c r="A16" s="1"/>
      <c r="B16" s="25"/>
      <c r="C16" s="2"/>
      <c r="D16" s="2"/>
      <c r="E16" s="2"/>
      <c r="F16" s="1"/>
      <c r="G16" s="1"/>
      <c r="H16" s="1"/>
      <c r="I16" s="1"/>
      <c r="J16" s="2"/>
    </row>
    <row r="17" spans="1:10" ht="22.5">
      <c r="A17" s="1"/>
      <c r="B17" s="1"/>
      <c r="C17" s="2"/>
      <c r="D17" s="2"/>
      <c r="E17" s="2"/>
      <c r="F17" s="1"/>
      <c r="G17" s="1"/>
      <c r="H17" s="1"/>
      <c r="I17" s="1"/>
      <c r="J17" s="2"/>
    </row>
    <row r="18" spans="1:10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ht="22.5">
      <c r="A19" s="12"/>
      <c r="B19" s="13"/>
      <c r="C19" s="13"/>
      <c r="D19" s="13"/>
      <c r="E19" s="14"/>
      <c r="F19" s="14"/>
      <c r="G19" s="14"/>
      <c r="H19" s="14"/>
      <c r="I19" s="14"/>
      <c r="J19" s="13"/>
    </row>
    <row r="20" spans="1:10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22.5">
      <c r="A21" s="12"/>
      <c r="B21" s="13"/>
      <c r="C21" s="13"/>
      <c r="D21" s="13"/>
      <c r="E21" s="14"/>
      <c r="F21" s="14"/>
      <c r="G21" s="14"/>
      <c r="H21" s="14"/>
      <c r="I21" s="14"/>
      <c r="J21" s="13"/>
    </row>
    <row r="22" spans="1:10" ht="22.5">
      <c r="A22" s="99"/>
      <c r="B22" s="93"/>
      <c r="C22" s="93"/>
      <c r="D22" s="93"/>
      <c r="E22" s="9"/>
      <c r="F22" s="9"/>
      <c r="G22" s="9"/>
      <c r="H22" s="9"/>
      <c r="I22" s="14"/>
      <c r="J22" s="13"/>
    </row>
    <row r="23" spans="1:10">
      <c r="A23" s="9"/>
      <c r="B23" s="2"/>
      <c r="C23" s="2"/>
      <c r="D23" s="2"/>
      <c r="E23" s="16"/>
      <c r="F23" s="16"/>
      <c r="G23" s="16"/>
      <c r="H23" s="16"/>
      <c r="I23" s="16"/>
      <c r="J23" s="2"/>
    </row>
    <row r="24" spans="1:10">
      <c r="A24" s="2"/>
      <c r="B24" s="17"/>
      <c r="C24" s="2"/>
      <c r="D24" s="9"/>
      <c r="E24" s="16"/>
      <c r="F24" s="16"/>
      <c r="G24" s="16"/>
      <c r="H24" s="16"/>
      <c r="I24" s="16"/>
      <c r="J24" s="2"/>
    </row>
    <row r="25" spans="1:10">
      <c r="A25" s="2"/>
      <c r="B25" s="17"/>
      <c r="C25" s="100"/>
      <c r="D25" s="9"/>
      <c r="E25" s="16"/>
      <c r="F25" s="16"/>
      <c r="G25" s="16"/>
      <c r="H25" s="16"/>
      <c r="I25" s="16"/>
      <c r="J25" s="2"/>
    </row>
    <row r="26" spans="1:10">
      <c r="A26" s="2"/>
      <c r="B26" s="17"/>
      <c r="C26" s="100"/>
      <c r="D26" s="9"/>
      <c r="E26" s="16"/>
      <c r="F26" s="16"/>
      <c r="G26" s="16"/>
      <c r="H26" s="16"/>
      <c r="I26" s="16"/>
      <c r="J26" s="11"/>
    </row>
    <row r="27" spans="1:10">
      <c r="A27" s="9"/>
      <c r="B27" s="2"/>
      <c r="C27" s="2"/>
      <c r="D27" s="2"/>
      <c r="E27" s="16"/>
      <c r="F27" s="16"/>
      <c r="G27" s="16"/>
      <c r="H27" s="16"/>
      <c r="I27" s="16"/>
      <c r="J27" s="2"/>
    </row>
    <row r="28" spans="1:10">
      <c r="A28" s="2"/>
      <c r="B28" s="101"/>
      <c r="C28" s="2"/>
      <c r="D28" s="9"/>
      <c r="E28" s="16"/>
      <c r="F28" s="16"/>
      <c r="G28" s="16"/>
      <c r="H28" s="16"/>
      <c r="I28" s="16"/>
      <c r="J28" s="2"/>
    </row>
    <row r="29" spans="1:10">
      <c r="A29" s="2"/>
      <c r="B29" s="101"/>
      <c r="C29" s="2"/>
      <c r="D29" s="9"/>
      <c r="E29" s="16"/>
      <c r="F29" s="16"/>
      <c r="G29" s="16"/>
      <c r="H29" s="16"/>
      <c r="I29" s="16"/>
      <c r="J29" s="2"/>
    </row>
    <row r="30" spans="1:10">
      <c r="A30" s="9"/>
      <c r="B30" s="101"/>
      <c r="C30" s="2"/>
      <c r="D30" s="9"/>
      <c r="E30" s="16"/>
      <c r="F30" s="16"/>
      <c r="G30" s="16"/>
      <c r="H30" s="16"/>
      <c r="I30" s="16"/>
      <c r="J30" s="2"/>
    </row>
    <row r="31" spans="1:10">
      <c r="A31" s="9"/>
      <c r="B31" s="2"/>
      <c r="C31" s="2"/>
      <c r="D31" s="2"/>
      <c r="E31" s="16"/>
      <c r="F31" s="16"/>
      <c r="G31" s="16"/>
      <c r="H31" s="16"/>
      <c r="I31" s="16"/>
      <c r="J31" s="2"/>
    </row>
    <row r="32" spans="1:10">
      <c r="A32" s="2"/>
      <c r="B32" s="2"/>
      <c r="C32" s="2"/>
      <c r="D32" s="9"/>
      <c r="E32" s="16"/>
      <c r="F32" s="16"/>
      <c r="G32" s="16"/>
      <c r="H32" s="16"/>
      <c r="I32" s="16"/>
      <c r="J32" s="2"/>
    </row>
    <row r="33" spans="1:10">
      <c r="A33" s="9"/>
      <c r="B33" s="2"/>
      <c r="C33" s="2"/>
      <c r="D33" s="9"/>
      <c r="E33" s="16"/>
      <c r="F33" s="16"/>
      <c r="G33" s="16"/>
      <c r="H33" s="16"/>
      <c r="I33" s="16"/>
      <c r="J33" s="2"/>
    </row>
    <row r="34" spans="1:10">
      <c r="A34" s="2"/>
      <c r="B34" s="2"/>
      <c r="C34" s="2"/>
      <c r="D34" s="9"/>
      <c r="E34" s="16"/>
      <c r="F34" s="16"/>
      <c r="G34" s="16"/>
      <c r="H34" s="16"/>
      <c r="I34" s="16"/>
      <c r="J34" s="2"/>
    </row>
    <row r="35" spans="1:10">
      <c r="A35" s="9"/>
      <c r="B35" s="2"/>
      <c r="C35" s="2"/>
      <c r="D35" s="2"/>
      <c r="E35" s="16"/>
      <c r="F35" s="16"/>
      <c r="G35" s="16"/>
      <c r="H35" s="16"/>
      <c r="I35" s="16"/>
      <c r="J35" s="2"/>
    </row>
    <row r="36" spans="1:10">
      <c r="A36" s="2"/>
      <c r="B36" s="2"/>
      <c r="C36" s="2"/>
      <c r="D36" s="9"/>
      <c r="E36" s="16"/>
      <c r="F36" s="16"/>
      <c r="G36" s="16"/>
      <c r="H36" s="16"/>
      <c r="I36" s="16"/>
      <c r="J36" s="2"/>
    </row>
    <row r="37" spans="1:10">
      <c r="A37" s="9"/>
      <c r="B37" s="2"/>
      <c r="C37" s="2"/>
      <c r="D37" s="2"/>
      <c r="E37" s="16"/>
      <c r="F37" s="16"/>
      <c r="G37" s="16"/>
      <c r="H37" s="16"/>
      <c r="I37" s="16"/>
      <c r="J37" s="2"/>
    </row>
    <row r="38" spans="1:10">
      <c r="A38" s="2"/>
      <c r="B38" s="2"/>
      <c r="C38" s="2"/>
      <c r="D38" s="9"/>
      <c r="E38" s="16"/>
      <c r="F38" s="16"/>
      <c r="G38" s="16"/>
      <c r="H38" s="16"/>
      <c r="I38" s="16"/>
      <c r="J38" s="2"/>
    </row>
    <row r="39" spans="1:10">
      <c r="A39" s="9"/>
      <c r="B39" s="2"/>
      <c r="C39" s="2"/>
      <c r="D39" s="2"/>
      <c r="E39" s="16"/>
      <c r="F39" s="16"/>
      <c r="G39" s="16"/>
      <c r="H39" s="16"/>
      <c r="I39" s="16"/>
      <c r="J39" s="2"/>
    </row>
    <row r="40" spans="1:10">
      <c r="A40" s="2"/>
      <c r="B40" s="2"/>
      <c r="C40" s="2"/>
      <c r="D40" s="9"/>
      <c r="E40" s="16"/>
      <c r="F40" s="16"/>
      <c r="G40" s="16"/>
      <c r="H40" s="16"/>
      <c r="I40" s="16"/>
      <c r="J40" s="2"/>
    </row>
    <row r="41" spans="1:10">
      <c r="A41" s="9"/>
      <c r="B41" s="2"/>
      <c r="C41" s="2"/>
      <c r="D41" s="2"/>
      <c r="E41" s="16"/>
      <c r="F41" s="16"/>
      <c r="G41" s="16"/>
      <c r="H41" s="16"/>
      <c r="I41" s="16"/>
      <c r="J41" s="2"/>
    </row>
  </sheetData>
  <mergeCells count="7">
    <mergeCell ref="J5:J6"/>
    <mergeCell ref="A5:A6"/>
    <mergeCell ref="B5:B6"/>
    <mergeCell ref="C5:C6"/>
    <mergeCell ref="D5:D6"/>
    <mergeCell ref="E5:F5"/>
    <mergeCell ref="G5:H5"/>
  </mergeCells>
  <printOptions horizontalCentered="1" verticalCentered="1"/>
  <pageMargins left="0.55118110236220474" right="0.15748031496062992" top="0.78740157480314965" bottom="0.39370078740157483" header="0.31496062992125984" footer="0.31496062992125984"/>
  <pageSetup paperSize="9" scale="94" orientation="landscape" horizontalDpi="4294967293" verticalDpi="18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5"/>
  <dimension ref="A1:J45"/>
  <sheetViews>
    <sheetView view="pageBreakPreview" zoomScaleNormal="100" zoomScaleSheetLayoutView="100" workbookViewId="0">
      <selection activeCell="P26" sqref="P26"/>
    </sheetView>
  </sheetViews>
  <sheetFormatPr defaultColWidth="9.140625" defaultRowHeight="21"/>
  <cols>
    <col min="1" max="1" width="6.28515625" style="82" customWidth="1"/>
    <col min="2" max="2" width="25.5703125" style="82" customWidth="1"/>
    <col min="3" max="3" width="17.7109375" style="82" customWidth="1"/>
    <col min="4" max="4" width="9.42578125" style="82" customWidth="1"/>
    <col min="5" max="5" width="18" style="82" customWidth="1"/>
    <col min="6" max="6" width="13.7109375" style="82" customWidth="1"/>
    <col min="7" max="7" width="9.140625" style="82"/>
    <col min="8" max="8" width="14.5703125" style="82" customWidth="1"/>
    <col min="9" max="9" width="9.5703125" style="82" customWidth="1"/>
    <col min="10" max="10" width="15" style="82" customWidth="1"/>
    <col min="11" max="16384" width="9.140625" style="82"/>
  </cols>
  <sheetData>
    <row r="1" spans="1:10" ht="20.100000000000001" customHeight="1">
      <c r="A1" s="2"/>
      <c r="B1" s="2"/>
      <c r="C1" s="2"/>
      <c r="D1" s="2"/>
      <c r="E1" s="2"/>
      <c r="F1" s="19" t="s">
        <v>106</v>
      </c>
    </row>
    <row r="2" spans="1:10" ht="20.100000000000001" customHeight="1">
      <c r="A2" s="260" t="s">
        <v>19</v>
      </c>
      <c r="B2" s="260"/>
      <c r="C2" s="260"/>
      <c r="D2" s="260"/>
      <c r="E2" s="260"/>
      <c r="F2" s="260"/>
    </row>
    <row r="3" spans="1:10" ht="20.100000000000001" customHeight="1">
      <c r="A3" s="260" t="s">
        <v>672</v>
      </c>
      <c r="B3" s="260"/>
      <c r="C3" s="260"/>
      <c r="D3" s="260"/>
      <c r="E3" s="260"/>
      <c r="F3" s="260"/>
    </row>
    <row r="4" spans="1:10" ht="20.100000000000001" customHeight="1">
      <c r="A4" s="261" t="s">
        <v>704</v>
      </c>
      <c r="B4" s="261"/>
      <c r="C4" s="261"/>
      <c r="D4" s="261"/>
      <c r="E4" s="261"/>
      <c r="F4" s="261"/>
    </row>
    <row r="5" spans="1:10" ht="20.100000000000001" customHeight="1">
      <c r="A5" s="261" t="s">
        <v>705</v>
      </c>
      <c r="B5" s="261"/>
      <c r="C5" s="261"/>
      <c r="D5" s="261"/>
      <c r="E5" s="261"/>
      <c r="F5" s="261"/>
    </row>
    <row r="6" spans="1:10" ht="20.100000000000001" customHeight="1">
      <c r="A6" s="2" t="str">
        <f>หมวดงานสี!A3</f>
        <v>คำนวณราคากลางเมื่อวันที่ 28 เมษายน 2568</v>
      </c>
      <c r="B6" s="2"/>
      <c r="C6" s="2"/>
      <c r="D6" s="2"/>
      <c r="E6" s="2"/>
      <c r="F6" s="2"/>
    </row>
    <row r="7" spans="1:10" ht="20.100000000000001" customHeight="1">
      <c r="A7" s="81"/>
      <c r="B7" s="81"/>
      <c r="C7" s="81"/>
      <c r="D7" s="81"/>
      <c r="E7" s="81"/>
      <c r="F7" s="81" t="s">
        <v>110</v>
      </c>
    </row>
    <row r="8" spans="1:10" ht="20.100000000000001" customHeight="1">
      <c r="A8" s="262" t="s">
        <v>8</v>
      </c>
      <c r="B8" s="262" t="s">
        <v>0</v>
      </c>
      <c r="C8" s="230" t="s">
        <v>20</v>
      </c>
      <c r="D8" s="262" t="s">
        <v>59</v>
      </c>
      <c r="E8" s="230" t="s">
        <v>22</v>
      </c>
      <c r="F8" s="262" t="s">
        <v>7</v>
      </c>
    </row>
    <row r="9" spans="1:10" ht="20.100000000000001" customHeight="1">
      <c r="A9" s="263"/>
      <c r="B9" s="263"/>
      <c r="C9" s="162" t="s">
        <v>23</v>
      </c>
      <c r="D9" s="267"/>
      <c r="E9" s="162" t="s">
        <v>23</v>
      </c>
      <c r="F9" s="267"/>
    </row>
    <row r="10" spans="1:10" ht="20.100000000000001" customHeight="1">
      <c r="A10" s="6">
        <v>1</v>
      </c>
      <c r="B10" s="106" t="s">
        <v>746</v>
      </c>
      <c r="C10" s="107">
        <f>หมวดงานครุภัณฑ์!I16</f>
        <v>428000</v>
      </c>
      <c r="D10" s="118">
        <v>1.07</v>
      </c>
      <c r="E10" s="7">
        <f>C10*D10</f>
        <v>457960</v>
      </c>
      <c r="F10" s="6"/>
      <c r="H10" s="92">
        <f>(E10/E20)*100</f>
        <v>100</v>
      </c>
      <c r="J10" s="119"/>
    </row>
    <row r="11" spans="1:10" ht="20.100000000000001" customHeight="1">
      <c r="A11" s="37"/>
      <c r="B11" s="106"/>
      <c r="C11" s="107"/>
      <c r="D11" s="37"/>
      <c r="E11" s="7"/>
      <c r="F11" s="37"/>
      <c r="H11" s="92">
        <f>(E11/E20)*100</f>
        <v>0</v>
      </c>
      <c r="J11" s="108"/>
    </row>
    <row r="12" spans="1:10" ht="20.100000000000001" customHeight="1">
      <c r="A12" s="37"/>
      <c r="B12" s="106"/>
      <c r="C12" s="107"/>
      <c r="D12" s="37"/>
      <c r="E12" s="7"/>
      <c r="F12" s="37"/>
      <c r="H12" s="92">
        <f>(E12/E20)*100</f>
        <v>0</v>
      </c>
      <c r="J12" s="108"/>
    </row>
    <row r="13" spans="1:10" ht="20.100000000000001" customHeight="1">
      <c r="A13" s="37"/>
      <c r="B13" s="106"/>
      <c r="C13" s="107"/>
      <c r="D13" s="37"/>
      <c r="E13" s="7"/>
      <c r="F13" s="37"/>
      <c r="H13" s="92">
        <f>(E13/E20)*100</f>
        <v>0</v>
      </c>
      <c r="J13" s="108"/>
    </row>
    <row r="14" spans="1:10" ht="20.100000000000001" customHeight="1">
      <c r="A14" s="37"/>
      <c r="B14" s="106"/>
      <c r="C14" s="30"/>
      <c r="D14" s="109"/>
      <c r="E14" s="7"/>
      <c r="F14" s="37"/>
      <c r="H14" s="92">
        <f>(E14/E20)*100</f>
        <v>0</v>
      </c>
      <c r="J14" s="120"/>
    </row>
    <row r="15" spans="1:10" ht="20.100000000000001" customHeight="1">
      <c r="A15" s="37"/>
      <c r="B15" s="106"/>
      <c r="C15" s="107"/>
      <c r="D15" s="37"/>
      <c r="E15" s="37"/>
      <c r="F15" s="37"/>
      <c r="H15" s="110"/>
      <c r="J15" s="110"/>
    </row>
    <row r="16" spans="1:10" ht="20.100000000000001" customHeight="1">
      <c r="A16" s="37"/>
      <c r="B16" s="106"/>
      <c r="C16" s="107"/>
      <c r="D16" s="37"/>
      <c r="E16" s="37"/>
      <c r="F16" s="37"/>
      <c r="H16" s="110"/>
      <c r="J16" s="92"/>
    </row>
    <row r="17" spans="1:10" ht="20.100000000000001" customHeight="1">
      <c r="A17" s="37"/>
      <c r="B17" s="106"/>
      <c r="C17" s="107"/>
      <c r="D17" s="37"/>
      <c r="E17" s="37"/>
      <c r="F17" s="37"/>
      <c r="H17" s="110"/>
      <c r="J17" s="92"/>
    </row>
    <row r="18" spans="1:10" ht="20.100000000000001" customHeight="1">
      <c r="A18" s="37"/>
      <c r="B18" s="106"/>
      <c r="C18" s="107"/>
      <c r="D18" s="37"/>
      <c r="E18" s="37"/>
      <c r="F18" s="37"/>
      <c r="H18" s="92"/>
    </row>
    <row r="19" spans="1:10" ht="20.100000000000001" customHeight="1">
      <c r="A19" s="37"/>
      <c r="B19" s="106"/>
      <c r="C19" s="107"/>
      <c r="D19" s="37"/>
      <c r="E19" s="37"/>
      <c r="F19" s="37"/>
    </row>
    <row r="20" spans="1:10" ht="20.100000000000001" customHeight="1">
      <c r="A20" s="173" t="s">
        <v>29</v>
      </c>
      <c r="B20" s="203" t="s">
        <v>30</v>
      </c>
      <c r="C20" s="168"/>
      <c r="D20" s="208"/>
      <c r="E20" s="226">
        <f>SUM(E10:E19)</f>
        <v>457960</v>
      </c>
      <c r="F20" s="172"/>
    </row>
    <row r="21" spans="1:10" ht="20.100000000000001" customHeight="1" thickBot="1">
      <c r="A21" s="231"/>
      <c r="B21" s="203" t="s">
        <v>747</v>
      </c>
      <c r="C21" s="227"/>
      <c r="D21" s="229"/>
      <c r="E21" s="228">
        <f>INT(E20/1000)*1000</f>
        <v>457000</v>
      </c>
      <c r="F21" s="232"/>
    </row>
    <row r="22" spans="1:10" ht="20.100000000000001" customHeight="1" thickTop="1">
      <c r="A22" s="232"/>
      <c r="B22" s="166" t="s">
        <v>31</v>
      </c>
      <c r="C22" s="274" t="str">
        <f>BAHTTEXT(E21)</f>
        <v>สี่แสนห้าหมื่นเจ็ดพันบาทถ้วน</v>
      </c>
      <c r="D22" s="275"/>
      <c r="E22" s="275"/>
      <c r="F22" s="276"/>
    </row>
    <row r="23" spans="1:10" ht="20.100000000000001" customHeight="1">
      <c r="A23" s="264" t="s">
        <v>32</v>
      </c>
      <c r="B23" s="264"/>
      <c r="C23" s="264"/>
      <c r="D23" s="264"/>
      <c r="E23" s="253"/>
      <c r="F23" s="253"/>
      <c r="G23" s="253"/>
      <c r="H23" s="253"/>
      <c r="I23" s="253"/>
      <c r="J23" s="253"/>
    </row>
    <row r="24" spans="1:10" ht="20.100000000000001" customHeight="1">
      <c r="A24" s="264" t="s">
        <v>792</v>
      </c>
      <c r="B24" s="264"/>
      <c r="C24" s="264"/>
      <c r="D24" s="264"/>
      <c r="E24" s="253"/>
      <c r="F24" s="253"/>
      <c r="G24" s="253"/>
      <c r="H24" s="253"/>
      <c r="I24" s="253"/>
      <c r="J24" s="253"/>
    </row>
    <row r="25" spans="1:10" ht="20.100000000000001" customHeight="1">
      <c r="A25" s="252"/>
      <c r="B25" s="252"/>
      <c r="C25" s="252"/>
      <c r="D25" s="252"/>
      <c r="E25" s="253"/>
      <c r="F25" s="253"/>
      <c r="G25" s="253"/>
      <c r="H25" s="253"/>
      <c r="I25" s="253"/>
      <c r="J25" s="253"/>
    </row>
    <row r="26" spans="1:10" ht="20.100000000000001" customHeight="1">
      <c r="A26" s="252"/>
      <c r="B26" s="252"/>
      <c r="C26" s="252"/>
      <c r="D26" s="252"/>
      <c r="E26" s="253"/>
      <c r="F26" s="253"/>
      <c r="G26" s="253"/>
      <c r="H26" s="253"/>
      <c r="I26" s="253"/>
      <c r="J26" s="253"/>
    </row>
    <row r="27" spans="1:10" ht="20.100000000000001" customHeight="1">
      <c r="A27" s="2"/>
      <c r="B27" s="260" t="s">
        <v>664</v>
      </c>
      <c r="C27" s="260"/>
      <c r="D27" s="123"/>
    </row>
    <row r="28" spans="1:10" ht="20.100000000000001" customHeight="1">
      <c r="A28" s="1"/>
      <c r="B28" s="270" t="s">
        <v>662</v>
      </c>
      <c r="C28" s="270"/>
      <c r="D28" s="115"/>
    </row>
    <row r="29" spans="1:10" ht="20.100000000000001" customHeight="1">
      <c r="A29" s="2"/>
      <c r="B29" s="271" t="s">
        <v>659</v>
      </c>
      <c r="C29" s="271"/>
    </row>
    <row r="30" spans="1:10" ht="20.100000000000001" customHeight="1">
      <c r="A30" s="2"/>
      <c r="B30" s="115"/>
      <c r="C30" s="122"/>
    </row>
    <row r="31" spans="1:10" ht="20.100000000000001" customHeight="1">
      <c r="A31" s="2"/>
      <c r="B31" s="260" t="s">
        <v>665</v>
      </c>
      <c r="C31" s="260"/>
    </row>
    <row r="32" spans="1:10" ht="20.100000000000001" customHeight="1">
      <c r="A32" s="2"/>
      <c r="B32" s="270" t="s">
        <v>663</v>
      </c>
      <c r="C32" s="270"/>
      <c r="D32" s="9"/>
    </row>
    <row r="33" spans="1:6" ht="20.100000000000001" customHeight="1">
      <c r="A33" s="10"/>
      <c r="B33" s="260" t="s">
        <v>660</v>
      </c>
      <c r="C33" s="260"/>
    </row>
    <row r="34" spans="1:6" ht="20.100000000000001" customHeight="1">
      <c r="A34" s="10"/>
      <c r="B34" s="9"/>
      <c r="C34" s="2"/>
    </row>
    <row r="35" spans="1:6" ht="20.100000000000001" customHeight="1">
      <c r="A35" s="2"/>
      <c r="B35" s="260" t="s">
        <v>665</v>
      </c>
      <c r="C35" s="260"/>
      <c r="D35" s="123"/>
    </row>
    <row r="36" spans="1:6" ht="20.100000000000001" customHeight="1">
      <c r="A36" s="27"/>
      <c r="B36" s="272" t="s">
        <v>666</v>
      </c>
      <c r="C36" s="272"/>
      <c r="D36" s="2"/>
      <c r="E36" s="27"/>
      <c r="F36" s="27"/>
    </row>
    <row r="37" spans="1:6">
      <c r="A37" s="2"/>
      <c r="B37" s="260" t="s">
        <v>661</v>
      </c>
      <c r="C37" s="260"/>
    </row>
    <row r="38" spans="1:6">
      <c r="A38" s="2"/>
      <c r="B38" s="9"/>
      <c r="C38" s="2"/>
    </row>
    <row r="39" spans="1:6">
      <c r="A39" s="2"/>
      <c r="B39" s="260" t="s">
        <v>665</v>
      </c>
      <c r="C39" s="260"/>
      <c r="D39" s="27"/>
    </row>
    <row r="40" spans="1:6">
      <c r="A40" s="2"/>
      <c r="B40" s="272" t="s">
        <v>667</v>
      </c>
      <c r="C40" s="272"/>
      <c r="D40" s="2"/>
    </row>
    <row r="41" spans="1:6">
      <c r="A41" s="2"/>
      <c r="B41" s="260" t="s">
        <v>669</v>
      </c>
      <c r="C41" s="260"/>
    </row>
    <row r="42" spans="1:6">
      <c r="A42" s="2"/>
      <c r="B42" s="9"/>
      <c r="C42" s="2"/>
    </row>
    <row r="43" spans="1:6">
      <c r="B43" s="260" t="s">
        <v>665</v>
      </c>
      <c r="C43" s="260"/>
      <c r="D43" s="2"/>
    </row>
    <row r="44" spans="1:6">
      <c r="B44" s="272" t="s">
        <v>668</v>
      </c>
      <c r="C44" s="272"/>
      <c r="D44" s="2"/>
    </row>
    <row r="45" spans="1:6" ht="20.100000000000001" customHeight="1">
      <c r="A45" s="10"/>
      <c r="B45" s="260" t="s">
        <v>670</v>
      </c>
      <c r="C45" s="260"/>
      <c r="D45" s="2"/>
    </row>
  </sheetData>
  <mergeCells count="26">
    <mergeCell ref="B40:C40"/>
    <mergeCell ref="B41:C41"/>
    <mergeCell ref="B43:C43"/>
    <mergeCell ref="B44:C44"/>
    <mergeCell ref="B45:C45"/>
    <mergeCell ref="A23:D23"/>
    <mergeCell ref="A24:D24"/>
    <mergeCell ref="B27:C27"/>
    <mergeCell ref="B28:C28"/>
    <mergeCell ref="B29:C29"/>
    <mergeCell ref="B37:C37"/>
    <mergeCell ref="B39:C39"/>
    <mergeCell ref="A2:F2"/>
    <mergeCell ref="A3:F3"/>
    <mergeCell ref="A4:F4"/>
    <mergeCell ref="A5:F5"/>
    <mergeCell ref="A8:A9"/>
    <mergeCell ref="B8:B9"/>
    <mergeCell ref="C22:F22"/>
    <mergeCell ref="D8:D9"/>
    <mergeCell ref="F8:F9"/>
    <mergeCell ref="B31:C31"/>
    <mergeCell ref="B32:C32"/>
    <mergeCell ref="B33:C33"/>
    <mergeCell ref="B35:C35"/>
    <mergeCell ref="B36:C36"/>
  </mergeCells>
  <pageMargins left="0.94488188976377963" right="0.74803149606299213" top="0.39370078740157483" bottom="0.39370078740157483" header="0.31496062992125984" footer="0.31496062992125984"/>
  <pageSetup paperSize="9" scale="90" orientation="portrait" horizontalDpi="4294967293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22"/>
  <dimension ref="A1:K43"/>
  <sheetViews>
    <sheetView showWhiteSpace="0" view="pageBreakPreview" zoomScaleNormal="100" zoomScaleSheetLayoutView="100" workbookViewId="0">
      <selection activeCell="P26" sqref="P26"/>
    </sheetView>
  </sheetViews>
  <sheetFormatPr defaultColWidth="9.140625" defaultRowHeight="21"/>
  <cols>
    <col min="1" max="1" width="7.7109375" style="82" customWidth="1"/>
    <col min="2" max="2" width="44" style="82" customWidth="1"/>
    <col min="3" max="4" width="9.140625" style="82"/>
    <col min="5" max="8" width="11.7109375" style="82" customWidth="1"/>
    <col min="9" max="9" width="13.7109375" style="82" customWidth="1"/>
    <col min="10" max="10" width="12.42578125" style="82" bestFit="1" customWidth="1"/>
    <col min="11" max="11" width="9.140625" style="82"/>
    <col min="12" max="12" width="18.42578125" style="82" customWidth="1"/>
    <col min="13" max="13" width="12.42578125" style="82" bestFit="1" customWidth="1"/>
    <col min="14" max="16384" width="9.140625" style="82"/>
  </cols>
  <sheetData>
    <row r="1" spans="1:11" ht="22.5">
      <c r="A1" s="1" t="s">
        <v>67</v>
      </c>
      <c r="B1" s="1"/>
      <c r="C1" s="2"/>
      <c r="D1" s="2"/>
      <c r="E1" s="2"/>
      <c r="F1" s="2"/>
      <c r="G1" s="2"/>
      <c r="H1" s="1"/>
      <c r="I1" s="2"/>
      <c r="J1" s="19" t="s">
        <v>744</v>
      </c>
    </row>
    <row r="2" spans="1:11" ht="22.5">
      <c r="A2" s="1" t="str">
        <f>'ปร.4 หมวดสรุปค่าต้นทุนงาน'!A2</f>
        <v>สถานที่ ค่ายลูกเสือจังหวัดยโสธร ต.เดิด อ.เมือง จ.ยโสธร</v>
      </c>
      <c r="B2" s="1"/>
      <c r="C2" s="2"/>
      <c r="D2" s="2"/>
      <c r="E2" s="2"/>
      <c r="F2" s="1"/>
      <c r="G2" s="1"/>
      <c r="H2" s="1"/>
      <c r="I2" s="1"/>
      <c r="J2" s="2"/>
    </row>
    <row r="3" spans="1:11" ht="22.5">
      <c r="A3" s="1" t="str">
        <f>'ปร.5 (ข)'!A6</f>
        <v>คำนวณราคากลางเมื่อวันที่ 28 เมษายน 2568</v>
      </c>
      <c r="B3" s="1"/>
      <c r="C3" s="2"/>
      <c r="D3" s="2"/>
      <c r="E3" s="2"/>
      <c r="F3" s="1"/>
      <c r="G3" s="1"/>
      <c r="H3" s="1"/>
      <c r="I3" s="1"/>
      <c r="J3" s="2"/>
    </row>
    <row r="4" spans="1:11">
      <c r="A4" s="2"/>
      <c r="B4" s="2"/>
      <c r="C4" s="2"/>
      <c r="D4" s="2"/>
      <c r="E4" s="2"/>
      <c r="F4" s="2"/>
      <c r="G4" s="2"/>
      <c r="H4" s="2"/>
      <c r="I4" s="2"/>
      <c r="J4" s="2"/>
    </row>
    <row r="5" spans="1:11" ht="22.5">
      <c r="A5" s="281" t="s">
        <v>8</v>
      </c>
      <c r="B5" s="277" t="s">
        <v>0</v>
      </c>
      <c r="C5" s="277" t="s">
        <v>1</v>
      </c>
      <c r="D5" s="277" t="s">
        <v>2</v>
      </c>
      <c r="E5" s="280" t="s">
        <v>3</v>
      </c>
      <c r="F5" s="280"/>
      <c r="G5" s="280" t="s">
        <v>4</v>
      </c>
      <c r="H5" s="280"/>
      <c r="I5" s="161" t="s">
        <v>5</v>
      </c>
      <c r="J5" s="277" t="s">
        <v>7</v>
      </c>
    </row>
    <row r="6" spans="1:11" ht="22.5">
      <c r="A6" s="282"/>
      <c r="B6" s="279"/>
      <c r="C6" s="279"/>
      <c r="D6" s="279"/>
      <c r="E6" s="162" t="s">
        <v>9</v>
      </c>
      <c r="F6" s="162" t="s">
        <v>10</v>
      </c>
      <c r="G6" s="162" t="s">
        <v>9</v>
      </c>
      <c r="H6" s="162" t="s">
        <v>10</v>
      </c>
      <c r="I6" s="163" t="s">
        <v>6</v>
      </c>
      <c r="J6" s="278"/>
    </row>
    <row r="7" spans="1:11">
      <c r="A7" s="124"/>
      <c r="B7" s="3" t="s">
        <v>54</v>
      </c>
      <c r="C7" s="84"/>
      <c r="D7" s="84"/>
      <c r="E7" s="85"/>
      <c r="F7" s="85"/>
      <c r="G7" s="85"/>
      <c r="H7" s="85"/>
      <c r="I7" s="84"/>
      <c r="J7" s="3"/>
    </row>
    <row r="8" spans="1:11" ht="22.5">
      <c r="A8" s="6">
        <v>1</v>
      </c>
      <c r="B8" s="28" t="s">
        <v>748</v>
      </c>
      <c r="C8" s="37">
        <v>14</v>
      </c>
      <c r="D8" s="4" t="s">
        <v>15</v>
      </c>
      <c r="E8" s="7">
        <v>4800</v>
      </c>
      <c r="F8" s="7">
        <f>C8*E8</f>
        <v>67200</v>
      </c>
      <c r="G8" s="7">
        <v>0</v>
      </c>
      <c r="H8" s="7">
        <f>C8*G8</f>
        <v>0</v>
      </c>
      <c r="I8" s="7">
        <f>F8+H8</f>
        <v>67200</v>
      </c>
      <c r="J8" s="37"/>
    </row>
    <row r="9" spans="1:11" ht="22.5">
      <c r="A9" s="6"/>
      <c r="B9" s="28" t="s">
        <v>749</v>
      </c>
      <c r="C9" s="37"/>
      <c r="D9" s="4"/>
      <c r="E9" s="7"/>
      <c r="F9" s="7"/>
      <c r="G9" s="7"/>
      <c r="H9" s="7"/>
      <c r="I9" s="7"/>
      <c r="J9" s="37"/>
    </row>
    <row r="10" spans="1:11" ht="22.5">
      <c r="A10" s="6">
        <v>2</v>
      </c>
      <c r="B10" s="28" t="s">
        <v>112</v>
      </c>
      <c r="C10" s="37">
        <v>4</v>
      </c>
      <c r="D10" s="4" t="s">
        <v>15</v>
      </c>
      <c r="E10" s="7">
        <v>1375</v>
      </c>
      <c r="F10" s="7">
        <f>C10*E10</f>
        <v>5500</v>
      </c>
      <c r="G10" s="7">
        <v>300</v>
      </c>
      <c r="H10" s="7">
        <f>C10*G10</f>
        <v>1200</v>
      </c>
      <c r="I10" s="7">
        <f>F10+H10</f>
        <v>6700</v>
      </c>
      <c r="J10" s="37"/>
    </row>
    <row r="11" spans="1:11" ht="22.5">
      <c r="A11" s="6">
        <v>4</v>
      </c>
      <c r="B11" s="28" t="s">
        <v>783</v>
      </c>
      <c r="C11" s="37">
        <v>6</v>
      </c>
      <c r="D11" s="4" t="s">
        <v>15</v>
      </c>
      <c r="E11" s="7">
        <v>1650</v>
      </c>
      <c r="F11" s="7">
        <f>C11*E11</f>
        <v>9900</v>
      </c>
      <c r="G11" s="7">
        <v>300</v>
      </c>
      <c r="H11" s="7">
        <f>C11*G11</f>
        <v>1800</v>
      </c>
      <c r="I11" s="7">
        <f>F11+H11</f>
        <v>11700</v>
      </c>
      <c r="J11" s="37"/>
    </row>
    <row r="12" spans="1:11" ht="22.5">
      <c r="A12" s="6"/>
      <c r="B12" s="28"/>
      <c r="C12" s="37"/>
      <c r="D12" s="4"/>
      <c r="E12" s="7"/>
      <c r="F12" s="7"/>
      <c r="G12" s="7"/>
      <c r="H12" s="7"/>
      <c r="I12" s="7"/>
      <c r="J12" s="37"/>
    </row>
    <row r="13" spans="1:11" ht="22.5">
      <c r="A13" s="6"/>
      <c r="B13" s="28"/>
      <c r="C13" s="37"/>
      <c r="D13" s="4"/>
      <c r="E13" s="7"/>
      <c r="F13" s="7"/>
      <c r="G13" s="7"/>
      <c r="H13" s="7"/>
      <c r="I13" s="7"/>
      <c r="J13" s="37"/>
    </row>
    <row r="14" spans="1:11" ht="22.5">
      <c r="A14" s="6"/>
      <c r="B14" s="28"/>
      <c r="C14" s="37"/>
      <c r="D14" s="4"/>
      <c r="E14" s="7"/>
      <c r="F14" s="7"/>
      <c r="G14" s="7"/>
      <c r="H14" s="7"/>
      <c r="I14" s="7"/>
      <c r="J14" s="37"/>
    </row>
    <row r="15" spans="1:11" ht="23.25" thickBot="1">
      <c r="A15" s="173"/>
      <c r="B15" s="167" t="s">
        <v>738</v>
      </c>
      <c r="C15" s="172"/>
      <c r="D15" s="169"/>
      <c r="E15" s="171"/>
      <c r="F15" s="170"/>
      <c r="G15" s="171"/>
      <c r="H15" s="170"/>
      <c r="I15" s="196">
        <f>SUM(I8:I14)</f>
        <v>85600</v>
      </c>
      <c r="J15" s="168"/>
      <c r="K15" s="92"/>
    </row>
    <row r="16" spans="1:11" ht="24" thickTop="1" thickBot="1">
      <c r="A16" s="173"/>
      <c r="B16" s="167" t="s">
        <v>739</v>
      </c>
      <c r="C16" s="172"/>
      <c r="D16" s="169"/>
      <c r="E16" s="171"/>
      <c r="F16" s="170"/>
      <c r="G16" s="171"/>
      <c r="H16" s="170"/>
      <c r="I16" s="209">
        <f>I15*5</f>
        <v>428000</v>
      </c>
      <c r="J16" s="168"/>
      <c r="K16" s="92"/>
    </row>
    <row r="17" spans="1:10" ht="23.25" thickTop="1">
      <c r="A17" s="23"/>
      <c r="B17" s="23"/>
      <c r="C17" s="24"/>
      <c r="D17" s="24"/>
      <c r="E17" s="24"/>
      <c r="F17" s="23"/>
      <c r="G17" s="23"/>
      <c r="H17" s="23"/>
      <c r="I17" s="23"/>
      <c r="J17" s="24"/>
    </row>
    <row r="18" spans="1:10" ht="22.5">
      <c r="A18" s="1"/>
      <c r="B18" s="1"/>
      <c r="C18" s="2"/>
      <c r="D18" s="2"/>
      <c r="E18" s="2"/>
      <c r="F18" s="2"/>
      <c r="G18" s="2"/>
      <c r="H18" s="2"/>
      <c r="I18" s="2"/>
      <c r="J18" s="2"/>
    </row>
    <row r="19" spans="1:10" ht="22.5">
      <c r="A19" s="1"/>
      <c r="B19" s="25"/>
      <c r="C19" s="2"/>
      <c r="D19" s="2"/>
      <c r="E19" s="2"/>
      <c r="F19" s="1"/>
      <c r="G19" s="1"/>
      <c r="H19" s="1"/>
      <c r="I19" s="1"/>
      <c r="J19" s="2"/>
    </row>
    <row r="20" spans="1:10" ht="22.5">
      <c r="A20" s="1"/>
      <c r="B20" s="1"/>
      <c r="C20" s="2"/>
      <c r="D20" s="2"/>
      <c r="E20" s="2"/>
      <c r="F20" s="1"/>
      <c r="G20" s="1"/>
      <c r="H20" s="1"/>
      <c r="I20" s="1"/>
      <c r="J20" s="2"/>
    </row>
    <row r="21" spans="1:10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22.5">
      <c r="A23" s="12"/>
      <c r="B23" s="13"/>
      <c r="C23" s="13"/>
      <c r="D23" s="13"/>
      <c r="E23" s="14"/>
      <c r="F23" s="14"/>
      <c r="G23" s="14"/>
      <c r="H23" s="14"/>
      <c r="I23" s="14"/>
      <c r="J23" s="13"/>
    </row>
    <row r="24" spans="1:10" ht="22.5">
      <c r="A24" s="99"/>
      <c r="B24" s="93"/>
      <c r="C24" s="93"/>
      <c r="D24" s="93"/>
      <c r="E24" s="9"/>
      <c r="F24" s="9"/>
      <c r="G24" s="9"/>
      <c r="H24" s="9"/>
      <c r="I24" s="14"/>
      <c r="J24" s="13"/>
    </row>
    <row r="25" spans="1:10">
      <c r="A25" s="9"/>
      <c r="B25" s="2"/>
      <c r="C25" s="2"/>
      <c r="D25" s="2"/>
      <c r="E25" s="16"/>
      <c r="F25" s="16"/>
      <c r="G25" s="16"/>
      <c r="H25" s="16"/>
      <c r="I25" s="16"/>
      <c r="J25" s="2"/>
    </row>
    <row r="26" spans="1:10">
      <c r="A26" s="2"/>
      <c r="B26" s="17"/>
      <c r="C26" s="2"/>
      <c r="D26" s="9"/>
      <c r="E26" s="16"/>
      <c r="F26" s="16"/>
      <c r="G26" s="16"/>
      <c r="H26" s="16"/>
      <c r="I26" s="16"/>
      <c r="J26" s="2"/>
    </row>
    <row r="27" spans="1:10">
      <c r="A27" s="2"/>
      <c r="B27" s="17"/>
      <c r="C27" s="100"/>
      <c r="D27" s="9"/>
      <c r="E27" s="16"/>
      <c r="F27" s="16"/>
      <c r="G27" s="16"/>
      <c r="H27" s="16"/>
      <c r="I27" s="16"/>
      <c r="J27" s="2"/>
    </row>
    <row r="28" spans="1:10">
      <c r="A28" s="2"/>
      <c r="B28" s="17"/>
      <c r="C28" s="100"/>
      <c r="D28" s="9"/>
      <c r="E28" s="16"/>
      <c r="F28" s="16"/>
      <c r="G28" s="16"/>
      <c r="H28" s="16"/>
      <c r="I28" s="16"/>
      <c r="J28" s="2"/>
    </row>
    <row r="29" spans="1:10">
      <c r="A29" s="9"/>
      <c r="B29" s="2"/>
      <c r="C29" s="2"/>
      <c r="D29" s="2"/>
      <c r="E29" s="16"/>
      <c r="F29" s="16"/>
      <c r="G29" s="16"/>
      <c r="H29" s="16"/>
      <c r="I29" s="16"/>
      <c r="J29" s="2"/>
    </row>
    <row r="30" spans="1:10">
      <c r="A30" s="2"/>
      <c r="B30" s="101"/>
      <c r="C30" s="2"/>
      <c r="D30" s="9"/>
      <c r="E30" s="16"/>
      <c r="F30" s="16"/>
      <c r="G30" s="16"/>
      <c r="H30" s="16"/>
      <c r="I30" s="16"/>
      <c r="J30" s="2"/>
    </row>
    <row r="31" spans="1:10">
      <c r="A31" s="2"/>
      <c r="B31" s="101"/>
      <c r="C31" s="2"/>
      <c r="D31" s="9"/>
      <c r="E31" s="16"/>
      <c r="F31" s="16"/>
      <c r="G31" s="16"/>
      <c r="H31" s="16"/>
      <c r="I31" s="16"/>
      <c r="J31" s="2"/>
    </row>
    <row r="32" spans="1:10">
      <c r="A32" s="9"/>
      <c r="B32" s="101"/>
      <c r="C32" s="2"/>
      <c r="D32" s="9"/>
      <c r="E32" s="16"/>
      <c r="F32" s="16"/>
      <c r="G32" s="16"/>
      <c r="H32" s="16"/>
      <c r="I32" s="16"/>
      <c r="J32" s="2"/>
    </row>
    <row r="33" spans="1:10">
      <c r="A33" s="9"/>
      <c r="B33" s="2"/>
      <c r="C33" s="2"/>
      <c r="D33" s="2"/>
      <c r="E33" s="16"/>
      <c r="F33" s="16"/>
      <c r="G33" s="16"/>
      <c r="H33" s="16"/>
      <c r="I33" s="16"/>
      <c r="J33" s="2"/>
    </row>
    <row r="34" spans="1:10">
      <c r="A34" s="2"/>
      <c r="B34" s="2"/>
      <c r="C34" s="2"/>
      <c r="D34" s="9"/>
      <c r="E34" s="16"/>
      <c r="F34" s="16"/>
      <c r="G34" s="16"/>
      <c r="H34" s="16"/>
      <c r="I34" s="16"/>
      <c r="J34" s="2"/>
    </row>
    <row r="35" spans="1:10">
      <c r="A35" s="9"/>
      <c r="B35" s="2"/>
      <c r="C35" s="2"/>
      <c r="D35" s="9"/>
      <c r="E35" s="16"/>
      <c r="F35" s="16"/>
      <c r="G35" s="16"/>
      <c r="H35" s="16"/>
      <c r="I35" s="16"/>
      <c r="J35" s="2"/>
    </row>
    <row r="36" spans="1:10">
      <c r="A36" s="2"/>
      <c r="B36" s="2"/>
      <c r="C36" s="2"/>
      <c r="D36" s="9"/>
      <c r="E36" s="16"/>
      <c r="F36" s="16"/>
      <c r="G36" s="16"/>
      <c r="H36" s="16"/>
      <c r="I36" s="16"/>
      <c r="J36" s="2"/>
    </row>
    <row r="37" spans="1:10">
      <c r="A37" s="9"/>
      <c r="B37" s="2"/>
      <c r="C37" s="2"/>
      <c r="D37" s="2"/>
      <c r="E37" s="16"/>
      <c r="F37" s="16"/>
      <c r="G37" s="16"/>
      <c r="H37" s="16"/>
      <c r="I37" s="16"/>
      <c r="J37" s="2"/>
    </row>
    <row r="38" spans="1:10">
      <c r="A38" s="2"/>
      <c r="B38" s="2"/>
      <c r="C38" s="2"/>
      <c r="D38" s="9"/>
      <c r="E38" s="16"/>
      <c r="F38" s="16"/>
      <c r="G38" s="16"/>
      <c r="H38" s="16"/>
      <c r="I38" s="16"/>
      <c r="J38" s="2"/>
    </row>
    <row r="39" spans="1:10">
      <c r="A39" s="9"/>
      <c r="B39" s="2"/>
      <c r="C39" s="2"/>
      <c r="D39" s="2"/>
      <c r="E39" s="16"/>
      <c r="F39" s="16"/>
      <c r="G39" s="16"/>
      <c r="H39" s="16"/>
      <c r="I39" s="16"/>
      <c r="J39" s="2"/>
    </row>
    <row r="40" spans="1:10">
      <c r="A40" s="2"/>
      <c r="B40" s="2"/>
      <c r="C40" s="2"/>
      <c r="D40" s="9"/>
      <c r="E40" s="16"/>
      <c r="F40" s="16"/>
      <c r="G40" s="16"/>
      <c r="H40" s="16"/>
      <c r="I40" s="16"/>
      <c r="J40" s="2"/>
    </row>
    <row r="41" spans="1:10">
      <c r="A41" s="9"/>
      <c r="B41" s="2"/>
      <c r="C41" s="2"/>
      <c r="D41" s="2"/>
      <c r="E41" s="16"/>
      <c r="F41" s="16"/>
      <c r="G41" s="16"/>
      <c r="H41" s="16"/>
      <c r="I41" s="16"/>
      <c r="J41" s="2"/>
    </row>
    <row r="42" spans="1:10">
      <c r="A42" s="2"/>
      <c r="B42" s="2"/>
      <c r="C42" s="2"/>
      <c r="D42" s="9"/>
      <c r="E42" s="16"/>
      <c r="F42" s="16"/>
      <c r="G42" s="16"/>
      <c r="H42" s="16"/>
      <c r="I42" s="16"/>
      <c r="J42" s="2"/>
    </row>
    <row r="43" spans="1:10">
      <c r="A43" s="9"/>
      <c r="B43" s="2"/>
      <c r="C43" s="2"/>
      <c r="D43" s="2"/>
      <c r="E43" s="16"/>
      <c r="F43" s="16"/>
      <c r="G43" s="16"/>
      <c r="H43" s="16"/>
      <c r="I43" s="16"/>
      <c r="J43" s="2"/>
    </row>
  </sheetData>
  <mergeCells count="7">
    <mergeCell ref="J5:J6"/>
    <mergeCell ref="A5:A6"/>
    <mergeCell ref="B5:B6"/>
    <mergeCell ref="C5:C6"/>
    <mergeCell ref="D5:D6"/>
    <mergeCell ref="E5:F5"/>
    <mergeCell ref="G5:H5"/>
  </mergeCells>
  <printOptions horizontalCentered="1" verticalCentered="1"/>
  <pageMargins left="0.55118110236220474" right="0.15748031496062992" top="0.78740157480314965" bottom="0.39370078740157483" header="0.31496062992125984" footer="0.31496062992125984"/>
  <pageSetup paperSize="9" scale="84" orientation="landscape" horizontalDpi="4294967293" verticalDpi="18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0000"/>
  </sheetPr>
  <dimension ref="A1:J175"/>
  <sheetViews>
    <sheetView topLeftCell="A40" workbookViewId="0">
      <selection activeCell="F53" sqref="F53"/>
    </sheetView>
  </sheetViews>
  <sheetFormatPr defaultColWidth="9.140625" defaultRowHeight="30" customHeight="1"/>
  <cols>
    <col min="1" max="1" width="11" style="174" customWidth="1"/>
    <col min="2" max="2" width="16.140625" style="174" customWidth="1"/>
    <col min="3" max="3" width="22" style="174" customWidth="1"/>
    <col min="4" max="4" width="112.7109375" style="174" customWidth="1"/>
    <col min="5" max="5" width="9.5703125" style="164" customWidth="1"/>
    <col min="6" max="6" width="38.5703125" style="175" customWidth="1"/>
    <col min="7" max="7" width="38.5703125" style="174" customWidth="1"/>
    <col min="8" max="8" width="61.7109375" style="174" customWidth="1"/>
    <col min="9" max="9" width="20.5703125" style="174" customWidth="1"/>
    <col min="10" max="10" width="25.7109375" style="174" customWidth="1"/>
    <col min="11" max="16384" width="9.140625" style="176"/>
  </cols>
  <sheetData>
    <row r="1" spans="1:6" s="176" customFormat="1" ht="30" customHeight="1">
      <c r="A1" s="40" t="s">
        <v>115</v>
      </c>
      <c r="B1" s="174"/>
      <c r="C1" s="174"/>
      <c r="D1" s="174"/>
      <c r="E1" s="164"/>
      <c r="F1" s="175"/>
    </row>
    <row r="2" spans="1:6" s="176" customFormat="1" ht="30" customHeight="1">
      <c r="A2" s="40" t="s">
        <v>116</v>
      </c>
      <c r="B2" s="174"/>
      <c r="C2" s="174"/>
      <c r="D2" s="174"/>
      <c r="E2" s="164"/>
      <c r="F2" s="175"/>
    </row>
    <row r="3" spans="1:6" s="176" customFormat="1" ht="30" customHeight="1">
      <c r="A3" s="40" t="s">
        <v>117</v>
      </c>
      <c r="B3" s="174"/>
      <c r="C3" s="174"/>
      <c r="D3" s="174"/>
      <c r="E3" s="164"/>
      <c r="F3" s="175"/>
    </row>
    <row r="4" spans="1:6" s="176" customFormat="1" ht="30" customHeight="1">
      <c r="A4" s="40" t="s">
        <v>118</v>
      </c>
      <c r="B4" s="174"/>
      <c r="C4" s="174"/>
      <c r="D4" s="174"/>
      <c r="E4" s="164"/>
      <c r="F4" s="175"/>
    </row>
    <row r="5" spans="1:6" s="176" customFormat="1" ht="30" customHeight="1">
      <c r="A5" s="41" t="s">
        <v>119</v>
      </c>
      <c r="B5" s="41" t="s">
        <v>120</v>
      </c>
      <c r="C5" s="41" t="s">
        <v>121</v>
      </c>
      <c r="D5" s="41" t="s">
        <v>0</v>
      </c>
      <c r="E5" s="41" t="s">
        <v>2</v>
      </c>
      <c r="F5" s="41" t="s">
        <v>122</v>
      </c>
    </row>
    <row r="6" spans="1:6" s="176" customFormat="1" ht="30" customHeight="1">
      <c r="A6" s="177" t="s">
        <v>123</v>
      </c>
      <c r="B6" s="177" t="s">
        <v>124</v>
      </c>
      <c r="C6" s="177" t="s">
        <v>125</v>
      </c>
      <c r="D6" s="177" t="s">
        <v>126</v>
      </c>
      <c r="E6" s="178" t="s">
        <v>17</v>
      </c>
      <c r="F6" s="179" t="s">
        <v>127</v>
      </c>
    </row>
    <row r="7" spans="1:6" s="176" customFormat="1" ht="30" customHeight="1">
      <c r="A7" s="177" t="s">
        <v>123</v>
      </c>
      <c r="B7" s="177" t="s">
        <v>124</v>
      </c>
      <c r="C7" s="177" t="s">
        <v>128</v>
      </c>
      <c r="D7" s="177" t="s">
        <v>129</v>
      </c>
      <c r="E7" s="178" t="s">
        <v>17</v>
      </c>
      <c r="F7" s="179" t="s">
        <v>130</v>
      </c>
    </row>
    <row r="8" spans="1:6" s="176" customFormat="1" ht="30" customHeight="1">
      <c r="A8" s="177" t="s">
        <v>123</v>
      </c>
      <c r="B8" s="177" t="s">
        <v>124</v>
      </c>
      <c r="C8" s="177" t="s">
        <v>131</v>
      </c>
      <c r="D8" s="177" t="s">
        <v>132</v>
      </c>
      <c r="E8" s="178" t="s">
        <v>17</v>
      </c>
      <c r="F8" s="179" t="s">
        <v>133</v>
      </c>
    </row>
    <row r="9" spans="1:6" s="176" customFormat="1" ht="30" customHeight="1">
      <c r="A9" s="177" t="s">
        <v>123</v>
      </c>
      <c r="B9" s="177" t="s">
        <v>124</v>
      </c>
      <c r="C9" s="177" t="s">
        <v>134</v>
      </c>
      <c r="D9" s="177" t="s">
        <v>135</v>
      </c>
      <c r="E9" s="178" t="s">
        <v>17</v>
      </c>
      <c r="F9" s="179" t="s">
        <v>136</v>
      </c>
    </row>
    <row r="10" spans="1:6" s="176" customFormat="1" ht="30" customHeight="1">
      <c r="A10" s="177" t="s">
        <v>123</v>
      </c>
      <c r="B10" s="177" t="s">
        <v>124</v>
      </c>
      <c r="C10" s="177" t="s">
        <v>137</v>
      </c>
      <c r="D10" s="177" t="s">
        <v>138</v>
      </c>
      <c r="E10" s="178" t="s">
        <v>17</v>
      </c>
      <c r="F10" s="179" t="s">
        <v>139</v>
      </c>
    </row>
    <row r="11" spans="1:6" s="176" customFormat="1" ht="30" customHeight="1">
      <c r="A11" s="177" t="s">
        <v>123</v>
      </c>
      <c r="B11" s="177" t="s">
        <v>124</v>
      </c>
      <c r="C11" s="177" t="s">
        <v>140</v>
      </c>
      <c r="D11" s="177" t="s">
        <v>141</v>
      </c>
      <c r="E11" s="178" t="s">
        <v>17</v>
      </c>
      <c r="F11" s="179" t="s">
        <v>142</v>
      </c>
    </row>
    <row r="12" spans="1:6" s="176" customFormat="1" ht="30" customHeight="1">
      <c r="A12" s="177" t="s">
        <v>123</v>
      </c>
      <c r="B12" s="177" t="s">
        <v>124</v>
      </c>
      <c r="C12" s="177" t="s">
        <v>143</v>
      </c>
      <c r="D12" s="177" t="s">
        <v>144</v>
      </c>
      <c r="E12" s="178" t="s">
        <v>17</v>
      </c>
      <c r="F12" s="179" t="s">
        <v>145</v>
      </c>
    </row>
    <row r="13" spans="1:6" s="176" customFormat="1" ht="30" customHeight="1">
      <c r="A13" s="177" t="s">
        <v>123</v>
      </c>
      <c r="B13" s="177" t="s">
        <v>124</v>
      </c>
      <c r="C13" s="177" t="s">
        <v>146</v>
      </c>
      <c r="D13" s="177" t="s">
        <v>147</v>
      </c>
      <c r="E13" s="178" t="s">
        <v>17</v>
      </c>
      <c r="F13" s="179" t="s">
        <v>148</v>
      </c>
    </row>
    <row r="14" spans="1:6" s="176" customFormat="1" ht="30" customHeight="1">
      <c r="A14" s="177" t="s">
        <v>123</v>
      </c>
      <c r="B14" s="177" t="s">
        <v>124</v>
      </c>
      <c r="C14" s="177" t="s">
        <v>149</v>
      </c>
      <c r="D14" s="177" t="s">
        <v>150</v>
      </c>
      <c r="E14" s="178" t="s">
        <v>17</v>
      </c>
      <c r="F14" s="179" t="s">
        <v>151</v>
      </c>
    </row>
    <row r="15" spans="1:6" s="176" customFormat="1" ht="30" customHeight="1">
      <c r="A15" s="177" t="s">
        <v>123</v>
      </c>
      <c r="B15" s="177" t="s">
        <v>124</v>
      </c>
      <c r="C15" s="177" t="s">
        <v>152</v>
      </c>
      <c r="D15" s="177" t="s">
        <v>153</v>
      </c>
      <c r="E15" s="178" t="s">
        <v>17</v>
      </c>
      <c r="F15" s="179" t="s">
        <v>154</v>
      </c>
    </row>
    <row r="16" spans="1:6" s="176" customFormat="1" ht="30" customHeight="1">
      <c r="A16" s="177" t="s">
        <v>123</v>
      </c>
      <c r="B16" s="177" t="s">
        <v>124</v>
      </c>
      <c r="C16" s="177" t="s">
        <v>155</v>
      </c>
      <c r="D16" s="177" t="s">
        <v>156</v>
      </c>
      <c r="E16" s="178" t="s">
        <v>17</v>
      </c>
      <c r="F16" s="234">
        <v>2019.63</v>
      </c>
    </row>
    <row r="17" spans="1:6" s="176" customFormat="1" ht="30" customHeight="1">
      <c r="A17" s="177" t="s">
        <v>123</v>
      </c>
      <c r="B17" s="177" t="s">
        <v>124</v>
      </c>
      <c r="C17" s="177" t="s">
        <v>157</v>
      </c>
      <c r="D17" s="177" t="s">
        <v>158</v>
      </c>
      <c r="E17" s="178" t="s">
        <v>17</v>
      </c>
      <c r="F17" s="179" t="s">
        <v>159</v>
      </c>
    </row>
    <row r="18" spans="1:6" s="176" customFormat="1" ht="30" customHeight="1">
      <c r="A18" s="177" t="s">
        <v>123</v>
      </c>
      <c r="B18" s="177" t="s">
        <v>124</v>
      </c>
      <c r="C18" s="177" t="s">
        <v>160</v>
      </c>
      <c r="D18" s="177" t="s">
        <v>161</v>
      </c>
      <c r="E18" s="178" t="s">
        <v>17</v>
      </c>
      <c r="F18" s="179" t="s">
        <v>162</v>
      </c>
    </row>
    <row r="19" spans="1:6" s="176" customFormat="1" ht="30" customHeight="1">
      <c r="A19" s="177" t="s">
        <v>123</v>
      </c>
      <c r="B19" s="177" t="s">
        <v>124</v>
      </c>
      <c r="C19" s="177" t="s">
        <v>163</v>
      </c>
      <c r="D19" s="177" t="s">
        <v>164</v>
      </c>
      <c r="E19" s="178" t="s">
        <v>17</v>
      </c>
      <c r="F19" s="179" t="s">
        <v>165</v>
      </c>
    </row>
    <row r="20" spans="1:6" s="176" customFormat="1" ht="30" customHeight="1">
      <c r="A20" s="177" t="s">
        <v>123</v>
      </c>
      <c r="B20" s="177" t="s">
        <v>124</v>
      </c>
      <c r="C20" s="177" t="s">
        <v>166</v>
      </c>
      <c r="D20" s="177" t="s">
        <v>167</v>
      </c>
      <c r="E20" s="178" t="s">
        <v>17</v>
      </c>
      <c r="F20" s="179" t="s">
        <v>168</v>
      </c>
    </row>
    <row r="21" spans="1:6" s="176" customFormat="1" ht="30" customHeight="1">
      <c r="A21" s="177" t="s">
        <v>123</v>
      </c>
      <c r="B21" s="177" t="s">
        <v>124</v>
      </c>
      <c r="C21" s="177" t="s">
        <v>169</v>
      </c>
      <c r="D21" s="177" t="s">
        <v>170</v>
      </c>
      <c r="E21" s="178" t="s">
        <v>17</v>
      </c>
      <c r="F21" s="179" t="s">
        <v>171</v>
      </c>
    </row>
    <row r="22" spans="1:6" s="176" customFormat="1" ht="30" customHeight="1">
      <c r="A22" s="177" t="s">
        <v>172</v>
      </c>
      <c r="B22" s="177" t="s">
        <v>173</v>
      </c>
      <c r="C22" s="177" t="s">
        <v>174</v>
      </c>
      <c r="D22" s="177" t="s">
        <v>175</v>
      </c>
      <c r="E22" s="178" t="s">
        <v>176</v>
      </c>
      <c r="F22" s="179" t="s">
        <v>177</v>
      </c>
    </row>
    <row r="23" spans="1:6" s="176" customFormat="1" ht="30" customHeight="1">
      <c r="A23" s="177" t="s">
        <v>172</v>
      </c>
      <c r="B23" s="177" t="s">
        <v>173</v>
      </c>
      <c r="C23" s="177" t="s">
        <v>178</v>
      </c>
      <c r="D23" s="177" t="s">
        <v>179</v>
      </c>
      <c r="E23" s="178" t="s">
        <v>176</v>
      </c>
      <c r="F23" s="179" t="s">
        <v>180</v>
      </c>
    </row>
    <row r="24" spans="1:6" s="176" customFormat="1" ht="30" customHeight="1">
      <c r="A24" s="177" t="s">
        <v>172</v>
      </c>
      <c r="B24" s="177" t="s">
        <v>173</v>
      </c>
      <c r="C24" s="177" t="s">
        <v>181</v>
      </c>
      <c r="D24" s="177" t="s">
        <v>182</v>
      </c>
      <c r="E24" s="178" t="s">
        <v>176</v>
      </c>
      <c r="F24" s="179" t="s">
        <v>183</v>
      </c>
    </row>
    <row r="25" spans="1:6" s="176" customFormat="1" ht="30" customHeight="1">
      <c r="A25" s="177" t="s">
        <v>172</v>
      </c>
      <c r="B25" s="177" t="s">
        <v>173</v>
      </c>
      <c r="C25" s="177" t="s">
        <v>184</v>
      </c>
      <c r="D25" s="177" t="s">
        <v>185</v>
      </c>
      <c r="E25" s="178" t="s">
        <v>176</v>
      </c>
      <c r="F25" s="179" t="s">
        <v>186</v>
      </c>
    </row>
    <row r="26" spans="1:6" s="176" customFormat="1" ht="30" customHeight="1">
      <c r="A26" s="177" t="s">
        <v>187</v>
      </c>
      <c r="B26" s="177" t="s">
        <v>188</v>
      </c>
      <c r="C26" s="177" t="s">
        <v>189</v>
      </c>
      <c r="D26" s="177" t="s">
        <v>190</v>
      </c>
      <c r="E26" s="178" t="s">
        <v>16</v>
      </c>
      <c r="F26" s="179" t="s">
        <v>191</v>
      </c>
    </row>
    <row r="27" spans="1:6" s="176" customFormat="1" ht="30" customHeight="1">
      <c r="A27" s="177" t="s">
        <v>187</v>
      </c>
      <c r="B27" s="177" t="s">
        <v>188</v>
      </c>
      <c r="C27" s="177" t="s">
        <v>192</v>
      </c>
      <c r="D27" s="177" t="s">
        <v>193</v>
      </c>
      <c r="E27" s="178" t="s">
        <v>16</v>
      </c>
      <c r="F27" s="179" t="s">
        <v>194</v>
      </c>
    </row>
    <row r="28" spans="1:6" s="176" customFormat="1" ht="30" customHeight="1">
      <c r="A28" s="177" t="s">
        <v>187</v>
      </c>
      <c r="B28" s="177" t="s">
        <v>188</v>
      </c>
      <c r="C28" s="177" t="s">
        <v>195</v>
      </c>
      <c r="D28" s="177" t="s">
        <v>196</v>
      </c>
      <c r="E28" s="178" t="s">
        <v>16</v>
      </c>
      <c r="F28" s="179" t="s">
        <v>197</v>
      </c>
    </row>
    <row r="29" spans="1:6" s="176" customFormat="1" ht="30" customHeight="1">
      <c r="A29" s="177" t="s">
        <v>187</v>
      </c>
      <c r="B29" s="177" t="s">
        <v>188</v>
      </c>
      <c r="C29" s="177" t="s">
        <v>198</v>
      </c>
      <c r="D29" s="177" t="s">
        <v>199</v>
      </c>
      <c r="E29" s="178" t="s">
        <v>16</v>
      </c>
      <c r="F29" s="179" t="s">
        <v>200</v>
      </c>
    </row>
    <row r="30" spans="1:6" s="176" customFormat="1" ht="30" customHeight="1">
      <c r="A30" s="177" t="s">
        <v>187</v>
      </c>
      <c r="B30" s="177" t="s">
        <v>188</v>
      </c>
      <c r="C30" s="177" t="s">
        <v>201</v>
      </c>
      <c r="D30" s="177" t="s">
        <v>202</v>
      </c>
      <c r="E30" s="178" t="s">
        <v>16</v>
      </c>
      <c r="F30" s="179" t="s">
        <v>203</v>
      </c>
    </row>
    <row r="31" spans="1:6" s="176" customFormat="1" ht="30" customHeight="1">
      <c r="A31" s="177" t="s">
        <v>187</v>
      </c>
      <c r="B31" s="177" t="s">
        <v>188</v>
      </c>
      <c r="C31" s="177" t="s">
        <v>204</v>
      </c>
      <c r="D31" s="177" t="s">
        <v>205</v>
      </c>
      <c r="E31" s="178" t="s">
        <v>16</v>
      </c>
      <c r="F31" s="179" t="s">
        <v>206</v>
      </c>
    </row>
    <row r="32" spans="1:6" s="176" customFormat="1" ht="30" customHeight="1">
      <c r="A32" s="177" t="s">
        <v>187</v>
      </c>
      <c r="B32" s="177" t="s">
        <v>188</v>
      </c>
      <c r="C32" s="177" t="s">
        <v>207</v>
      </c>
      <c r="D32" s="177" t="s">
        <v>208</v>
      </c>
      <c r="E32" s="178" t="s">
        <v>16</v>
      </c>
      <c r="F32" s="179" t="s">
        <v>209</v>
      </c>
    </row>
    <row r="33" spans="1:6" s="176" customFormat="1" ht="30" customHeight="1">
      <c r="A33" s="177" t="s">
        <v>187</v>
      </c>
      <c r="B33" s="177" t="s">
        <v>188</v>
      </c>
      <c r="C33" s="177" t="s">
        <v>210</v>
      </c>
      <c r="D33" s="177" t="s">
        <v>211</v>
      </c>
      <c r="E33" s="178" t="s">
        <v>16</v>
      </c>
      <c r="F33" s="179" t="s">
        <v>212</v>
      </c>
    </row>
    <row r="34" spans="1:6" s="176" customFormat="1" ht="30" customHeight="1">
      <c r="A34" s="177" t="s">
        <v>187</v>
      </c>
      <c r="B34" s="177" t="s">
        <v>188</v>
      </c>
      <c r="C34" s="177" t="s">
        <v>213</v>
      </c>
      <c r="D34" s="177" t="s">
        <v>214</v>
      </c>
      <c r="E34" s="178" t="s">
        <v>16</v>
      </c>
      <c r="F34" s="179" t="s">
        <v>215</v>
      </c>
    </row>
    <row r="35" spans="1:6" s="176" customFormat="1" ht="30" customHeight="1">
      <c r="A35" s="177" t="s">
        <v>187</v>
      </c>
      <c r="B35" s="177" t="s">
        <v>188</v>
      </c>
      <c r="C35" s="177" t="s">
        <v>216</v>
      </c>
      <c r="D35" s="177" t="s">
        <v>217</v>
      </c>
      <c r="E35" s="178" t="s">
        <v>13</v>
      </c>
      <c r="F35" s="179" t="s">
        <v>218</v>
      </c>
    </row>
    <row r="36" spans="1:6" s="176" customFormat="1" ht="30" customHeight="1">
      <c r="A36" s="177" t="s">
        <v>187</v>
      </c>
      <c r="B36" s="177" t="s">
        <v>188</v>
      </c>
      <c r="C36" s="177" t="s">
        <v>219</v>
      </c>
      <c r="D36" s="177" t="s">
        <v>220</v>
      </c>
      <c r="E36" s="178" t="s">
        <v>33</v>
      </c>
      <c r="F36" s="179" t="s">
        <v>221</v>
      </c>
    </row>
    <row r="37" spans="1:6" s="176" customFormat="1" ht="30" customHeight="1">
      <c r="A37" s="177" t="s">
        <v>187</v>
      </c>
      <c r="B37" s="177" t="s">
        <v>188</v>
      </c>
      <c r="C37" s="177" t="s">
        <v>222</v>
      </c>
      <c r="D37" s="177" t="s">
        <v>223</v>
      </c>
      <c r="E37" s="178" t="s">
        <v>33</v>
      </c>
      <c r="F37" s="179" t="s">
        <v>224</v>
      </c>
    </row>
    <row r="38" spans="1:6" s="176" customFormat="1" ht="30" customHeight="1">
      <c r="A38" s="177" t="s">
        <v>225</v>
      </c>
      <c r="B38" s="177" t="s">
        <v>226</v>
      </c>
      <c r="C38" s="177" t="s">
        <v>227</v>
      </c>
      <c r="D38" s="177" t="s">
        <v>228</v>
      </c>
      <c r="E38" s="178" t="s">
        <v>33</v>
      </c>
      <c r="F38" s="179" t="s">
        <v>229</v>
      </c>
    </row>
    <row r="39" spans="1:6" s="176" customFormat="1" ht="30" customHeight="1">
      <c r="A39" s="177" t="s">
        <v>225</v>
      </c>
      <c r="B39" s="177" t="s">
        <v>226</v>
      </c>
      <c r="C39" s="177" t="s">
        <v>230</v>
      </c>
      <c r="D39" s="177" t="s">
        <v>231</v>
      </c>
      <c r="E39" s="178" t="s">
        <v>18</v>
      </c>
      <c r="F39" s="179" t="s">
        <v>232</v>
      </c>
    </row>
    <row r="40" spans="1:6" s="176" customFormat="1" ht="30" customHeight="1">
      <c r="A40" s="177" t="s">
        <v>225</v>
      </c>
      <c r="B40" s="177" t="s">
        <v>226</v>
      </c>
      <c r="C40" s="177" t="s">
        <v>233</v>
      </c>
      <c r="D40" s="177" t="s">
        <v>234</v>
      </c>
      <c r="E40" s="178" t="s">
        <v>18</v>
      </c>
      <c r="F40" s="179" t="s">
        <v>235</v>
      </c>
    </row>
    <row r="41" spans="1:6" s="176" customFormat="1" ht="30" customHeight="1">
      <c r="A41" s="177" t="s">
        <v>225</v>
      </c>
      <c r="B41" s="177" t="s">
        <v>226</v>
      </c>
      <c r="C41" s="177" t="s">
        <v>236</v>
      </c>
      <c r="D41" s="177" t="s">
        <v>237</v>
      </c>
      <c r="E41" s="178" t="s">
        <v>18</v>
      </c>
      <c r="F41" s="179" t="s">
        <v>238</v>
      </c>
    </row>
    <row r="42" spans="1:6" s="176" customFormat="1" ht="30" customHeight="1">
      <c r="A42" s="177" t="s">
        <v>225</v>
      </c>
      <c r="B42" s="177" t="s">
        <v>226</v>
      </c>
      <c r="C42" s="177" t="s">
        <v>239</v>
      </c>
      <c r="D42" s="177" t="s">
        <v>240</v>
      </c>
      <c r="E42" s="178" t="s">
        <v>18</v>
      </c>
      <c r="F42" s="179" t="s">
        <v>232</v>
      </c>
    </row>
    <row r="43" spans="1:6" s="176" customFormat="1" ht="30" customHeight="1">
      <c r="A43" s="177" t="s">
        <v>225</v>
      </c>
      <c r="B43" s="177" t="s">
        <v>226</v>
      </c>
      <c r="C43" s="177" t="s">
        <v>241</v>
      </c>
      <c r="D43" s="177" t="s">
        <v>242</v>
      </c>
      <c r="E43" s="178" t="s">
        <v>18</v>
      </c>
      <c r="F43" s="179" t="s">
        <v>243</v>
      </c>
    </row>
    <row r="44" spans="1:6" s="176" customFormat="1" ht="30" customHeight="1">
      <c r="A44" s="177" t="s">
        <v>225</v>
      </c>
      <c r="B44" s="177" t="s">
        <v>226</v>
      </c>
      <c r="C44" s="177" t="s">
        <v>244</v>
      </c>
      <c r="D44" s="177" t="s">
        <v>245</v>
      </c>
      <c r="E44" s="178" t="s">
        <v>18</v>
      </c>
      <c r="F44" s="179" t="s">
        <v>246</v>
      </c>
    </row>
    <row r="45" spans="1:6" s="176" customFormat="1" ht="30" customHeight="1">
      <c r="A45" s="177" t="s">
        <v>225</v>
      </c>
      <c r="B45" s="177" t="s">
        <v>226</v>
      </c>
      <c r="C45" s="177" t="s">
        <v>247</v>
      </c>
      <c r="D45" s="177" t="s">
        <v>248</v>
      </c>
      <c r="E45" s="178" t="s">
        <v>18</v>
      </c>
      <c r="F45" s="179" t="s">
        <v>249</v>
      </c>
    </row>
    <row r="46" spans="1:6" s="176" customFormat="1" ht="30" customHeight="1">
      <c r="A46" s="177" t="s">
        <v>225</v>
      </c>
      <c r="B46" s="177" t="s">
        <v>226</v>
      </c>
      <c r="C46" s="177" t="s">
        <v>250</v>
      </c>
      <c r="D46" s="177" t="s">
        <v>251</v>
      </c>
      <c r="E46" s="178" t="s">
        <v>18</v>
      </c>
      <c r="F46" s="179" t="s">
        <v>252</v>
      </c>
    </row>
    <row r="47" spans="1:6" s="176" customFormat="1" ht="30" customHeight="1">
      <c r="A47" s="177" t="s">
        <v>225</v>
      </c>
      <c r="B47" s="177" t="s">
        <v>226</v>
      </c>
      <c r="C47" s="177" t="s">
        <v>253</v>
      </c>
      <c r="D47" s="177" t="s">
        <v>254</v>
      </c>
      <c r="E47" s="178" t="s">
        <v>18</v>
      </c>
      <c r="F47" s="179" t="s">
        <v>255</v>
      </c>
    </row>
    <row r="48" spans="1:6" s="176" customFormat="1" ht="30" customHeight="1">
      <c r="A48" s="177" t="s">
        <v>225</v>
      </c>
      <c r="B48" s="177" t="s">
        <v>226</v>
      </c>
      <c r="C48" s="177" t="s">
        <v>256</v>
      </c>
      <c r="D48" s="177" t="s">
        <v>257</v>
      </c>
      <c r="E48" s="178" t="s">
        <v>33</v>
      </c>
      <c r="F48" s="179" t="s">
        <v>258</v>
      </c>
    </row>
    <row r="49" spans="1:6" s="176" customFormat="1" ht="30" customHeight="1">
      <c r="A49" s="177" t="s">
        <v>225</v>
      </c>
      <c r="B49" s="177" t="s">
        <v>226</v>
      </c>
      <c r="C49" s="177" t="s">
        <v>259</v>
      </c>
      <c r="D49" s="177" t="s">
        <v>260</v>
      </c>
      <c r="E49" s="178" t="s">
        <v>33</v>
      </c>
      <c r="F49" s="179" t="s">
        <v>261</v>
      </c>
    </row>
    <row r="50" spans="1:6" s="176" customFormat="1" ht="30" customHeight="1">
      <c r="A50" s="177" t="s">
        <v>225</v>
      </c>
      <c r="B50" s="177" t="s">
        <v>226</v>
      </c>
      <c r="C50" s="177" t="s">
        <v>262</v>
      </c>
      <c r="D50" s="177" t="s">
        <v>263</v>
      </c>
      <c r="E50" s="178" t="s">
        <v>33</v>
      </c>
      <c r="F50" s="179" t="s">
        <v>264</v>
      </c>
    </row>
    <row r="51" spans="1:6" s="176" customFormat="1" ht="30" customHeight="1">
      <c r="A51" s="177" t="s">
        <v>225</v>
      </c>
      <c r="B51" s="177" t="s">
        <v>226</v>
      </c>
      <c r="C51" s="177" t="s">
        <v>265</v>
      </c>
      <c r="D51" s="177" t="s">
        <v>266</v>
      </c>
      <c r="E51" s="178" t="s">
        <v>33</v>
      </c>
      <c r="F51" s="179" t="s">
        <v>267</v>
      </c>
    </row>
    <row r="52" spans="1:6" s="176" customFormat="1" ht="30" customHeight="1">
      <c r="A52" s="177" t="s">
        <v>225</v>
      </c>
      <c r="B52" s="177" t="s">
        <v>226</v>
      </c>
      <c r="C52" s="177" t="s">
        <v>268</v>
      </c>
      <c r="D52" s="177" t="s">
        <v>269</v>
      </c>
      <c r="E52" s="178" t="s">
        <v>33</v>
      </c>
      <c r="F52" s="179" t="s">
        <v>270</v>
      </c>
    </row>
    <row r="53" spans="1:6" s="176" customFormat="1" ht="30" customHeight="1">
      <c r="A53" s="177" t="s">
        <v>225</v>
      </c>
      <c r="B53" s="177" t="s">
        <v>226</v>
      </c>
      <c r="C53" s="177" t="s">
        <v>271</v>
      </c>
      <c r="D53" s="177" t="s">
        <v>272</v>
      </c>
      <c r="E53" s="178" t="s">
        <v>33</v>
      </c>
      <c r="F53" s="179" t="s">
        <v>273</v>
      </c>
    </row>
    <row r="54" spans="1:6" s="176" customFormat="1" ht="30" customHeight="1">
      <c r="A54" s="177" t="s">
        <v>225</v>
      </c>
      <c r="B54" s="177" t="s">
        <v>226</v>
      </c>
      <c r="C54" s="177" t="s">
        <v>274</v>
      </c>
      <c r="D54" s="177" t="s">
        <v>275</v>
      </c>
      <c r="E54" s="178" t="s">
        <v>33</v>
      </c>
      <c r="F54" s="179" t="s">
        <v>276</v>
      </c>
    </row>
    <row r="55" spans="1:6" s="176" customFormat="1" ht="30" customHeight="1">
      <c r="A55" s="177" t="s">
        <v>225</v>
      </c>
      <c r="B55" s="177" t="s">
        <v>226</v>
      </c>
      <c r="C55" s="177" t="s">
        <v>277</v>
      </c>
      <c r="D55" s="177" t="s">
        <v>278</v>
      </c>
      <c r="E55" s="178" t="s">
        <v>33</v>
      </c>
      <c r="F55" s="179" t="s">
        <v>279</v>
      </c>
    </row>
    <row r="56" spans="1:6" s="176" customFormat="1" ht="30" customHeight="1">
      <c r="A56" s="177" t="s">
        <v>225</v>
      </c>
      <c r="B56" s="177" t="s">
        <v>226</v>
      </c>
      <c r="C56" s="177" t="s">
        <v>280</v>
      </c>
      <c r="D56" s="177" t="s">
        <v>281</v>
      </c>
      <c r="E56" s="178" t="s">
        <v>33</v>
      </c>
      <c r="F56" s="179" t="s">
        <v>282</v>
      </c>
    </row>
    <row r="57" spans="1:6" s="176" customFormat="1" ht="30" customHeight="1">
      <c r="A57" s="177" t="s">
        <v>225</v>
      </c>
      <c r="B57" s="177" t="s">
        <v>226</v>
      </c>
      <c r="C57" s="177" t="s">
        <v>283</v>
      </c>
      <c r="D57" s="177" t="s">
        <v>284</v>
      </c>
      <c r="E57" s="178" t="s">
        <v>33</v>
      </c>
      <c r="F57" s="179" t="s">
        <v>285</v>
      </c>
    </row>
    <row r="58" spans="1:6" s="176" customFormat="1" ht="30" customHeight="1">
      <c r="A58" s="177" t="s">
        <v>225</v>
      </c>
      <c r="B58" s="177" t="s">
        <v>226</v>
      </c>
      <c r="C58" s="177" t="s">
        <v>286</v>
      </c>
      <c r="D58" s="177" t="s">
        <v>287</v>
      </c>
      <c r="E58" s="178" t="s">
        <v>33</v>
      </c>
      <c r="F58" s="179" t="s">
        <v>288</v>
      </c>
    </row>
    <row r="59" spans="1:6" s="176" customFormat="1" ht="30" customHeight="1">
      <c r="A59" s="177" t="s">
        <v>225</v>
      </c>
      <c r="B59" s="177" t="s">
        <v>226</v>
      </c>
      <c r="C59" s="177" t="s">
        <v>289</v>
      </c>
      <c r="D59" s="177" t="s">
        <v>290</v>
      </c>
      <c r="E59" s="178" t="s">
        <v>33</v>
      </c>
      <c r="F59" s="179" t="s">
        <v>291</v>
      </c>
    </row>
    <row r="60" spans="1:6" s="176" customFormat="1" ht="30" customHeight="1">
      <c r="A60" s="177" t="s">
        <v>225</v>
      </c>
      <c r="B60" s="177" t="s">
        <v>226</v>
      </c>
      <c r="C60" s="177" t="s">
        <v>292</v>
      </c>
      <c r="D60" s="177" t="s">
        <v>293</v>
      </c>
      <c r="E60" s="178" t="s">
        <v>33</v>
      </c>
      <c r="F60" s="179" t="s">
        <v>294</v>
      </c>
    </row>
    <row r="61" spans="1:6" s="176" customFormat="1" ht="30" customHeight="1">
      <c r="A61" s="177" t="s">
        <v>225</v>
      </c>
      <c r="B61" s="177" t="s">
        <v>226</v>
      </c>
      <c r="C61" s="177" t="s">
        <v>295</v>
      </c>
      <c r="D61" s="177" t="s">
        <v>296</v>
      </c>
      <c r="E61" s="178" t="s">
        <v>33</v>
      </c>
      <c r="F61" s="179" t="s">
        <v>297</v>
      </c>
    </row>
    <row r="62" spans="1:6" s="176" customFormat="1" ht="30" customHeight="1">
      <c r="A62" s="177" t="s">
        <v>225</v>
      </c>
      <c r="B62" s="177" t="s">
        <v>226</v>
      </c>
      <c r="C62" s="177" t="s">
        <v>298</v>
      </c>
      <c r="D62" s="177" t="s">
        <v>299</v>
      </c>
      <c r="E62" s="178" t="s">
        <v>33</v>
      </c>
      <c r="F62" s="179" t="s">
        <v>300</v>
      </c>
    </row>
    <row r="63" spans="1:6" s="176" customFormat="1" ht="30" customHeight="1">
      <c r="A63" s="177" t="s">
        <v>225</v>
      </c>
      <c r="B63" s="177" t="s">
        <v>226</v>
      </c>
      <c r="C63" s="177" t="s">
        <v>301</v>
      </c>
      <c r="D63" s="177" t="s">
        <v>302</v>
      </c>
      <c r="E63" s="178" t="s">
        <v>33</v>
      </c>
      <c r="F63" s="179" t="s">
        <v>303</v>
      </c>
    </row>
    <row r="64" spans="1:6" s="176" customFormat="1" ht="30" customHeight="1">
      <c r="A64" s="177" t="s">
        <v>225</v>
      </c>
      <c r="B64" s="177" t="s">
        <v>226</v>
      </c>
      <c r="C64" s="177" t="s">
        <v>304</v>
      </c>
      <c r="D64" s="177" t="s">
        <v>305</v>
      </c>
      <c r="E64" s="178" t="s">
        <v>33</v>
      </c>
      <c r="F64" s="179" t="s">
        <v>306</v>
      </c>
    </row>
    <row r="65" spans="1:6" s="176" customFormat="1" ht="30" customHeight="1">
      <c r="A65" s="177" t="s">
        <v>225</v>
      </c>
      <c r="B65" s="177" t="s">
        <v>226</v>
      </c>
      <c r="C65" s="177" t="s">
        <v>307</v>
      </c>
      <c r="D65" s="177" t="s">
        <v>308</v>
      </c>
      <c r="E65" s="178" t="s">
        <v>33</v>
      </c>
      <c r="F65" s="179" t="s">
        <v>309</v>
      </c>
    </row>
    <row r="66" spans="1:6" s="176" customFormat="1" ht="30" customHeight="1">
      <c r="A66" s="177" t="s">
        <v>225</v>
      </c>
      <c r="B66" s="177" t="s">
        <v>226</v>
      </c>
      <c r="C66" s="177" t="s">
        <v>310</v>
      </c>
      <c r="D66" s="177" t="s">
        <v>311</v>
      </c>
      <c r="E66" s="178" t="s">
        <v>18</v>
      </c>
      <c r="F66" s="179" t="s">
        <v>312</v>
      </c>
    </row>
    <row r="67" spans="1:6" s="176" customFormat="1" ht="30" customHeight="1">
      <c r="A67" s="177" t="s">
        <v>225</v>
      </c>
      <c r="B67" s="177" t="s">
        <v>226</v>
      </c>
      <c r="C67" s="177" t="s">
        <v>313</v>
      </c>
      <c r="D67" s="177" t="s">
        <v>314</v>
      </c>
      <c r="E67" s="178" t="s">
        <v>18</v>
      </c>
      <c r="F67" s="179" t="s">
        <v>315</v>
      </c>
    </row>
    <row r="68" spans="1:6" s="176" customFormat="1" ht="30" customHeight="1">
      <c r="A68" s="177" t="s">
        <v>225</v>
      </c>
      <c r="B68" s="177" t="s">
        <v>226</v>
      </c>
      <c r="C68" s="177" t="s">
        <v>316</v>
      </c>
      <c r="D68" s="177" t="s">
        <v>317</v>
      </c>
      <c r="E68" s="178" t="s">
        <v>18</v>
      </c>
      <c r="F68" s="179" t="s">
        <v>318</v>
      </c>
    </row>
    <row r="69" spans="1:6" s="176" customFormat="1" ht="30" customHeight="1">
      <c r="A69" s="177" t="s">
        <v>225</v>
      </c>
      <c r="B69" s="177" t="s">
        <v>226</v>
      </c>
      <c r="C69" s="177" t="s">
        <v>319</v>
      </c>
      <c r="D69" s="177" t="s">
        <v>320</v>
      </c>
      <c r="E69" s="178" t="s">
        <v>18</v>
      </c>
      <c r="F69" s="179" t="s">
        <v>321</v>
      </c>
    </row>
    <row r="70" spans="1:6" s="176" customFormat="1" ht="30" customHeight="1">
      <c r="A70" s="177" t="s">
        <v>225</v>
      </c>
      <c r="B70" s="177" t="s">
        <v>226</v>
      </c>
      <c r="C70" s="177" t="s">
        <v>322</v>
      </c>
      <c r="D70" s="177" t="s">
        <v>323</v>
      </c>
      <c r="E70" s="178" t="s">
        <v>18</v>
      </c>
      <c r="F70" s="179" t="s">
        <v>321</v>
      </c>
    </row>
    <row r="71" spans="1:6" s="176" customFormat="1" ht="30" customHeight="1">
      <c r="A71" s="177" t="s">
        <v>225</v>
      </c>
      <c r="B71" s="177" t="s">
        <v>226</v>
      </c>
      <c r="C71" s="177" t="s">
        <v>324</v>
      </c>
      <c r="D71" s="177" t="s">
        <v>325</v>
      </c>
      <c r="E71" s="178" t="s">
        <v>18</v>
      </c>
      <c r="F71" s="179" t="s">
        <v>326</v>
      </c>
    </row>
    <row r="72" spans="1:6" s="176" customFormat="1" ht="30" customHeight="1">
      <c r="A72" s="177" t="s">
        <v>225</v>
      </c>
      <c r="B72" s="177" t="s">
        <v>226</v>
      </c>
      <c r="C72" s="177" t="s">
        <v>327</v>
      </c>
      <c r="D72" s="177" t="s">
        <v>328</v>
      </c>
      <c r="E72" s="178" t="s">
        <v>18</v>
      </c>
      <c r="F72" s="179" t="s">
        <v>329</v>
      </c>
    </row>
    <row r="73" spans="1:6" s="176" customFormat="1" ht="30" customHeight="1">
      <c r="A73" s="177" t="s">
        <v>225</v>
      </c>
      <c r="B73" s="177" t="s">
        <v>226</v>
      </c>
      <c r="C73" s="177" t="s">
        <v>330</v>
      </c>
      <c r="D73" s="177" t="s">
        <v>331</v>
      </c>
      <c r="E73" s="178" t="s">
        <v>18</v>
      </c>
      <c r="F73" s="179" t="s">
        <v>261</v>
      </c>
    </row>
    <row r="74" spans="1:6" s="176" customFormat="1" ht="30" customHeight="1">
      <c r="A74" s="177" t="s">
        <v>225</v>
      </c>
      <c r="B74" s="177" t="s">
        <v>226</v>
      </c>
      <c r="C74" s="177" t="s">
        <v>332</v>
      </c>
      <c r="D74" s="177" t="s">
        <v>333</v>
      </c>
      <c r="E74" s="178" t="s">
        <v>18</v>
      </c>
      <c r="F74" s="179" t="s">
        <v>334</v>
      </c>
    </row>
    <row r="75" spans="1:6" s="176" customFormat="1" ht="30" customHeight="1">
      <c r="A75" s="177" t="s">
        <v>225</v>
      </c>
      <c r="B75" s="177" t="s">
        <v>226</v>
      </c>
      <c r="C75" s="177" t="s">
        <v>335</v>
      </c>
      <c r="D75" s="177" t="s">
        <v>336</v>
      </c>
      <c r="E75" s="178" t="s">
        <v>18</v>
      </c>
      <c r="F75" s="179" t="s">
        <v>337</v>
      </c>
    </row>
    <row r="76" spans="1:6" s="176" customFormat="1" ht="30" customHeight="1">
      <c r="A76" s="177" t="s">
        <v>225</v>
      </c>
      <c r="B76" s="177" t="s">
        <v>226</v>
      </c>
      <c r="C76" s="177" t="s">
        <v>338</v>
      </c>
      <c r="D76" s="177" t="s">
        <v>339</v>
      </c>
      <c r="E76" s="178" t="s">
        <v>18</v>
      </c>
      <c r="F76" s="179" t="s">
        <v>340</v>
      </c>
    </row>
    <row r="77" spans="1:6" s="176" customFormat="1" ht="30" customHeight="1">
      <c r="A77" s="177" t="s">
        <v>225</v>
      </c>
      <c r="B77" s="177" t="s">
        <v>226</v>
      </c>
      <c r="C77" s="177" t="s">
        <v>341</v>
      </c>
      <c r="D77" s="177" t="s">
        <v>342</v>
      </c>
      <c r="E77" s="178" t="s">
        <v>18</v>
      </c>
      <c r="F77" s="179" t="s">
        <v>343</v>
      </c>
    </row>
    <row r="78" spans="1:6" s="176" customFormat="1" ht="30" customHeight="1">
      <c r="A78" s="177" t="s">
        <v>225</v>
      </c>
      <c r="B78" s="177" t="s">
        <v>226</v>
      </c>
      <c r="C78" s="177" t="s">
        <v>344</v>
      </c>
      <c r="D78" s="177" t="s">
        <v>345</v>
      </c>
      <c r="E78" s="178" t="s">
        <v>18</v>
      </c>
      <c r="F78" s="179" t="s">
        <v>340</v>
      </c>
    </row>
    <row r="79" spans="1:6" s="176" customFormat="1" ht="30" customHeight="1">
      <c r="A79" s="177" t="s">
        <v>225</v>
      </c>
      <c r="B79" s="177" t="s">
        <v>226</v>
      </c>
      <c r="C79" s="177" t="s">
        <v>346</v>
      </c>
      <c r="D79" s="177" t="s">
        <v>347</v>
      </c>
      <c r="E79" s="178" t="s">
        <v>18</v>
      </c>
      <c r="F79" s="179" t="s">
        <v>348</v>
      </c>
    </row>
    <row r="80" spans="1:6" s="176" customFormat="1" ht="30" customHeight="1">
      <c r="A80" s="177" t="s">
        <v>225</v>
      </c>
      <c r="B80" s="177" t="s">
        <v>226</v>
      </c>
      <c r="C80" s="177" t="s">
        <v>349</v>
      </c>
      <c r="D80" s="177" t="s">
        <v>350</v>
      </c>
      <c r="E80" s="178" t="s">
        <v>18</v>
      </c>
      <c r="F80" s="179" t="s">
        <v>351</v>
      </c>
    </row>
    <row r="81" spans="1:6" s="176" customFormat="1" ht="30" customHeight="1">
      <c r="A81" s="177" t="s">
        <v>225</v>
      </c>
      <c r="B81" s="177" t="s">
        <v>226</v>
      </c>
      <c r="C81" s="177" t="s">
        <v>352</v>
      </c>
      <c r="D81" s="177" t="s">
        <v>353</v>
      </c>
      <c r="E81" s="178" t="s">
        <v>18</v>
      </c>
      <c r="F81" s="179" t="s">
        <v>351</v>
      </c>
    </row>
    <row r="82" spans="1:6" s="176" customFormat="1" ht="30" customHeight="1">
      <c r="A82" s="177" t="s">
        <v>225</v>
      </c>
      <c r="B82" s="177" t="s">
        <v>226</v>
      </c>
      <c r="C82" s="177" t="s">
        <v>354</v>
      </c>
      <c r="D82" s="177" t="s">
        <v>355</v>
      </c>
      <c r="E82" s="178" t="s">
        <v>18</v>
      </c>
      <c r="F82" s="179" t="s">
        <v>356</v>
      </c>
    </row>
    <row r="83" spans="1:6" s="176" customFormat="1" ht="30" customHeight="1">
      <c r="A83" s="177" t="s">
        <v>225</v>
      </c>
      <c r="B83" s="177" t="s">
        <v>226</v>
      </c>
      <c r="C83" s="177" t="s">
        <v>357</v>
      </c>
      <c r="D83" s="177" t="s">
        <v>358</v>
      </c>
      <c r="E83" s="178" t="s">
        <v>18</v>
      </c>
      <c r="F83" s="179" t="s">
        <v>359</v>
      </c>
    </row>
    <row r="84" spans="1:6" s="176" customFormat="1" ht="30" customHeight="1">
      <c r="A84" s="177" t="s">
        <v>225</v>
      </c>
      <c r="B84" s="177" t="s">
        <v>226</v>
      </c>
      <c r="C84" s="177" t="s">
        <v>360</v>
      </c>
      <c r="D84" s="177" t="s">
        <v>361</v>
      </c>
      <c r="E84" s="178" t="s">
        <v>18</v>
      </c>
      <c r="F84" s="179" t="s">
        <v>362</v>
      </c>
    </row>
    <row r="85" spans="1:6" s="176" customFormat="1" ht="30" customHeight="1">
      <c r="A85" s="177" t="s">
        <v>225</v>
      </c>
      <c r="B85" s="177" t="s">
        <v>226</v>
      </c>
      <c r="C85" s="177" t="s">
        <v>363</v>
      </c>
      <c r="D85" s="177" t="s">
        <v>364</v>
      </c>
      <c r="E85" s="178" t="s">
        <v>18</v>
      </c>
      <c r="F85" s="179" t="s">
        <v>365</v>
      </c>
    </row>
    <row r="86" spans="1:6" s="176" customFormat="1" ht="30" customHeight="1">
      <c r="A86" s="177" t="s">
        <v>225</v>
      </c>
      <c r="B86" s="177" t="s">
        <v>226</v>
      </c>
      <c r="C86" s="177" t="s">
        <v>366</v>
      </c>
      <c r="D86" s="177" t="s">
        <v>367</v>
      </c>
      <c r="E86" s="178" t="s">
        <v>18</v>
      </c>
      <c r="F86" s="179" t="s">
        <v>368</v>
      </c>
    </row>
    <row r="87" spans="1:6" s="176" customFormat="1" ht="30" customHeight="1">
      <c r="A87" s="177" t="s">
        <v>225</v>
      </c>
      <c r="B87" s="177" t="s">
        <v>226</v>
      </c>
      <c r="C87" s="177" t="s">
        <v>369</v>
      </c>
      <c r="D87" s="177" t="s">
        <v>370</v>
      </c>
      <c r="E87" s="178" t="s">
        <v>18</v>
      </c>
      <c r="F87" s="179" t="s">
        <v>371</v>
      </c>
    </row>
    <row r="88" spans="1:6" s="176" customFormat="1" ht="30" customHeight="1">
      <c r="A88" s="177" t="s">
        <v>225</v>
      </c>
      <c r="B88" s="177" t="s">
        <v>226</v>
      </c>
      <c r="C88" s="177" t="s">
        <v>372</v>
      </c>
      <c r="D88" s="177" t="s">
        <v>373</v>
      </c>
      <c r="E88" s="178" t="s">
        <v>18</v>
      </c>
      <c r="F88" s="179" t="s">
        <v>374</v>
      </c>
    </row>
    <row r="89" spans="1:6" s="176" customFormat="1" ht="30" customHeight="1">
      <c r="A89" s="177" t="s">
        <v>225</v>
      </c>
      <c r="B89" s="177" t="s">
        <v>226</v>
      </c>
      <c r="C89" s="177" t="s">
        <v>375</v>
      </c>
      <c r="D89" s="177" t="s">
        <v>376</v>
      </c>
      <c r="E89" s="178" t="s">
        <v>18</v>
      </c>
      <c r="F89" s="179" t="s">
        <v>321</v>
      </c>
    </row>
    <row r="90" spans="1:6" s="176" customFormat="1" ht="30" customHeight="1">
      <c r="A90" s="177" t="s">
        <v>225</v>
      </c>
      <c r="B90" s="177" t="s">
        <v>226</v>
      </c>
      <c r="C90" s="177" t="s">
        <v>377</v>
      </c>
      <c r="D90" s="177" t="s">
        <v>378</v>
      </c>
      <c r="E90" s="178" t="s">
        <v>18</v>
      </c>
      <c r="F90" s="179" t="s">
        <v>379</v>
      </c>
    </row>
    <row r="91" spans="1:6" s="176" customFormat="1" ht="30" customHeight="1">
      <c r="A91" s="177" t="s">
        <v>225</v>
      </c>
      <c r="B91" s="177" t="s">
        <v>226</v>
      </c>
      <c r="C91" s="177" t="s">
        <v>380</v>
      </c>
      <c r="D91" s="177" t="s">
        <v>381</v>
      </c>
      <c r="E91" s="178" t="s">
        <v>18</v>
      </c>
      <c r="F91" s="179" t="s">
        <v>382</v>
      </c>
    </row>
    <row r="92" spans="1:6" s="176" customFormat="1" ht="30" customHeight="1">
      <c r="A92" s="177" t="s">
        <v>225</v>
      </c>
      <c r="B92" s="177" t="s">
        <v>226</v>
      </c>
      <c r="C92" s="177" t="s">
        <v>383</v>
      </c>
      <c r="D92" s="177" t="s">
        <v>384</v>
      </c>
      <c r="E92" s="178" t="s">
        <v>18</v>
      </c>
      <c r="F92" s="179" t="s">
        <v>385</v>
      </c>
    </row>
    <row r="93" spans="1:6" s="176" customFormat="1" ht="30" customHeight="1">
      <c r="A93" s="177" t="s">
        <v>225</v>
      </c>
      <c r="B93" s="177" t="s">
        <v>226</v>
      </c>
      <c r="C93" s="177" t="s">
        <v>386</v>
      </c>
      <c r="D93" s="177" t="s">
        <v>387</v>
      </c>
      <c r="E93" s="178" t="s">
        <v>18</v>
      </c>
      <c r="F93" s="179" t="s">
        <v>365</v>
      </c>
    </row>
    <row r="94" spans="1:6" s="176" customFormat="1" ht="30" customHeight="1">
      <c r="A94" s="177" t="s">
        <v>225</v>
      </c>
      <c r="B94" s="177" t="s">
        <v>226</v>
      </c>
      <c r="C94" s="177" t="s">
        <v>388</v>
      </c>
      <c r="D94" s="177" t="s">
        <v>389</v>
      </c>
      <c r="E94" s="178" t="s">
        <v>18</v>
      </c>
      <c r="F94" s="179" t="s">
        <v>390</v>
      </c>
    </row>
    <row r="95" spans="1:6" s="176" customFormat="1" ht="30" customHeight="1">
      <c r="A95" s="177" t="s">
        <v>391</v>
      </c>
      <c r="B95" s="177" t="s">
        <v>392</v>
      </c>
      <c r="C95" s="177" t="s">
        <v>393</v>
      </c>
      <c r="D95" s="177" t="s">
        <v>394</v>
      </c>
      <c r="E95" s="178" t="s">
        <v>13</v>
      </c>
      <c r="F95" s="179" t="s">
        <v>395</v>
      </c>
    </row>
    <row r="96" spans="1:6" s="176" customFormat="1" ht="30" customHeight="1">
      <c r="A96" s="177" t="s">
        <v>396</v>
      </c>
      <c r="B96" s="177" t="s">
        <v>397</v>
      </c>
      <c r="C96" s="177" t="s">
        <v>398</v>
      </c>
      <c r="D96" s="177" t="s">
        <v>399</v>
      </c>
      <c r="E96" s="178" t="s">
        <v>66</v>
      </c>
      <c r="F96" s="179" t="s">
        <v>400</v>
      </c>
    </row>
    <row r="97" spans="1:6" s="176" customFormat="1" ht="30" customHeight="1">
      <c r="A97" s="177" t="s">
        <v>401</v>
      </c>
      <c r="B97" s="177" t="s">
        <v>402</v>
      </c>
      <c r="C97" s="177" t="s">
        <v>403</v>
      </c>
      <c r="D97" s="177" t="s">
        <v>404</v>
      </c>
      <c r="E97" s="178" t="s">
        <v>66</v>
      </c>
      <c r="F97" s="179" t="s">
        <v>405</v>
      </c>
    </row>
    <row r="98" spans="1:6" s="176" customFormat="1" ht="30" customHeight="1">
      <c r="A98" s="177" t="s">
        <v>401</v>
      </c>
      <c r="B98" s="177" t="s">
        <v>402</v>
      </c>
      <c r="C98" s="177" t="s">
        <v>406</v>
      </c>
      <c r="D98" s="177" t="s">
        <v>407</v>
      </c>
      <c r="E98" s="178" t="s">
        <v>66</v>
      </c>
      <c r="F98" s="179" t="s">
        <v>408</v>
      </c>
    </row>
    <row r="99" spans="1:6" s="176" customFormat="1" ht="30" customHeight="1">
      <c r="A99" s="177" t="s">
        <v>401</v>
      </c>
      <c r="B99" s="177" t="s">
        <v>402</v>
      </c>
      <c r="C99" s="177" t="s">
        <v>409</v>
      </c>
      <c r="D99" s="177" t="s">
        <v>410</v>
      </c>
      <c r="E99" s="178" t="s">
        <v>66</v>
      </c>
      <c r="F99" s="179" t="s">
        <v>411</v>
      </c>
    </row>
    <row r="100" spans="1:6" s="176" customFormat="1" ht="30" customHeight="1">
      <c r="A100" s="177" t="s">
        <v>401</v>
      </c>
      <c r="B100" s="177" t="s">
        <v>402</v>
      </c>
      <c r="C100" s="177" t="s">
        <v>412</v>
      </c>
      <c r="D100" s="177" t="s">
        <v>413</v>
      </c>
      <c r="E100" s="178" t="s">
        <v>66</v>
      </c>
      <c r="F100" s="179" t="s">
        <v>414</v>
      </c>
    </row>
    <row r="101" spans="1:6" s="176" customFormat="1" ht="30" customHeight="1">
      <c r="A101" s="177" t="s">
        <v>401</v>
      </c>
      <c r="B101" s="177" t="s">
        <v>402</v>
      </c>
      <c r="C101" s="177" t="s">
        <v>415</v>
      </c>
      <c r="D101" s="177" t="s">
        <v>416</v>
      </c>
      <c r="E101" s="178" t="s">
        <v>66</v>
      </c>
      <c r="F101" s="179" t="s">
        <v>417</v>
      </c>
    </row>
    <row r="102" spans="1:6" s="176" customFormat="1" ht="30" customHeight="1">
      <c r="A102" s="177" t="s">
        <v>401</v>
      </c>
      <c r="B102" s="177" t="s">
        <v>402</v>
      </c>
      <c r="C102" s="177" t="s">
        <v>418</v>
      </c>
      <c r="D102" s="177" t="s">
        <v>419</v>
      </c>
      <c r="E102" s="178" t="s">
        <v>66</v>
      </c>
      <c r="F102" s="179" t="s">
        <v>420</v>
      </c>
    </row>
    <row r="103" spans="1:6" s="176" customFormat="1" ht="30" customHeight="1">
      <c r="A103" s="177" t="s">
        <v>401</v>
      </c>
      <c r="B103" s="177" t="s">
        <v>402</v>
      </c>
      <c r="C103" s="177" t="s">
        <v>421</v>
      </c>
      <c r="D103" s="177" t="s">
        <v>422</v>
      </c>
      <c r="E103" s="178" t="s">
        <v>423</v>
      </c>
      <c r="F103" s="179" t="s">
        <v>424</v>
      </c>
    </row>
    <row r="104" spans="1:6" s="176" customFormat="1" ht="30" customHeight="1">
      <c r="A104" s="177" t="s">
        <v>425</v>
      </c>
      <c r="B104" s="177" t="s">
        <v>426</v>
      </c>
      <c r="C104" s="177" t="s">
        <v>427</v>
      </c>
      <c r="D104" s="177" t="s">
        <v>428</v>
      </c>
      <c r="E104" s="178" t="s">
        <v>66</v>
      </c>
      <c r="F104" s="179" t="s">
        <v>429</v>
      </c>
    </row>
    <row r="105" spans="1:6" s="176" customFormat="1" ht="30" customHeight="1">
      <c r="A105" s="177" t="s">
        <v>425</v>
      </c>
      <c r="B105" s="177" t="s">
        <v>426</v>
      </c>
      <c r="C105" s="177" t="s">
        <v>430</v>
      </c>
      <c r="D105" s="177" t="s">
        <v>431</v>
      </c>
      <c r="E105" s="178" t="s">
        <v>66</v>
      </c>
      <c r="F105" s="179" t="s">
        <v>432</v>
      </c>
    </row>
    <row r="106" spans="1:6" s="176" customFormat="1" ht="30" customHeight="1">
      <c r="A106" s="177" t="s">
        <v>425</v>
      </c>
      <c r="B106" s="177" t="s">
        <v>426</v>
      </c>
      <c r="C106" s="177" t="s">
        <v>433</v>
      </c>
      <c r="D106" s="177" t="s">
        <v>434</v>
      </c>
      <c r="E106" s="178" t="s">
        <v>66</v>
      </c>
      <c r="F106" s="179" t="s">
        <v>435</v>
      </c>
    </row>
    <row r="107" spans="1:6" s="176" customFormat="1" ht="30" customHeight="1">
      <c r="A107" s="177" t="s">
        <v>425</v>
      </c>
      <c r="B107" s="177" t="s">
        <v>426</v>
      </c>
      <c r="C107" s="177" t="s">
        <v>436</v>
      </c>
      <c r="D107" s="177" t="s">
        <v>437</v>
      </c>
      <c r="E107" s="178" t="s">
        <v>66</v>
      </c>
      <c r="F107" s="179" t="s">
        <v>438</v>
      </c>
    </row>
    <row r="108" spans="1:6" s="176" customFormat="1" ht="30" customHeight="1">
      <c r="A108" s="177" t="s">
        <v>425</v>
      </c>
      <c r="B108" s="177" t="s">
        <v>426</v>
      </c>
      <c r="C108" s="177" t="s">
        <v>439</v>
      </c>
      <c r="D108" s="177" t="s">
        <v>440</v>
      </c>
      <c r="E108" s="178" t="s">
        <v>66</v>
      </c>
      <c r="F108" s="179" t="s">
        <v>441</v>
      </c>
    </row>
    <row r="109" spans="1:6" s="176" customFormat="1" ht="30" customHeight="1">
      <c r="A109" s="177" t="s">
        <v>425</v>
      </c>
      <c r="B109" s="177" t="s">
        <v>426</v>
      </c>
      <c r="C109" s="177" t="s">
        <v>442</v>
      </c>
      <c r="D109" s="177" t="s">
        <v>443</v>
      </c>
      <c r="E109" s="178" t="s">
        <v>66</v>
      </c>
      <c r="F109" s="179" t="s">
        <v>444</v>
      </c>
    </row>
    <row r="110" spans="1:6" s="176" customFormat="1" ht="30" customHeight="1">
      <c r="A110" s="177" t="s">
        <v>445</v>
      </c>
      <c r="B110" s="177" t="s">
        <v>446</v>
      </c>
      <c r="C110" s="177" t="s">
        <v>447</v>
      </c>
      <c r="D110" s="177" t="s">
        <v>448</v>
      </c>
      <c r="E110" s="178" t="s">
        <v>12</v>
      </c>
      <c r="F110" s="179" t="s">
        <v>449</v>
      </c>
    </row>
    <row r="111" spans="1:6" s="176" customFormat="1" ht="30" customHeight="1">
      <c r="A111" s="177" t="s">
        <v>445</v>
      </c>
      <c r="B111" s="177" t="s">
        <v>446</v>
      </c>
      <c r="C111" s="177" t="s">
        <v>450</v>
      </c>
      <c r="D111" s="177" t="s">
        <v>451</v>
      </c>
      <c r="E111" s="178" t="s">
        <v>12</v>
      </c>
      <c r="F111" s="179" t="s">
        <v>452</v>
      </c>
    </row>
    <row r="112" spans="1:6" s="176" customFormat="1" ht="30" customHeight="1">
      <c r="A112" s="177" t="s">
        <v>445</v>
      </c>
      <c r="B112" s="177" t="s">
        <v>446</v>
      </c>
      <c r="C112" s="177" t="s">
        <v>453</v>
      </c>
      <c r="D112" s="177" t="s">
        <v>454</v>
      </c>
      <c r="E112" s="178" t="s">
        <v>12</v>
      </c>
      <c r="F112" s="179" t="s">
        <v>455</v>
      </c>
    </row>
    <row r="113" spans="1:6" s="176" customFormat="1" ht="30" customHeight="1">
      <c r="A113" s="177" t="s">
        <v>445</v>
      </c>
      <c r="B113" s="177" t="s">
        <v>446</v>
      </c>
      <c r="C113" s="177" t="s">
        <v>456</v>
      </c>
      <c r="D113" s="177" t="s">
        <v>457</v>
      </c>
      <c r="E113" s="178" t="s">
        <v>12</v>
      </c>
      <c r="F113" s="179" t="s">
        <v>432</v>
      </c>
    </row>
    <row r="114" spans="1:6" s="176" customFormat="1" ht="30" customHeight="1">
      <c r="A114" s="177" t="s">
        <v>445</v>
      </c>
      <c r="B114" s="177" t="s">
        <v>446</v>
      </c>
      <c r="C114" s="177" t="s">
        <v>458</v>
      </c>
      <c r="D114" s="177" t="s">
        <v>459</v>
      </c>
      <c r="E114" s="178" t="s">
        <v>12</v>
      </c>
      <c r="F114" s="179" t="s">
        <v>460</v>
      </c>
    </row>
    <row r="115" spans="1:6" s="176" customFormat="1" ht="30" customHeight="1">
      <c r="A115" s="177" t="s">
        <v>445</v>
      </c>
      <c r="B115" s="177" t="s">
        <v>446</v>
      </c>
      <c r="C115" s="177" t="s">
        <v>461</v>
      </c>
      <c r="D115" s="177" t="s">
        <v>462</v>
      </c>
      <c r="E115" s="178" t="s">
        <v>12</v>
      </c>
      <c r="F115" s="179" t="s">
        <v>463</v>
      </c>
    </row>
    <row r="116" spans="1:6" s="176" customFormat="1" ht="30" customHeight="1">
      <c r="A116" s="177" t="s">
        <v>445</v>
      </c>
      <c r="B116" s="177" t="s">
        <v>446</v>
      </c>
      <c r="C116" s="177" t="s">
        <v>464</v>
      </c>
      <c r="D116" s="177" t="s">
        <v>465</v>
      </c>
      <c r="E116" s="178" t="s">
        <v>12</v>
      </c>
      <c r="F116" s="179" t="s">
        <v>466</v>
      </c>
    </row>
    <row r="117" spans="1:6" s="176" customFormat="1" ht="30" customHeight="1">
      <c r="A117" s="177" t="s">
        <v>445</v>
      </c>
      <c r="B117" s="177" t="s">
        <v>446</v>
      </c>
      <c r="C117" s="177" t="s">
        <v>467</v>
      </c>
      <c r="D117" s="177" t="s">
        <v>468</v>
      </c>
      <c r="E117" s="178" t="s">
        <v>12</v>
      </c>
      <c r="F117" s="179" t="s">
        <v>449</v>
      </c>
    </row>
    <row r="118" spans="1:6" s="176" customFormat="1" ht="30" customHeight="1">
      <c r="A118" s="177" t="s">
        <v>445</v>
      </c>
      <c r="B118" s="177" t="s">
        <v>446</v>
      </c>
      <c r="C118" s="177" t="s">
        <v>469</v>
      </c>
      <c r="D118" s="177" t="s">
        <v>470</v>
      </c>
      <c r="E118" s="178" t="s">
        <v>12</v>
      </c>
      <c r="F118" s="179" t="s">
        <v>463</v>
      </c>
    </row>
    <row r="119" spans="1:6" s="176" customFormat="1" ht="30" customHeight="1">
      <c r="A119" s="177" t="s">
        <v>445</v>
      </c>
      <c r="B119" s="177" t="s">
        <v>446</v>
      </c>
      <c r="C119" s="177" t="s">
        <v>471</v>
      </c>
      <c r="D119" s="177" t="s">
        <v>472</v>
      </c>
      <c r="E119" s="178" t="s">
        <v>12</v>
      </c>
      <c r="F119" s="179" t="s">
        <v>449</v>
      </c>
    </row>
    <row r="120" spans="1:6" s="176" customFormat="1" ht="30" customHeight="1">
      <c r="A120" s="177" t="s">
        <v>445</v>
      </c>
      <c r="B120" s="177" t="s">
        <v>446</v>
      </c>
      <c r="C120" s="177" t="s">
        <v>473</v>
      </c>
      <c r="D120" s="177" t="s">
        <v>474</v>
      </c>
      <c r="E120" s="178" t="s">
        <v>12</v>
      </c>
      <c r="F120" s="179" t="s">
        <v>466</v>
      </c>
    </row>
    <row r="121" spans="1:6" s="176" customFormat="1" ht="30" customHeight="1">
      <c r="A121" s="177" t="s">
        <v>475</v>
      </c>
      <c r="B121" s="177" t="s">
        <v>476</v>
      </c>
      <c r="C121" s="177" t="s">
        <v>477</v>
      </c>
      <c r="D121" s="177" t="s">
        <v>478</v>
      </c>
      <c r="E121" s="178" t="s">
        <v>479</v>
      </c>
      <c r="F121" s="179" t="s">
        <v>255</v>
      </c>
    </row>
    <row r="122" spans="1:6" s="176" customFormat="1" ht="30" customHeight="1">
      <c r="A122" s="177" t="s">
        <v>480</v>
      </c>
      <c r="B122" s="177" t="s">
        <v>481</v>
      </c>
      <c r="C122" s="177" t="s">
        <v>482</v>
      </c>
      <c r="D122" s="177" t="s">
        <v>483</v>
      </c>
      <c r="E122" s="178" t="s">
        <v>484</v>
      </c>
      <c r="F122" s="179" t="s">
        <v>485</v>
      </c>
    </row>
    <row r="123" spans="1:6" s="176" customFormat="1" ht="30" customHeight="1">
      <c r="A123" s="177" t="s">
        <v>480</v>
      </c>
      <c r="B123" s="177" t="s">
        <v>481</v>
      </c>
      <c r="C123" s="177" t="s">
        <v>486</v>
      </c>
      <c r="D123" s="177" t="s">
        <v>487</v>
      </c>
      <c r="E123" s="178" t="s">
        <v>484</v>
      </c>
      <c r="F123" s="179" t="s">
        <v>488</v>
      </c>
    </row>
    <row r="124" spans="1:6" s="176" customFormat="1" ht="30" customHeight="1">
      <c r="A124" s="177" t="s">
        <v>480</v>
      </c>
      <c r="B124" s="177" t="s">
        <v>481</v>
      </c>
      <c r="C124" s="177" t="s">
        <v>489</v>
      </c>
      <c r="D124" s="177" t="s">
        <v>490</v>
      </c>
      <c r="E124" s="178" t="s">
        <v>484</v>
      </c>
      <c r="F124" s="179" t="s">
        <v>491</v>
      </c>
    </row>
    <row r="125" spans="1:6" s="176" customFormat="1" ht="30" customHeight="1">
      <c r="A125" s="177" t="s">
        <v>480</v>
      </c>
      <c r="B125" s="177" t="s">
        <v>481</v>
      </c>
      <c r="C125" s="177" t="s">
        <v>492</v>
      </c>
      <c r="D125" s="177" t="s">
        <v>493</v>
      </c>
      <c r="E125" s="178" t="s">
        <v>484</v>
      </c>
      <c r="F125" s="179" t="s">
        <v>494</v>
      </c>
    </row>
    <row r="126" spans="1:6" s="176" customFormat="1" ht="30" customHeight="1">
      <c r="A126" s="177" t="s">
        <v>480</v>
      </c>
      <c r="B126" s="177" t="s">
        <v>481</v>
      </c>
      <c r="C126" s="177" t="s">
        <v>495</v>
      </c>
      <c r="D126" s="177" t="s">
        <v>496</v>
      </c>
      <c r="E126" s="178" t="s">
        <v>484</v>
      </c>
      <c r="F126" s="179" t="s">
        <v>497</v>
      </c>
    </row>
    <row r="127" spans="1:6" s="176" customFormat="1" ht="30" customHeight="1">
      <c r="A127" s="177" t="s">
        <v>480</v>
      </c>
      <c r="B127" s="177" t="s">
        <v>481</v>
      </c>
      <c r="C127" s="177" t="s">
        <v>498</v>
      </c>
      <c r="D127" s="177" t="s">
        <v>499</v>
      </c>
      <c r="E127" s="178" t="s">
        <v>484</v>
      </c>
      <c r="F127" s="179" t="s">
        <v>500</v>
      </c>
    </row>
    <row r="128" spans="1:6" s="176" customFormat="1" ht="30" customHeight="1">
      <c r="A128" s="177" t="s">
        <v>480</v>
      </c>
      <c r="B128" s="177" t="s">
        <v>481</v>
      </c>
      <c r="C128" s="177" t="s">
        <v>501</v>
      </c>
      <c r="D128" s="177" t="s">
        <v>502</v>
      </c>
      <c r="E128" s="178" t="s">
        <v>503</v>
      </c>
      <c r="F128" s="179" t="s">
        <v>504</v>
      </c>
    </row>
    <row r="129" spans="1:6" s="176" customFormat="1" ht="30" customHeight="1">
      <c r="A129" s="177" t="s">
        <v>505</v>
      </c>
      <c r="B129" s="177" t="s">
        <v>506</v>
      </c>
      <c r="C129" s="177" t="s">
        <v>507</v>
      </c>
      <c r="D129" s="177" t="s">
        <v>508</v>
      </c>
      <c r="E129" s="178" t="s">
        <v>509</v>
      </c>
      <c r="F129" s="179" t="s">
        <v>510</v>
      </c>
    </row>
    <row r="130" spans="1:6" s="176" customFormat="1" ht="30" customHeight="1">
      <c r="A130" s="177" t="s">
        <v>505</v>
      </c>
      <c r="B130" s="177" t="s">
        <v>506</v>
      </c>
      <c r="C130" s="177" t="s">
        <v>511</v>
      </c>
      <c r="D130" s="177" t="s">
        <v>512</v>
      </c>
      <c r="E130" s="178" t="s">
        <v>509</v>
      </c>
      <c r="F130" s="179" t="s">
        <v>510</v>
      </c>
    </row>
    <row r="131" spans="1:6" s="176" customFormat="1" ht="30" customHeight="1">
      <c r="A131" s="177" t="s">
        <v>513</v>
      </c>
      <c r="B131" s="177" t="s">
        <v>514</v>
      </c>
      <c r="C131" s="177" t="s">
        <v>515</v>
      </c>
      <c r="D131" s="177" t="s">
        <v>516</v>
      </c>
      <c r="E131" s="178" t="s">
        <v>517</v>
      </c>
      <c r="F131" s="179" t="s">
        <v>518</v>
      </c>
    </row>
    <row r="132" spans="1:6" s="176" customFormat="1" ht="30" customHeight="1">
      <c r="A132" s="177" t="s">
        <v>513</v>
      </c>
      <c r="B132" s="177" t="s">
        <v>514</v>
      </c>
      <c r="C132" s="177" t="s">
        <v>519</v>
      </c>
      <c r="D132" s="177" t="s">
        <v>520</v>
      </c>
      <c r="E132" s="178" t="s">
        <v>517</v>
      </c>
      <c r="F132" s="179" t="s">
        <v>518</v>
      </c>
    </row>
    <row r="133" spans="1:6" s="176" customFormat="1" ht="30" customHeight="1">
      <c r="A133" s="177" t="s">
        <v>513</v>
      </c>
      <c r="B133" s="177" t="s">
        <v>514</v>
      </c>
      <c r="C133" s="177" t="s">
        <v>521</v>
      </c>
      <c r="D133" s="177" t="s">
        <v>522</v>
      </c>
      <c r="E133" s="178" t="s">
        <v>517</v>
      </c>
      <c r="F133" s="179" t="s">
        <v>523</v>
      </c>
    </row>
    <row r="134" spans="1:6" s="176" customFormat="1" ht="30" customHeight="1">
      <c r="A134" s="177" t="s">
        <v>513</v>
      </c>
      <c r="B134" s="177" t="s">
        <v>514</v>
      </c>
      <c r="C134" s="177" t="s">
        <v>524</v>
      </c>
      <c r="D134" s="177" t="s">
        <v>525</v>
      </c>
      <c r="E134" s="178" t="s">
        <v>517</v>
      </c>
      <c r="F134" s="179" t="s">
        <v>526</v>
      </c>
    </row>
    <row r="135" spans="1:6" s="176" customFormat="1" ht="30" customHeight="1">
      <c r="A135" s="177" t="s">
        <v>513</v>
      </c>
      <c r="B135" s="177" t="s">
        <v>514</v>
      </c>
      <c r="C135" s="177" t="s">
        <v>527</v>
      </c>
      <c r="D135" s="177" t="s">
        <v>528</v>
      </c>
      <c r="E135" s="178" t="s">
        <v>517</v>
      </c>
      <c r="F135" s="179" t="s">
        <v>485</v>
      </c>
    </row>
    <row r="136" spans="1:6" s="176" customFormat="1" ht="30" customHeight="1">
      <c r="A136" s="177" t="s">
        <v>513</v>
      </c>
      <c r="B136" s="177" t="s">
        <v>514</v>
      </c>
      <c r="C136" s="177" t="s">
        <v>529</v>
      </c>
      <c r="D136" s="177" t="s">
        <v>530</v>
      </c>
      <c r="E136" s="178" t="s">
        <v>517</v>
      </c>
      <c r="F136" s="179" t="s">
        <v>485</v>
      </c>
    </row>
    <row r="137" spans="1:6" s="176" customFormat="1" ht="30" customHeight="1">
      <c r="A137" s="177" t="s">
        <v>513</v>
      </c>
      <c r="B137" s="177" t="s">
        <v>514</v>
      </c>
      <c r="C137" s="177" t="s">
        <v>531</v>
      </c>
      <c r="D137" s="177" t="s">
        <v>532</v>
      </c>
      <c r="E137" s="178" t="s">
        <v>13</v>
      </c>
      <c r="F137" s="179" t="s">
        <v>533</v>
      </c>
    </row>
    <row r="138" spans="1:6" s="176" customFormat="1" ht="30" customHeight="1">
      <c r="A138" s="177" t="s">
        <v>513</v>
      </c>
      <c r="B138" s="177" t="s">
        <v>514</v>
      </c>
      <c r="C138" s="177" t="s">
        <v>534</v>
      </c>
      <c r="D138" s="177" t="s">
        <v>535</v>
      </c>
      <c r="E138" s="178" t="s">
        <v>536</v>
      </c>
      <c r="F138" s="179" t="s">
        <v>537</v>
      </c>
    </row>
    <row r="139" spans="1:6" s="176" customFormat="1" ht="30" customHeight="1">
      <c r="A139" s="177" t="s">
        <v>513</v>
      </c>
      <c r="B139" s="177" t="s">
        <v>514</v>
      </c>
      <c r="C139" s="177" t="s">
        <v>538</v>
      </c>
      <c r="D139" s="177" t="s">
        <v>539</v>
      </c>
      <c r="E139" s="178" t="s">
        <v>536</v>
      </c>
      <c r="F139" s="179" t="s">
        <v>540</v>
      </c>
    </row>
    <row r="140" spans="1:6" s="176" customFormat="1" ht="30" customHeight="1">
      <c r="A140" s="177" t="s">
        <v>513</v>
      </c>
      <c r="B140" s="177" t="s">
        <v>514</v>
      </c>
      <c r="C140" s="177" t="s">
        <v>541</v>
      </c>
      <c r="D140" s="177" t="s">
        <v>542</v>
      </c>
      <c r="E140" s="178" t="s">
        <v>13</v>
      </c>
      <c r="F140" s="179" t="s">
        <v>543</v>
      </c>
    </row>
    <row r="141" spans="1:6" s="176" customFormat="1" ht="30" customHeight="1">
      <c r="A141" s="177" t="s">
        <v>513</v>
      </c>
      <c r="B141" s="177" t="s">
        <v>514</v>
      </c>
      <c r="C141" s="177" t="s">
        <v>544</v>
      </c>
      <c r="D141" s="177" t="s">
        <v>545</v>
      </c>
      <c r="E141" s="178" t="s">
        <v>13</v>
      </c>
      <c r="F141" s="179" t="s">
        <v>546</v>
      </c>
    </row>
    <row r="142" spans="1:6" s="176" customFormat="1" ht="30" customHeight="1">
      <c r="A142" s="177" t="s">
        <v>513</v>
      </c>
      <c r="B142" s="177" t="s">
        <v>514</v>
      </c>
      <c r="C142" s="177" t="s">
        <v>547</v>
      </c>
      <c r="D142" s="177" t="s">
        <v>548</v>
      </c>
      <c r="E142" s="178" t="s">
        <v>14</v>
      </c>
      <c r="F142" s="179" t="s">
        <v>549</v>
      </c>
    </row>
    <row r="143" spans="1:6" s="176" customFormat="1" ht="30" customHeight="1">
      <c r="A143" s="177" t="s">
        <v>513</v>
      </c>
      <c r="B143" s="177" t="s">
        <v>514</v>
      </c>
      <c r="C143" s="177" t="s">
        <v>550</v>
      </c>
      <c r="D143" s="177" t="s">
        <v>551</v>
      </c>
      <c r="E143" s="178" t="s">
        <v>18</v>
      </c>
      <c r="F143" s="179" t="s">
        <v>552</v>
      </c>
    </row>
    <row r="144" spans="1:6" s="176" customFormat="1" ht="30" customHeight="1">
      <c r="A144" s="177" t="s">
        <v>513</v>
      </c>
      <c r="B144" s="177" t="s">
        <v>514</v>
      </c>
      <c r="C144" s="177" t="s">
        <v>553</v>
      </c>
      <c r="D144" s="177" t="s">
        <v>554</v>
      </c>
      <c r="E144" s="178" t="s">
        <v>18</v>
      </c>
      <c r="F144" s="179" t="s">
        <v>555</v>
      </c>
    </row>
    <row r="145" spans="1:6" s="176" customFormat="1" ht="30" customHeight="1">
      <c r="A145" s="177" t="s">
        <v>513</v>
      </c>
      <c r="B145" s="177" t="s">
        <v>514</v>
      </c>
      <c r="C145" s="177" t="s">
        <v>556</v>
      </c>
      <c r="D145" s="177" t="s">
        <v>557</v>
      </c>
      <c r="E145" s="178" t="s">
        <v>15</v>
      </c>
      <c r="F145" s="179" t="s">
        <v>395</v>
      </c>
    </row>
    <row r="146" spans="1:6" s="176" customFormat="1" ht="30" customHeight="1">
      <c r="A146" s="177" t="s">
        <v>513</v>
      </c>
      <c r="B146" s="177" t="s">
        <v>514</v>
      </c>
      <c r="C146" s="177" t="s">
        <v>558</v>
      </c>
      <c r="D146" s="177" t="s">
        <v>559</v>
      </c>
      <c r="E146" s="178" t="s">
        <v>15</v>
      </c>
      <c r="F146" s="179" t="s">
        <v>560</v>
      </c>
    </row>
    <row r="147" spans="1:6" s="176" customFormat="1" ht="30" customHeight="1">
      <c r="A147" s="177" t="s">
        <v>513</v>
      </c>
      <c r="B147" s="177" t="s">
        <v>514</v>
      </c>
      <c r="C147" s="177" t="s">
        <v>561</v>
      </c>
      <c r="D147" s="177" t="s">
        <v>562</v>
      </c>
      <c r="E147" s="178" t="s">
        <v>18</v>
      </c>
      <c r="F147" s="179" t="s">
        <v>329</v>
      </c>
    </row>
    <row r="148" spans="1:6" s="176" customFormat="1" ht="30" customHeight="1">
      <c r="A148" s="177" t="s">
        <v>563</v>
      </c>
      <c r="B148" s="177" t="s">
        <v>564</v>
      </c>
      <c r="C148" s="177" t="s">
        <v>565</v>
      </c>
      <c r="D148" s="177" t="s">
        <v>566</v>
      </c>
      <c r="E148" s="178" t="s">
        <v>16</v>
      </c>
      <c r="F148" s="179" t="s">
        <v>567</v>
      </c>
    </row>
    <row r="149" spans="1:6" s="176" customFormat="1" ht="30" customHeight="1">
      <c r="A149" s="177" t="s">
        <v>563</v>
      </c>
      <c r="B149" s="177" t="s">
        <v>564</v>
      </c>
      <c r="C149" s="177" t="s">
        <v>568</v>
      </c>
      <c r="D149" s="177" t="s">
        <v>569</v>
      </c>
      <c r="E149" s="178" t="s">
        <v>16</v>
      </c>
      <c r="F149" s="179" t="s">
        <v>570</v>
      </c>
    </row>
    <row r="150" spans="1:6" s="176" customFormat="1" ht="30" customHeight="1">
      <c r="A150" s="177" t="s">
        <v>563</v>
      </c>
      <c r="B150" s="177" t="s">
        <v>564</v>
      </c>
      <c r="C150" s="177" t="s">
        <v>571</v>
      </c>
      <c r="D150" s="177" t="s">
        <v>572</v>
      </c>
      <c r="E150" s="178" t="s">
        <v>16</v>
      </c>
      <c r="F150" s="179" t="s">
        <v>573</v>
      </c>
    </row>
    <row r="151" spans="1:6" s="176" customFormat="1" ht="30" customHeight="1">
      <c r="A151" s="177" t="s">
        <v>563</v>
      </c>
      <c r="B151" s="177" t="s">
        <v>564</v>
      </c>
      <c r="C151" s="177" t="s">
        <v>574</v>
      </c>
      <c r="D151" s="177" t="s">
        <v>575</v>
      </c>
      <c r="E151" s="178" t="s">
        <v>16</v>
      </c>
      <c r="F151" s="179" t="s">
        <v>576</v>
      </c>
    </row>
    <row r="152" spans="1:6" s="176" customFormat="1" ht="30" customHeight="1">
      <c r="A152" s="177" t="s">
        <v>563</v>
      </c>
      <c r="B152" s="177" t="s">
        <v>564</v>
      </c>
      <c r="C152" s="177" t="s">
        <v>577</v>
      </c>
      <c r="D152" s="177" t="s">
        <v>578</v>
      </c>
      <c r="E152" s="178" t="s">
        <v>16</v>
      </c>
      <c r="F152" s="179" t="s">
        <v>579</v>
      </c>
    </row>
    <row r="153" spans="1:6" s="176" customFormat="1" ht="30" customHeight="1">
      <c r="A153" s="177" t="s">
        <v>563</v>
      </c>
      <c r="B153" s="177" t="s">
        <v>564</v>
      </c>
      <c r="C153" s="177" t="s">
        <v>580</v>
      </c>
      <c r="D153" s="177" t="s">
        <v>581</v>
      </c>
      <c r="E153" s="178" t="s">
        <v>503</v>
      </c>
      <c r="F153" s="179" t="s">
        <v>582</v>
      </c>
    </row>
    <row r="154" spans="1:6" s="176" customFormat="1" ht="30" customHeight="1">
      <c r="A154" s="177" t="s">
        <v>583</v>
      </c>
      <c r="B154" s="177" t="s">
        <v>584</v>
      </c>
      <c r="C154" s="177" t="s">
        <v>585</v>
      </c>
      <c r="D154" s="177" t="s">
        <v>586</v>
      </c>
      <c r="E154" s="178" t="s">
        <v>17</v>
      </c>
      <c r="F154" s="179" t="s">
        <v>587</v>
      </c>
    </row>
    <row r="155" spans="1:6" s="176" customFormat="1" ht="30" customHeight="1">
      <c r="A155" s="177" t="s">
        <v>583</v>
      </c>
      <c r="B155" s="177" t="s">
        <v>584</v>
      </c>
      <c r="C155" s="177" t="s">
        <v>588</v>
      </c>
      <c r="D155" s="177" t="s">
        <v>589</v>
      </c>
      <c r="E155" s="178" t="s">
        <v>17</v>
      </c>
      <c r="F155" s="179" t="s">
        <v>590</v>
      </c>
    </row>
    <row r="156" spans="1:6" s="176" customFormat="1" ht="30" customHeight="1">
      <c r="A156" s="177" t="s">
        <v>591</v>
      </c>
      <c r="B156" s="177" t="s">
        <v>592</v>
      </c>
      <c r="C156" s="177" t="s">
        <v>593</v>
      </c>
      <c r="D156" s="177" t="s">
        <v>594</v>
      </c>
      <c r="E156" s="178" t="s">
        <v>18</v>
      </c>
      <c r="F156" s="179" t="s">
        <v>264</v>
      </c>
    </row>
    <row r="157" spans="1:6" s="176" customFormat="1" ht="30" customHeight="1">
      <c r="A157" s="177" t="s">
        <v>591</v>
      </c>
      <c r="B157" s="177" t="s">
        <v>592</v>
      </c>
      <c r="C157" s="177" t="s">
        <v>595</v>
      </c>
      <c r="D157" s="177" t="s">
        <v>596</v>
      </c>
      <c r="E157" s="178" t="s">
        <v>18</v>
      </c>
      <c r="F157" s="179" t="s">
        <v>597</v>
      </c>
    </row>
    <row r="158" spans="1:6" s="176" customFormat="1" ht="30" customHeight="1">
      <c r="A158" s="177" t="s">
        <v>598</v>
      </c>
      <c r="B158" s="177" t="s">
        <v>599</v>
      </c>
      <c r="C158" s="177" t="s">
        <v>600</v>
      </c>
      <c r="D158" s="177" t="s">
        <v>601</v>
      </c>
      <c r="E158" s="178" t="s">
        <v>18</v>
      </c>
      <c r="F158" s="179" t="s">
        <v>602</v>
      </c>
    </row>
    <row r="159" spans="1:6" s="176" customFormat="1" ht="30" customHeight="1">
      <c r="A159" s="177" t="s">
        <v>598</v>
      </c>
      <c r="B159" s="177" t="s">
        <v>599</v>
      </c>
      <c r="C159" s="177" t="s">
        <v>603</v>
      </c>
      <c r="D159" s="177" t="s">
        <v>604</v>
      </c>
      <c r="E159" s="178" t="s">
        <v>18</v>
      </c>
      <c r="F159" s="179" t="s">
        <v>605</v>
      </c>
    </row>
    <row r="160" spans="1:6" s="176" customFormat="1" ht="30" customHeight="1">
      <c r="A160" s="177" t="s">
        <v>606</v>
      </c>
      <c r="B160" s="177" t="s">
        <v>607</v>
      </c>
      <c r="C160" s="177" t="s">
        <v>608</v>
      </c>
      <c r="D160" s="177" t="s">
        <v>609</v>
      </c>
      <c r="E160" s="178" t="s">
        <v>610</v>
      </c>
      <c r="F160" s="179" t="s">
        <v>611</v>
      </c>
    </row>
    <row r="161" spans="1:6" s="176" customFormat="1" ht="30" customHeight="1">
      <c r="A161" s="177" t="s">
        <v>606</v>
      </c>
      <c r="B161" s="177" t="s">
        <v>607</v>
      </c>
      <c r="C161" s="177" t="s">
        <v>612</v>
      </c>
      <c r="D161" s="177" t="s">
        <v>613</v>
      </c>
      <c r="E161" s="178" t="s">
        <v>610</v>
      </c>
      <c r="F161" s="179" t="s">
        <v>614</v>
      </c>
    </row>
    <row r="162" spans="1:6" s="176" customFormat="1" ht="30" customHeight="1">
      <c r="A162" s="177" t="s">
        <v>606</v>
      </c>
      <c r="B162" s="177" t="s">
        <v>607</v>
      </c>
      <c r="C162" s="177" t="s">
        <v>615</v>
      </c>
      <c r="D162" s="177" t="s">
        <v>616</v>
      </c>
      <c r="E162" s="178" t="s">
        <v>610</v>
      </c>
      <c r="F162" s="179" t="s">
        <v>617</v>
      </c>
    </row>
    <row r="163" spans="1:6" s="176" customFormat="1" ht="30" customHeight="1">
      <c r="A163" s="177" t="s">
        <v>606</v>
      </c>
      <c r="B163" s="177" t="s">
        <v>607</v>
      </c>
      <c r="C163" s="177" t="s">
        <v>618</v>
      </c>
      <c r="D163" s="177" t="s">
        <v>619</v>
      </c>
      <c r="E163" s="178" t="s">
        <v>610</v>
      </c>
      <c r="F163" s="179" t="s">
        <v>620</v>
      </c>
    </row>
    <row r="164" spans="1:6" s="176" customFormat="1" ht="30" customHeight="1">
      <c r="A164" s="177" t="s">
        <v>606</v>
      </c>
      <c r="B164" s="177" t="s">
        <v>607</v>
      </c>
      <c r="C164" s="177" t="s">
        <v>621</v>
      </c>
      <c r="D164" s="177" t="s">
        <v>622</v>
      </c>
      <c r="E164" s="178" t="s">
        <v>18</v>
      </c>
      <c r="F164" s="179" t="s">
        <v>351</v>
      </c>
    </row>
    <row r="165" spans="1:6" s="176" customFormat="1" ht="30" customHeight="1">
      <c r="A165" s="177" t="s">
        <v>606</v>
      </c>
      <c r="B165" s="177" t="s">
        <v>607</v>
      </c>
      <c r="C165" s="177" t="s">
        <v>623</v>
      </c>
      <c r="D165" s="177" t="s">
        <v>624</v>
      </c>
      <c r="E165" s="178" t="s">
        <v>18</v>
      </c>
      <c r="F165" s="179" t="s">
        <v>625</v>
      </c>
    </row>
    <row r="166" spans="1:6" s="176" customFormat="1" ht="30" customHeight="1">
      <c r="A166" s="177" t="s">
        <v>606</v>
      </c>
      <c r="B166" s="177" t="s">
        <v>607</v>
      </c>
      <c r="C166" s="177" t="s">
        <v>626</v>
      </c>
      <c r="D166" s="177" t="s">
        <v>627</v>
      </c>
      <c r="E166" s="178" t="s">
        <v>628</v>
      </c>
      <c r="F166" s="179" t="s">
        <v>411</v>
      </c>
    </row>
    <row r="167" spans="1:6" s="176" customFormat="1" ht="30" customHeight="1">
      <c r="A167" s="177" t="s">
        <v>606</v>
      </c>
      <c r="B167" s="177" t="s">
        <v>607</v>
      </c>
      <c r="C167" s="177" t="s">
        <v>629</v>
      </c>
      <c r="D167" s="177" t="s">
        <v>630</v>
      </c>
      <c r="E167" s="178" t="s">
        <v>628</v>
      </c>
      <c r="F167" s="179" t="s">
        <v>631</v>
      </c>
    </row>
    <row r="168" spans="1:6" s="176" customFormat="1" ht="30" customHeight="1">
      <c r="A168" s="177" t="s">
        <v>606</v>
      </c>
      <c r="B168" s="177" t="s">
        <v>607</v>
      </c>
      <c r="C168" s="177" t="s">
        <v>632</v>
      </c>
      <c r="D168" s="177" t="s">
        <v>633</v>
      </c>
      <c r="E168" s="178" t="s">
        <v>634</v>
      </c>
      <c r="F168" s="179" t="s">
        <v>625</v>
      </c>
    </row>
    <row r="169" spans="1:6" s="176" customFormat="1" ht="30" customHeight="1">
      <c r="A169" s="177" t="s">
        <v>606</v>
      </c>
      <c r="B169" s="177" t="s">
        <v>607</v>
      </c>
      <c r="C169" s="177" t="s">
        <v>635</v>
      </c>
      <c r="D169" s="177" t="s">
        <v>636</v>
      </c>
      <c r="E169" s="178" t="s">
        <v>634</v>
      </c>
      <c r="F169" s="179" t="s">
        <v>321</v>
      </c>
    </row>
    <row r="170" spans="1:6" s="176" customFormat="1" ht="30" customHeight="1">
      <c r="A170" s="177" t="s">
        <v>606</v>
      </c>
      <c r="B170" s="177" t="s">
        <v>607</v>
      </c>
      <c r="C170" s="177" t="s">
        <v>637</v>
      </c>
      <c r="D170" s="177" t="s">
        <v>638</v>
      </c>
      <c r="E170" s="178" t="s">
        <v>634</v>
      </c>
      <c r="F170" s="179" t="s">
        <v>321</v>
      </c>
    </row>
    <row r="171" spans="1:6" s="176" customFormat="1" ht="30" customHeight="1">
      <c r="A171" s="177" t="s">
        <v>639</v>
      </c>
      <c r="B171" s="177" t="s">
        <v>640</v>
      </c>
      <c r="C171" s="177" t="s">
        <v>641</v>
      </c>
      <c r="D171" s="177" t="s">
        <v>642</v>
      </c>
      <c r="E171" s="178" t="s">
        <v>643</v>
      </c>
      <c r="F171" s="179" t="s">
        <v>644</v>
      </c>
    </row>
    <row r="172" spans="1:6" s="176" customFormat="1" ht="30" customHeight="1">
      <c r="A172" s="177" t="s">
        <v>639</v>
      </c>
      <c r="B172" s="177" t="s">
        <v>640</v>
      </c>
      <c r="C172" s="177" t="s">
        <v>645</v>
      </c>
      <c r="D172" s="177" t="s">
        <v>646</v>
      </c>
      <c r="E172" s="178" t="s">
        <v>643</v>
      </c>
      <c r="F172" s="179" t="s">
        <v>647</v>
      </c>
    </row>
    <row r="173" spans="1:6" s="176" customFormat="1" ht="30" customHeight="1">
      <c r="A173" s="177" t="s">
        <v>639</v>
      </c>
      <c r="B173" s="177" t="s">
        <v>640</v>
      </c>
      <c r="C173" s="177" t="s">
        <v>648</v>
      </c>
      <c r="D173" s="177" t="s">
        <v>649</v>
      </c>
      <c r="E173" s="178" t="s">
        <v>643</v>
      </c>
      <c r="F173" s="179" t="s">
        <v>650</v>
      </c>
    </row>
    <row r="174" spans="1:6" s="176" customFormat="1" ht="30" customHeight="1">
      <c r="A174" s="177" t="s">
        <v>639</v>
      </c>
      <c r="B174" s="177" t="s">
        <v>640</v>
      </c>
      <c r="C174" s="177" t="s">
        <v>651</v>
      </c>
      <c r="D174" s="177" t="s">
        <v>652</v>
      </c>
      <c r="E174" s="178" t="s">
        <v>643</v>
      </c>
      <c r="F174" s="179" t="s">
        <v>491</v>
      </c>
    </row>
    <row r="175" spans="1:6" s="176" customFormat="1" ht="30" customHeight="1">
      <c r="A175" s="177" t="s">
        <v>639</v>
      </c>
      <c r="B175" s="177" t="s">
        <v>640</v>
      </c>
      <c r="C175" s="177" t="s">
        <v>653</v>
      </c>
      <c r="D175" s="177" t="s">
        <v>654</v>
      </c>
      <c r="E175" s="178" t="s">
        <v>643</v>
      </c>
      <c r="F175" s="179" t="s">
        <v>429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M47"/>
  <sheetViews>
    <sheetView view="pageBreakPreview" zoomScaleNormal="100" zoomScaleSheetLayoutView="100" workbookViewId="0">
      <selection activeCell="G18" sqref="G18"/>
    </sheetView>
  </sheetViews>
  <sheetFormatPr defaultColWidth="9.140625" defaultRowHeight="21"/>
  <cols>
    <col min="1" max="1" width="6.28515625" style="82" customWidth="1"/>
    <col min="2" max="2" width="39.5703125" style="82" customWidth="1"/>
    <col min="3" max="3" width="17.7109375" style="82" customWidth="1"/>
    <col min="4" max="4" width="9.42578125" style="82" customWidth="1"/>
    <col min="5" max="5" width="18" style="82" customWidth="1"/>
    <col min="6" max="6" width="13.7109375" style="82" customWidth="1"/>
    <col min="7" max="7" width="9.140625" style="82"/>
    <col min="8" max="8" width="14.5703125" style="82" customWidth="1"/>
    <col min="9" max="9" width="9.5703125" style="82" customWidth="1"/>
    <col min="10" max="10" width="15" style="82" customWidth="1"/>
    <col min="11" max="16384" width="9.140625" style="82"/>
  </cols>
  <sheetData>
    <row r="1" spans="1:13" ht="20.100000000000001" customHeight="1">
      <c r="A1" s="2"/>
      <c r="B1" s="2"/>
      <c r="C1" s="2"/>
      <c r="D1" s="2"/>
      <c r="E1" s="2"/>
      <c r="F1" s="19" t="s">
        <v>105</v>
      </c>
    </row>
    <row r="2" spans="1:13" ht="20.100000000000001" customHeight="1">
      <c r="A2" s="260" t="s">
        <v>19</v>
      </c>
      <c r="B2" s="260"/>
      <c r="C2" s="260"/>
      <c r="D2" s="260"/>
      <c r="E2" s="260"/>
      <c r="F2" s="260"/>
    </row>
    <row r="3" spans="1:13" ht="20.100000000000001" customHeight="1">
      <c r="A3" s="260" t="s">
        <v>672</v>
      </c>
      <c r="B3" s="260"/>
      <c r="C3" s="260"/>
      <c r="D3" s="260"/>
      <c r="E3" s="260"/>
      <c r="F3" s="260"/>
    </row>
    <row r="4" spans="1:13" ht="20.100000000000001" customHeight="1">
      <c r="A4" s="261" t="s">
        <v>704</v>
      </c>
      <c r="B4" s="261"/>
      <c r="C4" s="261"/>
      <c r="D4" s="261"/>
      <c r="E4" s="261"/>
      <c r="F4" s="261"/>
    </row>
    <row r="5" spans="1:13" ht="20.100000000000001" customHeight="1">
      <c r="A5" s="261" t="s">
        <v>705</v>
      </c>
      <c r="B5" s="261"/>
      <c r="C5" s="261"/>
      <c r="D5" s="261"/>
      <c r="E5" s="261"/>
      <c r="F5" s="261"/>
    </row>
    <row r="6" spans="1:13" ht="20.100000000000001" customHeight="1">
      <c r="A6" s="2" t="str">
        <f>ปร.6!A6</f>
        <v>คำนวณราคากลางเมื่อวันที่ 28 เมษายน 2568</v>
      </c>
      <c r="B6" s="2"/>
      <c r="C6" s="2"/>
      <c r="D6" s="2"/>
      <c r="E6" s="2"/>
      <c r="F6" s="2"/>
    </row>
    <row r="7" spans="1:13" ht="20.100000000000001" customHeight="1">
      <c r="A7" s="81"/>
      <c r="B7" s="81"/>
      <c r="C7" s="81"/>
      <c r="D7" s="81"/>
      <c r="E7" s="81"/>
      <c r="F7" s="81"/>
    </row>
    <row r="8" spans="1:13" ht="20.100000000000001" customHeight="1">
      <c r="A8" s="262" t="s">
        <v>8</v>
      </c>
      <c r="B8" s="262" t="s">
        <v>0</v>
      </c>
      <c r="C8" s="230" t="s">
        <v>20</v>
      </c>
      <c r="D8" s="262" t="s">
        <v>21</v>
      </c>
      <c r="E8" s="230" t="s">
        <v>22</v>
      </c>
      <c r="F8" s="262" t="s">
        <v>7</v>
      </c>
    </row>
    <row r="9" spans="1:13" ht="20.100000000000001" customHeight="1">
      <c r="A9" s="263"/>
      <c r="B9" s="263"/>
      <c r="C9" s="162" t="s">
        <v>23</v>
      </c>
      <c r="D9" s="267"/>
      <c r="E9" s="162" t="s">
        <v>23</v>
      </c>
      <c r="F9" s="267"/>
    </row>
    <row r="10" spans="1:13" ht="20.100000000000001" customHeight="1">
      <c r="A10" s="102">
        <v>1</v>
      </c>
      <c r="B10" s="102" t="s">
        <v>745</v>
      </c>
      <c r="C10" s="103">
        <f>'ปร.4 หมวดสรุปค่าต้นทุนงาน'!I32</f>
        <v>3739151.438586615</v>
      </c>
      <c r="D10" s="104">
        <f ca="1">'factor f'!E14</f>
        <v>1.3032999999999999</v>
      </c>
      <c r="E10" s="7">
        <f ca="1">C10*D10</f>
        <v>4873236.0699099349</v>
      </c>
      <c r="F10" s="6"/>
      <c r="H10" s="92">
        <f ca="1">(E10/E22)*100</f>
        <v>100</v>
      </c>
      <c r="J10" s="105">
        <f>C10*5</f>
        <v>18695757.192933075</v>
      </c>
    </row>
    <row r="11" spans="1:13" ht="20.100000000000001" customHeight="1">
      <c r="A11" s="37"/>
      <c r="C11" s="107"/>
      <c r="D11" s="37"/>
      <c r="E11" s="7"/>
      <c r="F11" s="37"/>
      <c r="H11" s="92">
        <f ca="1">(E11/E22)*100</f>
        <v>0</v>
      </c>
      <c r="J11" s="108"/>
    </row>
    <row r="12" spans="1:13" ht="20.100000000000001" customHeight="1">
      <c r="A12" s="37"/>
      <c r="B12" s="106"/>
      <c r="C12" s="107"/>
      <c r="D12" s="37"/>
      <c r="E12" s="7"/>
      <c r="F12" s="37"/>
      <c r="H12" s="92">
        <f ca="1">(E12/E22)*100</f>
        <v>0</v>
      </c>
      <c r="J12" s="108"/>
    </row>
    <row r="13" spans="1:13" ht="20.100000000000001" customHeight="1">
      <c r="A13" s="37"/>
      <c r="B13" s="106"/>
      <c r="C13" s="107"/>
      <c r="D13" s="37"/>
      <c r="E13" s="7"/>
      <c r="F13" s="37"/>
      <c r="H13" s="92">
        <f ca="1">(E13/E22)*100</f>
        <v>0</v>
      </c>
      <c r="J13" s="108"/>
      <c r="K13" s="82">
        <f>10190*5</f>
        <v>50950</v>
      </c>
      <c r="L13" s="82">
        <v>1.3038000000000001</v>
      </c>
      <c r="M13" s="82">
        <f>K13*L13</f>
        <v>66428.61</v>
      </c>
    </row>
    <row r="14" spans="1:13" ht="20.100000000000001" customHeight="1">
      <c r="A14" s="37"/>
      <c r="B14" s="106"/>
      <c r="C14" s="107"/>
      <c r="D14" s="37"/>
      <c r="E14" s="7"/>
      <c r="F14" s="37"/>
      <c r="H14" s="92">
        <f ca="1">(E14/E22)*100</f>
        <v>0</v>
      </c>
      <c r="J14" s="108"/>
    </row>
    <row r="15" spans="1:13" ht="20.100000000000001" customHeight="1">
      <c r="A15" s="37"/>
      <c r="B15" s="106"/>
      <c r="C15" s="107"/>
      <c r="D15" s="109"/>
      <c r="E15" s="7"/>
      <c r="F15" s="37"/>
      <c r="H15" s="92">
        <f ca="1">(E15/E22)*100</f>
        <v>0</v>
      </c>
      <c r="J15" s="108"/>
    </row>
    <row r="16" spans="1:13" ht="20.100000000000001" customHeight="1">
      <c r="A16" s="37"/>
      <c r="B16" s="106"/>
      <c r="C16" s="107"/>
      <c r="D16" s="37"/>
      <c r="E16" s="7"/>
      <c r="F16" s="37"/>
      <c r="H16" s="92">
        <f ca="1">(E16/E22)*100</f>
        <v>0</v>
      </c>
      <c r="J16" s="108"/>
    </row>
    <row r="17" spans="1:10" ht="20.100000000000001" customHeight="1">
      <c r="A17" s="37"/>
      <c r="B17" s="106" t="s">
        <v>24</v>
      </c>
      <c r="C17" s="107" t="s">
        <v>25</v>
      </c>
      <c r="D17" s="37" t="s">
        <v>25</v>
      </c>
      <c r="E17" s="37" t="s">
        <v>25</v>
      </c>
      <c r="F17" s="37"/>
      <c r="H17" s="110">
        <f ca="1">SUM(H10:H16)</f>
        <v>100</v>
      </c>
      <c r="J17" s="110"/>
    </row>
    <row r="18" spans="1:10" ht="20.100000000000001" customHeight="1">
      <c r="A18" s="37"/>
      <c r="B18" s="106" t="s">
        <v>26</v>
      </c>
      <c r="C18" s="107"/>
      <c r="D18" s="37"/>
      <c r="E18" s="37"/>
      <c r="F18" s="37"/>
      <c r="H18" s="110"/>
      <c r="J18" s="92"/>
    </row>
    <row r="19" spans="1:10" ht="20.100000000000001" customHeight="1">
      <c r="A19" s="37"/>
      <c r="B19" s="106" t="s">
        <v>27</v>
      </c>
      <c r="C19" s="107"/>
      <c r="D19" s="37"/>
      <c r="E19" s="37"/>
      <c r="F19" s="37"/>
      <c r="H19" s="110"/>
      <c r="J19" s="92"/>
    </row>
    <row r="20" spans="1:10" ht="20.100000000000001" customHeight="1">
      <c r="A20" s="37"/>
      <c r="B20" s="106" t="s">
        <v>658</v>
      </c>
      <c r="C20" s="107"/>
      <c r="D20" s="37"/>
      <c r="E20" s="37"/>
      <c r="F20" s="37"/>
      <c r="H20" s="92"/>
    </row>
    <row r="21" spans="1:10" ht="20.100000000000001" customHeight="1">
      <c r="A21" s="37"/>
      <c r="B21" s="106" t="s">
        <v>28</v>
      </c>
      <c r="C21" s="107"/>
      <c r="D21" s="37"/>
      <c r="E21" s="37"/>
      <c r="F21" s="37"/>
    </row>
    <row r="22" spans="1:10" ht="20.100000000000001" customHeight="1">
      <c r="A22" s="268" t="s">
        <v>29</v>
      </c>
      <c r="B22" s="203" t="s">
        <v>30</v>
      </c>
      <c r="C22" s="168"/>
      <c r="D22" s="208"/>
      <c r="E22" s="226">
        <f ca="1">SUM(E10:E21)</f>
        <v>4873236.0699099349</v>
      </c>
      <c r="F22" s="172"/>
    </row>
    <row r="23" spans="1:10" ht="20.100000000000001" customHeight="1" thickBot="1">
      <c r="A23" s="273"/>
      <c r="B23" s="203" t="s">
        <v>747</v>
      </c>
      <c r="C23" s="227"/>
      <c r="D23" s="227"/>
      <c r="E23" s="228">
        <f ca="1">INT(E22/1000)*1000</f>
        <v>4873000</v>
      </c>
      <c r="F23" s="229"/>
    </row>
    <row r="24" spans="1:10" ht="20.100000000000001" customHeight="1" thickTop="1">
      <c r="A24" s="269"/>
      <c r="B24" s="166" t="s">
        <v>31</v>
      </c>
      <c r="C24" s="274" t="str">
        <f ca="1">BAHTTEXT(E23)</f>
        <v>สี่ล้านแปดแสนเจ็ดหมื่นสามพันบาทถ้วน</v>
      </c>
      <c r="D24" s="275"/>
      <c r="E24" s="275"/>
      <c r="F24" s="276"/>
    </row>
    <row r="25" spans="1:10" ht="20.100000000000001" customHeight="1">
      <c r="B25" s="32" t="s">
        <v>32</v>
      </c>
      <c r="C25" s="111"/>
      <c r="D25" s="32"/>
      <c r="E25" s="112"/>
      <c r="F25" s="113"/>
    </row>
    <row r="26" spans="1:10" ht="20.100000000000001" customHeight="1">
      <c r="B26" s="32"/>
      <c r="C26" s="2"/>
      <c r="D26" s="2"/>
      <c r="E26" s="2"/>
      <c r="F26" s="113"/>
    </row>
    <row r="27" spans="1:10" ht="20.100000000000001" customHeight="1">
      <c r="B27" s="32"/>
      <c r="C27" s="27" t="s">
        <v>664</v>
      </c>
      <c r="D27" s="27"/>
      <c r="E27" s="27"/>
      <c r="F27" s="113"/>
    </row>
    <row r="28" spans="1:10" ht="20.100000000000001" customHeight="1">
      <c r="B28" s="35"/>
      <c r="C28" s="270" t="s">
        <v>662</v>
      </c>
      <c r="D28" s="270"/>
      <c r="E28" s="270"/>
      <c r="F28" s="114"/>
    </row>
    <row r="29" spans="1:10" ht="20.100000000000001" customHeight="1">
      <c r="B29" s="271" t="s">
        <v>671</v>
      </c>
      <c r="C29" s="271"/>
      <c r="D29" s="271"/>
      <c r="E29" s="271"/>
      <c r="F29" s="271"/>
    </row>
    <row r="30" spans="1:10" ht="20.100000000000001" customHeight="1">
      <c r="B30" s="35"/>
      <c r="C30" s="115"/>
      <c r="D30" s="115"/>
      <c r="E30" s="115"/>
      <c r="F30" s="35"/>
    </row>
    <row r="31" spans="1:10" ht="20.100000000000001" customHeight="1">
      <c r="B31" s="35"/>
      <c r="C31" s="27" t="s">
        <v>665</v>
      </c>
      <c r="D31" s="27"/>
      <c r="E31" s="27"/>
      <c r="F31" s="35"/>
    </row>
    <row r="32" spans="1:10" ht="20.100000000000001" customHeight="1">
      <c r="B32" s="35"/>
      <c r="C32" s="270" t="s">
        <v>663</v>
      </c>
      <c r="D32" s="270"/>
      <c r="E32" s="270"/>
      <c r="F32" s="35"/>
    </row>
    <row r="33" spans="1:8" ht="20.100000000000001" customHeight="1">
      <c r="B33" s="33"/>
      <c r="C33" s="260" t="s">
        <v>660</v>
      </c>
      <c r="D33" s="260"/>
      <c r="E33" s="260"/>
      <c r="F33" s="114"/>
    </row>
    <row r="34" spans="1:8" ht="20.100000000000001" customHeight="1">
      <c r="B34" s="35"/>
      <c r="C34" s="9"/>
      <c r="D34" s="9"/>
      <c r="E34" s="9"/>
      <c r="F34" s="116"/>
    </row>
    <row r="35" spans="1:8" ht="20.100000000000001" customHeight="1">
      <c r="B35" s="34"/>
      <c r="C35" s="27" t="s">
        <v>665</v>
      </c>
      <c r="D35" s="27"/>
      <c r="E35" s="27"/>
      <c r="F35" s="35"/>
    </row>
    <row r="36" spans="1:8" ht="20.100000000000001" customHeight="1">
      <c r="B36" s="35"/>
      <c r="C36" s="272" t="s">
        <v>666</v>
      </c>
      <c r="D36" s="272"/>
      <c r="E36" s="272"/>
      <c r="F36" s="34"/>
      <c r="G36" s="27"/>
      <c r="H36" s="27"/>
    </row>
    <row r="37" spans="1:8">
      <c r="B37" s="35"/>
      <c r="C37" s="260" t="s">
        <v>661</v>
      </c>
      <c r="D37" s="260"/>
      <c r="E37" s="260"/>
      <c r="F37" s="35"/>
    </row>
    <row r="38" spans="1:8">
      <c r="B38" s="35"/>
      <c r="C38" s="9"/>
      <c r="D38" s="9"/>
      <c r="E38" s="9"/>
      <c r="F38" s="35"/>
    </row>
    <row r="39" spans="1:8">
      <c r="B39" s="35"/>
      <c r="C39" s="27" t="s">
        <v>665</v>
      </c>
      <c r="D39" s="27"/>
      <c r="E39" s="27"/>
      <c r="F39" s="35"/>
    </row>
    <row r="40" spans="1:8">
      <c r="B40" s="35"/>
      <c r="C40" s="272" t="s">
        <v>667</v>
      </c>
      <c r="D40" s="272"/>
      <c r="E40" s="272"/>
      <c r="F40" s="35"/>
    </row>
    <row r="41" spans="1:8">
      <c r="B41" s="35"/>
      <c r="C41" s="260" t="s">
        <v>669</v>
      </c>
      <c r="D41" s="260"/>
      <c r="E41" s="260"/>
      <c r="F41" s="35"/>
    </row>
    <row r="42" spans="1:8">
      <c r="C42" s="9"/>
      <c r="D42" s="9"/>
      <c r="E42" s="9"/>
    </row>
    <row r="43" spans="1:8" ht="20.100000000000001" customHeight="1">
      <c r="A43" s="10"/>
      <c r="B43" s="19"/>
      <c r="C43" s="27" t="s">
        <v>665</v>
      </c>
      <c r="D43" s="27"/>
      <c r="E43" s="27"/>
      <c r="F43" s="117"/>
    </row>
    <row r="44" spans="1:8" ht="20.100000000000001" customHeight="1">
      <c r="A44" s="2"/>
      <c r="B44" s="2"/>
      <c r="C44" s="272" t="s">
        <v>668</v>
      </c>
      <c r="D44" s="272"/>
      <c r="E44" s="272"/>
      <c r="F44" s="2"/>
    </row>
    <row r="45" spans="1:8" ht="20.100000000000001" customHeight="1">
      <c r="A45" s="2"/>
      <c r="B45" s="2"/>
      <c r="C45" s="260" t="s">
        <v>670</v>
      </c>
      <c r="D45" s="260"/>
      <c r="E45" s="260"/>
      <c r="F45" s="2"/>
    </row>
    <row r="46" spans="1:8" ht="20.100000000000001" customHeight="1">
      <c r="A46" s="2"/>
      <c r="B46" s="2"/>
      <c r="C46" s="2"/>
      <c r="D46" s="2"/>
      <c r="E46" s="2"/>
      <c r="F46" s="2"/>
    </row>
    <row r="47" spans="1:8" ht="20.100000000000001" customHeight="1">
      <c r="A47" s="2"/>
      <c r="B47" s="2"/>
      <c r="C47" s="2"/>
      <c r="D47" s="2"/>
      <c r="E47" s="2"/>
      <c r="F47" s="2"/>
    </row>
  </sheetData>
  <mergeCells count="20">
    <mergeCell ref="C44:E44"/>
    <mergeCell ref="C45:E45"/>
    <mergeCell ref="B29:F29"/>
    <mergeCell ref="C37:E37"/>
    <mergeCell ref="C40:E40"/>
    <mergeCell ref="C41:E41"/>
    <mergeCell ref="C33:E33"/>
    <mergeCell ref="C36:E36"/>
    <mergeCell ref="C32:E32"/>
    <mergeCell ref="C28:E28"/>
    <mergeCell ref="A8:A9"/>
    <mergeCell ref="D8:D9"/>
    <mergeCell ref="B8:B9"/>
    <mergeCell ref="A2:F2"/>
    <mergeCell ref="A3:F3"/>
    <mergeCell ref="A4:F4"/>
    <mergeCell ref="A5:F5"/>
    <mergeCell ref="A22:A24"/>
    <mergeCell ref="F8:F9"/>
    <mergeCell ref="C24:F24"/>
  </mergeCells>
  <pageMargins left="0.94488188976377963" right="0.74803149606299213" top="0.39370078740157483" bottom="0.39370078740157483" header="0.31496062992125984" footer="0.31496062992125984"/>
  <pageSetup paperSize="9" scale="87" orientation="portrait" horizontalDpi="4294967293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0000"/>
  </sheetPr>
  <dimension ref="B1:N71"/>
  <sheetViews>
    <sheetView topLeftCell="A16" workbookViewId="0">
      <selection activeCell="H32" sqref="H32"/>
    </sheetView>
  </sheetViews>
  <sheetFormatPr defaultColWidth="8" defaultRowHeight="21"/>
  <cols>
    <col min="1" max="1" width="2.42578125" style="42" customWidth="1"/>
    <col min="2" max="2" width="16.140625" style="42" customWidth="1"/>
    <col min="3" max="3" width="15.28515625" style="42" customWidth="1"/>
    <col min="4" max="4" width="11.5703125" style="42" customWidth="1"/>
    <col min="5" max="5" width="14.42578125" style="42" customWidth="1"/>
    <col min="6" max="6" width="18" style="42" customWidth="1"/>
    <col min="7" max="7" width="10.28515625" style="42" customWidth="1"/>
    <col min="8" max="8" width="12.7109375" style="42" customWidth="1"/>
    <col min="9" max="10" width="8" style="42"/>
    <col min="11" max="11" width="3.85546875" style="42" customWidth="1"/>
    <col min="12" max="12" width="19" style="42" customWidth="1"/>
    <col min="13" max="13" width="10.28515625" style="42" customWidth="1"/>
    <col min="14" max="14" width="16.85546875" style="42" customWidth="1"/>
    <col min="15" max="16384" width="8" style="42"/>
  </cols>
  <sheetData>
    <row r="1" spans="2:8" ht="23.25" thickBot="1">
      <c r="B1" s="287"/>
      <c r="C1" s="287"/>
    </row>
    <row r="2" spans="2:8" ht="39" thickBot="1">
      <c r="B2" s="288" t="s">
        <v>675</v>
      </c>
      <c r="C2" s="289"/>
      <c r="D2" s="290" t="s">
        <v>676</v>
      </c>
      <c r="E2" s="291"/>
      <c r="F2" s="291"/>
      <c r="G2" s="291"/>
      <c r="H2" s="292"/>
    </row>
    <row r="3" spans="2:8" ht="24">
      <c r="B3" s="43" t="s">
        <v>677</v>
      </c>
      <c r="C3" s="44">
        <v>0</v>
      </c>
      <c r="D3" s="45" t="s">
        <v>678</v>
      </c>
      <c r="H3" s="46"/>
    </row>
    <row r="4" spans="2:8" ht="24">
      <c r="B4" s="43" t="s">
        <v>679</v>
      </c>
      <c r="C4" s="44">
        <v>0</v>
      </c>
      <c r="D4" s="293"/>
      <c r="E4" s="294"/>
      <c r="F4" s="294"/>
      <c r="H4" s="47"/>
    </row>
    <row r="5" spans="2:8" ht="24">
      <c r="B5" s="43" t="s">
        <v>680</v>
      </c>
      <c r="C5" s="44">
        <v>7.0000000000000007E-2</v>
      </c>
      <c r="H5" s="47"/>
    </row>
    <row r="6" spans="2:8" ht="26.25">
      <c r="B6" s="43" t="s">
        <v>681</v>
      </c>
      <c r="C6" s="44">
        <v>7.0000000000000007E-2</v>
      </c>
      <c r="D6" s="48" t="s">
        <v>682</v>
      </c>
      <c r="E6" s="295" t="s">
        <v>683</v>
      </c>
      <c r="F6" s="295"/>
      <c r="H6" s="47"/>
    </row>
    <row r="7" spans="2:8" ht="24.75" thickBot="1">
      <c r="B7" s="49"/>
      <c r="C7" s="50"/>
      <c r="H7" s="47"/>
    </row>
    <row r="8" spans="2:8" ht="24" thickTop="1">
      <c r="B8" s="51" t="s">
        <v>684</v>
      </c>
      <c r="C8" s="52" t="s">
        <v>21</v>
      </c>
      <c r="D8" s="53" t="s">
        <v>685</v>
      </c>
      <c r="E8" s="54">
        <f ca="1">IF(E9&lt;B10,B10,IF(E9&gt;B33,B33,IF(E9=OFFSET(B9,MATCH(E9,B10:B33,1),0),E9,OFFSET(B9,MATCH(E9,B10:B33,1),0))))</f>
        <v>2000000</v>
      </c>
      <c r="F8" s="55" t="s">
        <v>686</v>
      </c>
      <c r="H8" s="47"/>
    </row>
    <row r="9" spans="2:8" ht="24.75" thickBot="1">
      <c r="B9" s="56" t="s">
        <v>687</v>
      </c>
      <c r="C9" s="57"/>
      <c r="D9" s="58" t="s">
        <v>688</v>
      </c>
      <c r="E9" s="59">
        <f>'ปร.5 (ก)'!C10</f>
        <v>3739151.438586615</v>
      </c>
      <c r="F9" s="42" t="s">
        <v>689</v>
      </c>
      <c r="H9" s="47"/>
    </row>
    <row r="10" spans="2:8" ht="24" thickTop="1">
      <c r="B10" s="60">
        <v>500000</v>
      </c>
      <c r="C10" s="61">
        <v>1.3090999999999999</v>
      </c>
      <c r="D10" s="62" t="s">
        <v>690</v>
      </c>
      <c r="E10" s="63">
        <f ca="1">IF(E9&lt;B10,B10,IF(E9&gt;B33,B33,IF(E9=OFFSET(B9,MATCH(E9,B10:B33,1),0),E9,OFFSET(B9,(MATCH(E9,B10:B33,1)+1),0))))</f>
        <v>5000000</v>
      </c>
      <c r="F10" s="64" t="s">
        <v>691</v>
      </c>
      <c r="H10" s="47"/>
    </row>
    <row r="11" spans="2:8" ht="23.25">
      <c r="B11" s="60">
        <v>1000000</v>
      </c>
      <c r="C11" s="65">
        <v>1.3067</v>
      </c>
      <c r="H11" s="47"/>
    </row>
    <row r="12" spans="2:8" ht="23.25">
      <c r="B12" s="60">
        <v>2000000</v>
      </c>
      <c r="C12" s="66">
        <v>1.3050999999999999</v>
      </c>
      <c r="D12" s="67" t="s">
        <v>692</v>
      </c>
      <c r="E12" s="68">
        <f ca="1">VLOOKUP(E8,$B$10:$C$33,2,FALSE)</f>
        <v>1.3050999999999999</v>
      </c>
      <c r="F12" s="42" t="s">
        <v>693</v>
      </c>
      <c r="H12" s="47"/>
    </row>
    <row r="13" spans="2:8" ht="24" thickBot="1">
      <c r="B13" s="60">
        <v>5000000</v>
      </c>
      <c r="C13" s="66">
        <v>1.302</v>
      </c>
      <c r="D13" s="67" t="s">
        <v>694</v>
      </c>
      <c r="E13" s="68">
        <f ca="1">VLOOKUP(E10,$B$10:$C$33,2,FALSE)</f>
        <v>1.302</v>
      </c>
      <c r="F13" s="42" t="s">
        <v>695</v>
      </c>
      <c r="H13" s="47"/>
    </row>
    <row r="14" spans="2:8" ht="27.75" thickTop="1" thickBot="1">
      <c r="B14" s="60">
        <v>10000000</v>
      </c>
      <c r="C14" s="66">
        <v>1.296</v>
      </c>
      <c r="D14" s="58" t="s">
        <v>682</v>
      </c>
      <c r="E14" s="69">
        <f ca="1">ROUND(E12-(((E12-E13)*(E9-E8))/(E10-E8)),4)</f>
        <v>1.3032999999999999</v>
      </c>
      <c r="F14" s="70" t="s">
        <v>696</v>
      </c>
      <c r="H14" s="47"/>
    </row>
    <row r="15" spans="2:8" ht="24" thickTop="1">
      <c r="B15" s="60">
        <v>15000000</v>
      </c>
      <c r="C15" s="66">
        <v>1.2611000000000001</v>
      </c>
      <c r="D15" s="67" t="s">
        <v>697</v>
      </c>
      <c r="E15" s="71">
        <f ca="1">E9*E14</f>
        <v>4873236.0699099349</v>
      </c>
      <c r="F15" s="70"/>
      <c r="H15" s="47"/>
    </row>
    <row r="16" spans="2:8" ht="23.25">
      <c r="B16" s="60">
        <v>20000000</v>
      </c>
      <c r="C16" s="66">
        <v>1.2535000000000001</v>
      </c>
      <c r="H16" s="47"/>
    </row>
    <row r="17" spans="2:9" ht="23.25">
      <c r="B17" s="60">
        <v>25000000</v>
      </c>
      <c r="C17" s="66">
        <v>1.2264999999999999</v>
      </c>
      <c r="D17" s="284" t="s">
        <v>698</v>
      </c>
      <c r="E17" s="285"/>
      <c r="F17" s="285"/>
      <c r="G17" s="285"/>
      <c r="H17" s="286"/>
    </row>
    <row r="18" spans="2:9" ht="24" thickBot="1">
      <c r="B18" s="60">
        <v>30000000</v>
      </c>
      <c r="C18" s="66">
        <v>1.2181</v>
      </c>
      <c r="D18" s="72"/>
      <c r="E18" s="72"/>
      <c r="F18" s="72"/>
      <c r="G18" s="72"/>
      <c r="H18" s="73"/>
    </row>
    <row r="19" spans="2:9" ht="23.25">
      <c r="B19" s="60">
        <v>40000000</v>
      </c>
      <c r="C19" s="66">
        <v>1.2177</v>
      </c>
    </row>
    <row r="20" spans="2:9" ht="23.25">
      <c r="B20" s="60">
        <v>50000000</v>
      </c>
      <c r="C20" s="66">
        <v>1.2176</v>
      </c>
    </row>
    <row r="21" spans="2:9" ht="23.25">
      <c r="B21" s="60">
        <v>60000000</v>
      </c>
      <c r="C21" s="66">
        <v>1.2078</v>
      </c>
    </row>
    <row r="22" spans="2:9" ht="23.25">
      <c r="B22" s="60">
        <v>70000000</v>
      </c>
      <c r="C22" s="66">
        <v>1.2067000000000001</v>
      </c>
      <c r="E22" s="283" t="s">
        <v>796</v>
      </c>
      <c r="F22" s="283"/>
      <c r="G22" s="283"/>
      <c r="H22" s="283"/>
      <c r="I22" s="283"/>
    </row>
    <row r="23" spans="2:9" ht="23.25">
      <c r="B23" s="60">
        <v>80000000</v>
      </c>
      <c r="C23" s="66">
        <v>1.2067000000000001</v>
      </c>
      <c r="D23" s="74"/>
      <c r="E23" s="75"/>
      <c r="F23" s="70"/>
    </row>
    <row r="24" spans="2:9" ht="23.25">
      <c r="B24" s="60">
        <v>90000000</v>
      </c>
      <c r="C24" s="66">
        <v>1.2065999999999999</v>
      </c>
    </row>
    <row r="25" spans="2:9" ht="23.25">
      <c r="B25" s="60">
        <v>100000000</v>
      </c>
      <c r="C25" s="66">
        <v>1.2065999999999999</v>
      </c>
      <c r="G25" s="70"/>
    </row>
    <row r="26" spans="2:9" ht="23.25">
      <c r="B26" s="60">
        <v>150000000</v>
      </c>
      <c r="C26" s="76">
        <v>1.2039</v>
      </c>
    </row>
    <row r="27" spans="2:9" ht="23.25">
      <c r="B27" s="60">
        <v>200000000</v>
      </c>
      <c r="C27" s="76">
        <v>1.2039</v>
      </c>
      <c r="G27" s="70"/>
    </row>
    <row r="28" spans="2:9" ht="23.25">
      <c r="B28" s="60">
        <v>250000000</v>
      </c>
      <c r="C28" s="76">
        <v>1.2031000000000001</v>
      </c>
    </row>
    <row r="29" spans="2:9" ht="23.25">
      <c r="B29" s="60">
        <v>300000000</v>
      </c>
      <c r="C29" s="76">
        <v>1.1969000000000001</v>
      </c>
      <c r="G29" s="70"/>
    </row>
    <row r="30" spans="2:9" ht="23.25">
      <c r="B30" s="60">
        <v>350000000</v>
      </c>
      <c r="C30" s="76">
        <v>1.1883999999999999</v>
      </c>
    </row>
    <row r="31" spans="2:9" ht="23.25">
      <c r="B31" s="60">
        <v>400000000</v>
      </c>
      <c r="C31" s="76">
        <v>1.1877</v>
      </c>
      <c r="G31" s="70"/>
    </row>
    <row r="32" spans="2:9" ht="23.25">
      <c r="B32" s="60">
        <v>500000000</v>
      </c>
      <c r="C32" s="76">
        <v>1.1871</v>
      </c>
    </row>
    <row r="33" spans="2:11" ht="23.25">
      <c r="B33" s="77">
        <v>500000001</v>
      </c>
      <c r="C33" s="76">
        <v>1.1805000000000001</v>
      </c>
      <c r="G33" s="70"/>
    </row>
    <row r="34" spans="2:11">
      <c r="K34" s="42" t="s">
        <v>25</v>
      </c>
    </row>
    <row r="55" spans="10:10" ht="21.75" thickBot="1">
      <c r="J55" s="78"/>
    </row>
    <row r="66" spans="12:14">
      <c r="L66" s="79"/>
      <c r="M66" s="79"/>
      <c r="N66" s="79"/>
    </row>
    <row r="67" spans="12:14">
      <c r="L67" s="79"/>
      <c r="M67" s="79"/>
      <c r="N67" s="79"/>
    </row>
    <row r="68" spans="12:14">
      <c r="L68" s="79"/>
      <c r="M68" s="79"/>
      <c r="N68" s="79"/>
    </row>
    <row r="69" spans="12:14">
      <c r="L69" s="79"/>
      <c r="M69" s="79"/>
      <c r="N69" s="79"/>
    </row>
    <row r="70" spans="12:14">
      <c r="L70" s="79"/>
      <c r="M70" s="79"/>
      <c r="N70" s="79"/>
    </row>
    <row r="71" spans="12:14">
      <c r="L71" s="79"/>
      <c r="M71" s="79"/>
      <c r="N71" s="79"/>
    </row>
  </sheetData>
  <mergeCells count="7">
    <mergeCell ref="E22:I22"/>
    <mergeCell ref="D17:H17"/>
    <mergeCell ref="B1:C1"/>
    <mergeCell ref="B2:C2"/>
    <mergeCell ref="D2:H2"/>
    <mergeCell ref="D4:F4"/>
    <mergeCell ref="E6:F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O283"/>
  <sheetViews>
    <sheetView showWhiteSpace="0" view="pageBreakPreview" zoomScaleNormal="100" zoomScaleSheetLayoutView="100" workbookViewId="0">
      <selection activeCell="G18" sqref="G18"/>
    </sheetView>
  </sheetViews>
  <sheetFormatPr defaultColWidth="9.140625" defaultRowHeight="21"/>
  <cols>
    <col min="1" max="1" width="10.42578125" style="214" customWidth="1"/>
    <col min="2" max="2" width="56.42578125" style="82" customWidth="1"/>
    <col min="3" max="4" width="9.140625" style="82"/>
    <col min="5" max="5" width="13.5703125" style="82" customWidth="1"/>
    <col min="6" max="8" width="11.7109375" style="82" customWidth="1"/>
    <col min="9" max="9" width="15.140625" style="82" customWidth="1"/>
    <col min="10" max="10" width="13.42578125" style="82" customWidth="1"/>
    <col min="11" max="11" width="18.42578125" style="82" customWidth="1"/>
    <col min="12" max="12" width="12.42578125" style="82" bestFit="1" customWidth="1"/>
    <col min="13" max="16384" width="9.140625" style="82"/>
  </cols>
  <sheetData>
    <row r="1" spans="1:11" ht="22.5">
      <c r="A1" s="216" t="s">
        <v>674</v>
      </c>
      <c r="B1" s="1"/>
      <c r="C1" s="2"/>
      <c r="D1" s="2"/>
      <c r="E1" s="2"/>
      <c r="F1" s="2"/>
      <c r="G1" s="2"/>
      <c r="H1" s="1"/>
      <c r="I1" s="2"/>
      <c r="J1" s="2" t="s">
        <v>713</v>
      </c>
    </row>
    <row r="2" spans="1:11" ht="22.5">
      <c r="A2" s="216" t="s">
        <v>673</v>
      </c>
      <c r="B2" s="1"/>
      <c r="C2" s="2"/>
      <c r="D2" s="2"/>
      <c r="E2" s="2"/>
      <c r="F2" s="1"/>
      <c r="G2" s="1"/>
      <c r="H2" s="1"/>
      <c r="I2" s="1"/>
      <c r="J2" s="2"/>
    </row>
    <row r="3" spans="1:11" ht="22.5">
      <c r="A3" s="216" t="str">
        <f>'ปร.5 (ก)'!A6</f>
        <v>คำนวณราคากลางเมื่อวันที่ 28 เมษายน 2568</v>
      </c>
      <c r="B3" s="1"/>
      <c r="C3" s="2"/>
      <c r="D3" s="2"/>
      <c r="E3" s="2"/>
      <c r="F3" s="1"/>
      <c r="G3" s="1"/>
      <c r="H3" s="1"/>
      <c r="I3" s="1"/>
      <c r="J3" s="2"/>
    </row>
    <row r="4" spans="1:11" ht="22.5">
      <c r="A4" s="277" t="s">
        <v>8</v>
      </c>
      <c r="B4" s="277" t="s">
        <v>0</v>
      </c>
      <c r="C4" s="277" t="s">
        <v>1</v>
      </c>
      <c r="D4" s="277" t="s">
        <v>2</v>
      </c>
      <c r="E4" s="280" t="s">
        <v>3</v>
      </c>
      <c r="F4" s="280"/>
      <c r="G4" s="280" t="s">
        <v>4</v>
      </c>
      <c r="H4" s="280"/>
      <c r="I4" s="161" t="s">
        <v>5</v>
      </c>
      <c r="J4" s="277" t="s">
        <v>7</v>
      </c>
    </row>
    <row r="5" spans="1:11" ht="21.75" customHeight="1">
      <c r="A5" s="279"/>
      <c r="B5" s="279"/>
      <c r="C5" s="279"/>
      <c r="D5" s="279"/>
      <c r="E5" s="162" t="s">
        <v>9</v>
      </c>
      <c r="F5" s="162" t="s">
        <v>10</v>
      </c>
      <c r="G5" s="162" t="s">
        <v>9</v>
      </c>
      <c r="H5" s="162" t="s">
        <v>10</v>
      </c>
      <c r="I5" s="163" t="s">
        <v>6</v>
      </c>
      <c r="J5" s="278"/>
      <c r="K5" s="39">
        <v>1.3038000000000001</v>
      </c>
    </row>
    <row r="6" spans="1:11">
      <c r="A6" s="80"/>
      <c r="B6" s="3" t="s">
        <v>107</v>
      </c>
      <c r="C6" s="84"/>
      <c r="D6" s="84"/>
      <c r="E6" s="85"/>
      <c r="F6" s="85"/>
      <c r="G6" s="85"/>
      <c r="H6" s="85"/>
      <c r="I6" s="84"/>
      <c r="J6" s="3"/>
      <c r="K6" s="39">
        <v>1.3038000000000001</v>
      </c>
    </row>
    <row r="7" spans="1:11" ht="22.5">
      <c r="A7" s="83">
        <v>1</v>
      </c>
      <c r="B7" s="102" t="s">
        <v>743</v>
      </c>
      <c r="C7" s="37"/>
      <c r="D7" s="4" t="s">
        <v>86</v>
      </c>
      <c r="E7" s="7"/>
      <c r="F7" s="7"/>
      <c r="G7" s="7"/>
      <c r="H7" s="7"/>
      <c r="I7" s="125">
        <f>หมวดงานปรับพื้นที่!I20</f>
        <v>15000</v>
      </c>
      <c r="J7" s="37"/>
      <c r="K7" s="82">
        <f>(I7*5)*K5</f>
        <v>97785</v>
      </c>
    </row>
    <row r="8" spans="1:11" ht="22.5">
      <c r="A8" s="83">
        <v>2</v>
      </c>
      <c r="B8" s="106" t="s">
        <v>42</v>
      </c>
      <c r="C8" s="37"/>
      <c r="D8" s="4" t="s">
        <v>86</v>
      </c>
      <c r="E8" s="7"/>
      <c r="F8" s="7"/>
      <c r="G8" s="7"/>
      <c r="H8" s="7"/>
      <c r="I8" s="125">
        <f>หมวดงานโครงสร้าง!I25</f>
        <v>157474.41115</v>
      </c>
      <c r="J8" s="84"/>
      <c r="K8" s="92">
        <f>(I8*5)*K6</f>
        <v>1026575.6862868501</v>
      </c>
    </row>
    <row r="9" spans="1:11" ht="22.5">
      <c r="A9" s="83">
        <v>3</v>
      </c>
      <c r="B9" s="106" t="s">
        <v>48</v>
      </c>
      <c r="C9" s="37"/>
      <c r="D9" s="4" t="s">
        <v>86</v>
      </c>
      <c r="E9" s="7"/>
      <c r="F9" s="7"/>
      <c r="G9" s="7"/>
      <c r="H9" s="7"/>
      <c r="I9" s="125">
        <f>หมวดงานพื้น!I19</f>
        <v>46842.315000000002</v>
      </c>
      <c r="J9" s="37"/>
      <c r="K9" s="92">
        <f>(I9*5)*K6</f>
        <v>305365.051485</v>
      </c>
    </row>
    <row r="10" spans="1:11" ht="22.5">
      <c r="A10" s="83">
        <v>4</v>
      </c>
      <c r="B10" s="106" t="s">
        <v>57</v>
      </c>
      <c r="C10" s="37"/>
      <c r="D10" s="4" t="s">
        <v>86</v>
      </c>
      <c r="E10" s="7"/>
      <c r="F10" s="7"/>
      <c r="G10" s="7"/>
      <c r="H10" s="7"/>
      <c r="I10" s="125">
        <f>หมวดงานผนัง!I18</f>
        <v>94338.12</v>
      </c>
      <c r="J10" s="37"/>
      <c r="K10" s="92">
        <f>(I10*5)*K6</f>
        <v>614990.20427999995</v>
      </c>
    </row>
    <row r="11" spans="1:11" ht="22.5">
      <c r="A11" s="83">
        <v>5</v>
      </c>
      <c r="B11" s="106" t="s">
        <v>55</v>
      </c>
      <c r="C11" s="37"/>
      <c r="D11" s="4" t="s">
        <v>86</v>
      </c>
      <c r="E11" s="7"/>
      <c r="F11" s="7"/>
      <c r="G11" s="7"/>
      <c r="H11" s="7"/>
      <c r="I11" s="125">
        <f>หมวดงานหลังคา!I26</f>
        <v>141149.29999999999</v>
      </c>
      <c r="J11" s="37"/>
      <c r="K11" s="92">
        <f>(I11*5)*K6</f>
        <v>920152.28670000006</v>
      </c>
    </row>
    <row r="12" spans="1:11" ht="22.5">
      <c r="A12" s="83">
        <v>6</v>
      </c>
      <c r="B12" s="106" t="s">
        <v>50</v>
      </c>
      <c r="C12" s="37"/>
      <c r="D12" s="4" t="s">
        <v>86</v>
      </c>
      <c r="E12" s="7"/>
      <c r="F12" s="7"/>
      <c r="G12" s="7"/>
      <c r="H12" s="7"/>
      <c r="I12" s="125">
        <f>หมวดงานฝ้าเพดาน!I16</f>
        <v>42630</v>
      </c>
      <c r="J12" s="37"/>
      <c r="K12" s="92">
        <f>(I12*5)*K6</f>
        <v>277904.97000000003</v>
      </c>
    </row>
    <row r="13" spans="1:11" ht="22.5">
      <c r="A13" s="83">
        <v>7</v>
      </c>
      <c r="B13" s="106" t="s">
        <v>58</v>
      </c>
      <c r="C13" s="37"/>
      <c r="D13" s="4" t="s">
        <v>86</v>
      </c>
      <c r="E13" s="7"/>
      <c r="F13" s="7"/>
      <c r="G13" s="7"/>
      <c r="H13" s="7"/>
      <c r="I13" s="125">
        <f>หมวดงานประตูหน้าต่าง!I20</f>
        <v>64010</v>
      </c>
      <c r="J13" s="37"/>
      <c r="K13" s="92">
        <f>(I13*5)*K6</f>
        <v>417281.19</v>
      </c>
    </row>
    <row r="14" spans="1:11" ht="22.5">
      <c r="A14" s="83">
        <v>8</v>
      </c>
      <c r="B14" s="106" t="s">
        <v>95</v>
      </c>
      <c r="C14" s="37"/>
      <c r="D14" s="4" t="s">
        <v>86</v>
      </c>
      <c r="E14" s="7"/>
      <c r="F14" s="7"/>
      <c r="G14" s="7"/>
      <c r="H14" s="7"/>
      <c r="I14" s="125">
        <f>หมวดงานช่องเก็บของบนหัวนอน!I16</f>
        <v>22145.528000000002</v>
      </c>
      <c r="J14" s="37"/>
      <c r="K14" s="92">
        <f>(I14*5)*K6</f>
        <v>144366.69703200003</v>
      </c>
    </row>
    <row r="15" spans="1:11" ht="22.5">
      <c r="A15" s="83">
        <v>9</v>
      </c>
      <c r="B15" s="106" t="s">
        <v>89</v>
      </c>
      <c r="C15" s="37"/>
      <c r="D15" s="4" t="s">
        <v>86</v>
      </c>
      <c r="E15" s="7"/>
      <c r="F15" s="7"/>
      <c r="G15" s="7"/>
      <c r="H15" s="7"/>
      <c r="I15" s="125">
        <f>หมวดงานราวตากผ้า!I24</f>
        <v>7008.6535673230019</v>
      </c>
      <c r="J15" s="37"/>
      <c r="K15" s="92">
        <f>(I15*5)*K6</f>
        <v>45689.412605378646</v>
      </c>
    </row>
    <row r="16" spans="1:11" ht="22.5">
      <c r="A16" s="83">
        <v>10</v>
      </c>
      <c r="B16" s="106" t="s">
        <v>96</v>
      </c>
      <c r="C16" s="37"/>
      <c r="D16" s="4" t="s">
        <v>86</v>
      </c>
      <c r="E16" s="7"/>
      <c r="F16" s="7"/>
      <c r="G16" s="7"/>
      <c r="H16" s="7"/>
      <c r="I16" s="125">
        <f>หมวดงานไฟฟ้า!I20</f>
        <v>44860.5</v>
      </c>
      <c r="J16" s="37"/>
      <c r="K16" s="92">
        <f>(I16*5)*K6</f>
        <v>292445.59950000001</v>
      </c>
    </row>
    <row r="17" spans="1:15" ht="22.5">
      <c r="A17" s="83">
        <v>11</v>
      </c>
      <c r="B17" s="106" t="s">
        <v>40</v>
      </c>
      <c r="C17" s="37"/>
      <c r="D17" s="4" t="s">
        <v>86</v>
      </c>
      <c r="E17" s="7"/>
      <c r="F17" s="7"/>
      <c r="G17" s="7"/>
      <c r="H17" s="7"/>
      <c r="I17" s="125">
        <f>หมวดงานสุขภัณฑ์!I21</f>
        <v>25650</v>
      </c>
      <c r="J17" s="37"/>
      <c r="K17" s="92">
        <f>(I17*5)*K6</f>
        <v>167212.35</v>
      </c>
    </row>
    <row r="18" spans="1:15" ht="22.5">
      <c r="A18" s="83">
        <v>12</v>
      </c>
      <c r="B18" s="106" t="s">
        <v>38</v>
      </c>
      <c r="C18" s="37"/>
      <c r="D18" s="4" t="s">
        <v>86</v>
      </c>
      <c r="E18" s="7"/>
      <c r="F18" s="7"/>
      <c r="G18" s="7"/>
      <c r="H18" s="7"/>
      <c r="I18" s="125">
        <f>หมวดงานประปาและสุขาภิบาล!I25</f>
        <v>31844</v>
      </c>
      <c r="J18" s="37"/>
      <c r="K18" s="92">
        <f>(I18*5)*K6</f>
        <v>207591.03600000002</v>
      </c>
    </row>
    <row r="19" spans="1:15" ht="22.5">
      <c r="A19" s="83">
        <v>13</v>
      </c>
      <c r="B19" s="106" t="s">
        <v>35</v>
      </c>
      <c r="C19" s="37"/>
      <c r="D19" s="4" t="s">
        <v>86</v>
      </c>
      <c r="E19" s="7"/>
      <c r="F19" s="7"/>
      <c r="G19" s="7"/>
      <c r="H19" s="7"/>
      <c r="I19" s="7">
        <f>หมวดงานสี!I13</f>
        <v>43689.36</v>
      </c>
      <c r="J19" s="37"/>
      <c r="K19" s="92">
        <f>(I19*5)*K6</f>
        <v>284810.93784000003</v>
      </c>
    </row>
    <row r="20" spans="1:15" ht="22.5">
      <c r="A20" s="83"/>
      <c r="B20" s="106"/>
      <c r="C20" s="37"/>
      <c r="D20" s="4"/>
      <c r="E20" s="7"/>
      <c r="F20" s="7"/>
      <c r="G20" s="7"/>
      <c r="H20" s="7"/>
      <c r="I20" s="7"/>
      <c r="J20" s="37"/>
    </row>
    <row r="21" spans="1:15" ht="23.25" thickBot="1">
      <c r="A21" s="213"/>
      <c r="B21" s="167" t="s">
        <v>776</v>
      </c>
      <c r="C21" s="172"/>
      <c r="D21" s="169"/>
      <c r="E21" s="171"/>
      <c r="F21" s="170"/>
      <c r="G21" s="171"/>
      <c r="H21" s="170"/>
      <c r="I21" s="196">
        <f>SUM(I7:I20)</f>
        <v>736642.18771732296</v>
      </c>
      <c r="J21" s="168"/>
      <c r="K21" s="92"/>
    </row>
    <row r="22" spans="1:15" ht="24" thickTop="1" thickBot="1">
      <c r="A22" s="213"/>
      <c r="B22" s="167" t="s">
        <v>777</v>
      </c>
      <c r="C22" s="172"/>
      <c r="D22" s="169"/>
      <c r="E22" s="171"/>
      <c r="F22" s="170"/>
      <c r="G22" s="171"/>
      <c r="H22" s="170"/>
      <c r="I22" s="209">
        <f>I21*5</f>
        <v>3683210.938586615</v>
      </c>
      <c r="J22" s="168"/>
      <c r="K22" s="92"/>
    </row>
    <row r="23" spans="1:15" ht="23.25" thickTop="1">
      <c r="A23" s="83">
        <v>14</v>
      </c>
      <c r="B23" s="106" t="s">
        <v>781</v>
      </c>
      <c r="C23" s="37"/>
      <c r="D23" s="4"/>
      <c r="E23" s="7"/>
      <c r="F23" s="7"/>
      <c r="G23" s="7"/>
      <c r="H23" s="7"/>
      <c r="I23" s="7"/>
      <c r="J23" s="37"/>
      <c r="K23" s="92"/>
    </row>
    <row r="24" spans="1:15" ht="22.5">
      <c r="A24" s="83">
        <v>14.1</v>
      </c>
      <c r="B24" s="102" t="s">
        <v>771</v>
      </c>
      <c r="C24" s="251">
        <v>2</v>
      </c>
      <c r="D24" s="4" t="s">
        <v>736</v>
      </c>
      <c r="E24" s="7">
        <v>8500</v>
      </c>
      <c r="F24" s="7">
        <f>C24*E24</f>
        <v>17000</v>
      </c>
      <c r="G24" s="7">
        <f>E24*0.1</f>
        <v>850</v>
      </c>
      <c r="H24" s="7">
        <f>C24*G24</f>
        <v>1700</v>
      </c>
      <c r="I24" s="7">
        <f>F24+H24</f>
        <v>18700</v>
      </c>
      <c r="J24" s="6"/>
      <c r="K24" s="82">
        <f>(I24*5)*K21</f>
        <v>0</v>
      </c>
      <c r="O24" s="244" t="s">
        <v>773</v>
      </c>
    </row>
    <row r="25" spans="1:15" ht="22.5">
      <c r="A25" s="83"/>
      <c r="B25" s="102" t="s">
        <v>772</v>
      </c>
      <c r="C25" s="251"/>
      <c r="D25" s="4"/>
      <c r="E25" s="7"/>
      <c r="F25" s="7"/>
      <c r="G25" s="7"/>
      <c r="H25" s="7"/>
      <c r="I25" s="125"/>
      <c r="J25" s="6"/>
      <c r="K25" s="82">
        <f>(I25*5)*K22</f>
        <v>0</v>
      </c>
      <c r="O25" s="245"/>
    </row>
    <row r="26" spans="1:15" ht="22.5">
      <c r="A26" s="83">
        <v>14.2</v>
      </c>
      <c r="B26" s="246" t="s">
        <v>775</v>
      </c>
      <c r="C26" s="251">
        <v>1</v>
      </c>
      <c r="D26" s="4" t="s">
        <v>15</v>
      </c>
      <c r="E26" s="7">
        <v>14000</v>
      </c>
      <c r="F26" s="7">
        <f>C26*E26</f>
        <v>14000</v>
      </c>
      <c r="G26" s="7">
        <f>E26*0.1</f>
        <v>1400</v>
      </c>
      <c r="H26" s="7">
        <f>C26*G26</f>
        <v>1400</v>
      </c>
      <c r="I26" s="7">
        <f>F26+H26</f>
        <v>15400</v>
      </c>
      <c r="J26" s="6"/>
    </row>
    <row r="27" spans="1:15">
      <c r="A27" s="83"/>
      <c r="B27" s="37" t="s">
        <v>774</v>
      </c>
      <c r="C27" s="83"/>
      <c r="D27" s="37"/>
      <c r="E27" s="247"/>
      <c r="F27" s="247"/>
      <c r="G27" s="247"/>
      <c r="H27" s="247"/>
      <c r="I27" s="247"/>
      <c r="J27" s="37"/>
    </row>
    <row r="28" spans="1:15">
      <c r="A28" s="83">
        <v>14.3</v>
      </c>
      <c r="B28" s="87" t="s">
        <v>779</v>
      </c>
      <c r="C28" s="220">
        <v>100</v>
      </c>
      <c r="D28" s="6" t="s">
        <v>11</v>
      </c>
      <c r="E28" s="88">
        <v>23.83</v>
      </c>
      <c r="F28" s="7">
        <f>C28*E28</f>
        <v>2383</v>
      </c>
      <c r="G28" s="88">
        <v>30</v>
      </c>
      <c r="H28" s="7">
        <f>C28*G28</f>
        <v>3000</v>
      </c>
      <c r="I28" s="7">
        <f>F28+H28</f>
        <v>5383</v>
      </c>
      <c r="J28" s="37"/>
    </row>
    <row r="29" spans="1:15">
      <c r="A29" s="83">
        <v>14.4</v>
      </c>
      <c r="B29" s="87" t="s">
        <v>782</v>
      </c>
      <c r="C29" s="220">
        <v>250</v>
      </c>
      <c r="D29" s="6" t="s">
        <v>11</v>
      </c>
      <c r="E29" s="88">
        <v>23.83</v>
      </c>
      <c r="F29" s="7">
        <f>C29*E29</f>
        <v>5957.5</v>
      </c>
      <c r="G29" s="88">
        <v>30</v>
      </c>
      <c r="H29" s="7">
        <f>C29*G29</f>
        <v>7500</v>
      </c>
      <c r="I29" s="7">
        <f>F29+H29</f>
        <v>13457.5</v>
      </c>
      <c r="J29" s="37"/>
    </row>
    <row r="30" spans="1:15">
      <c r="A30" s="83">
        <v>14.5</v>
      </c>
      <c r="B30" s="87" t="s">
        <v>780</v>
      </c>
      <c r="C30" s="220">
        <v>1</v>
      </c>
      <c r="D30" s="6" t="s">
        <v>86</v>
      </c>
      <c r="E30" s="88">
        <v>3000</v>
      </c>
      <c r="F30" s="7">
        <f>C30*E30</f>
        <v>3000</v>
      </c>
      <c r="G30" s="88">
        <v>0</v>
      </c>
      <c r="H30" s="7">
        <f>C30*G30</f>
        <v>0</v>
      </c>
      <c r="I30" s="7">
        <f>F30+H30</f>
        <v>3000</v>
      </c>
      <c r="J30" s="37"/>
    </row>
    <row r="31" spans="1:15" ht="21.75" thickBot="1">
      <c r="A31" s="248"/>
      <c r="B31" s="249"/>
      <c r="C31" s="140"/>
      <c r="D31" s="22"/>
      <c r="E31" s="250"/>
      <c r="F31" s="250"/>
      <c r="G31" s="250"/>
      <c r="H31" s="250"/>
      <c r="I31" s="250"/>
      <c r="J31" s="140"/>
    </row>
    <row r="32" spans="1:15" ht="24" thickTop="1" thickBot="1">
      <c r="A32" s="213"/>
      <c r="B32" s="167" t="s">
        <v>778</v>
      </c>
      <c r="C32" s="172"/>
      <c r="D32" s="169"/>
      <c r="E32" s="171"/>
      <c r="F32" s="170"/>
      <c r="G32" s="171"/>
      <c r="H32" s="170"/>
      <c r="I32" s="209">
        <f>I26+I24+I22+I28+I30+I29</f>
        <v>3739151.438586615</v>
      </c>
      <c r="J32" s="168"/>
      <c r="K32" s="92"/>
    </row>
    <row r="33" spans="1:11" ht="21.75" thickTop="1">
      <c r="A33" s="93"/>
      <c r="B33" s="101"/>
      <c r="C33" s="2"/>
      <c r="D33" s="9"/>
      <c r="E33" s="16"/>
      <c r="F33" s="16"/>
      <c r="G33" s="16"/>
      <c r="H33" s="16"/>
      <c r="I33" s="16"/>
      <c r="J33" s="11"/>
    </row>
    <row r="34" spans="1:11" ht="22.5">
      <c r="A34" s="13"/>
      <c r="B34" s="1"/>
      <c r="C34" s="2"/>
      <c r="D34" s="2"/>
      <c r="E34" s="2"/>
      <c r="F34" s="2"/>
      <c r="G34" s="2"/>
      <c r="H34" s="2"/>
      <c r="I34" s="15"/>
      <c r="J34" s="2"/>
    </row>
    <row r="35" spans="1:11" ht="22.5">
      <c r="A35" s="13"/>
      <c r="B35" s="1"/>
      <c r="C35" s="2"/>
      <c r="D35" s="2"/>
      <c r="E35" s="2"/>
      <c r="F35" s="1"/>
      <c r="G35" s="1"/>
      <c r="H35" s="1"/>
      <c r="I35" s="1"/>
      <c r="J35" s="2"/>
    </row>
    <row r="36" spans="1:11" ht="22.5">
      <c r="A36" s="13"/>
      <c r="B36" s="1"/>
      <c r="C36" s="2"/>
      <c r="D36" s="2"/>
      <c r="E36" s="2"/>
      <c r="F36" s="1"/>
      <c r="G36" s="1"/>
      <c r="H36" s="1"/>
      <c r="I36" s="1"/>
      <c r="J36" s="2"/>
    </row>
    <row r="37" spans="1:11">
      <c r="A37" s="93"/>
      <c r="B37" s="2"/>
      <c r="C37" s="2"/>
      <c r="D37" s="2"/>
      <c r="E37" s="2"/>
      <c r="F37" s="2"/>
      <c r="G37" s="2"/>
      <c r="H37" s="2"/>
      <c r="I37" s="2"/>
      <c r="J37" s="2"/>
    </row>
    <row r="38" spans="1:11" ht="22.5">
      <c r="A38" s="13"/>
      <c r="B38" s="13"/>
      <c r="C38" s="13"/>
      <c r="D38" s="13"/>
      <c r="E38" s="14"/>
      <c r="F38" s="14"/>
      <c r="G38" s="14"/>
      <c r="H38" s="14"/>
      <c r="I38" s="14"/>
      <c r="J38" s="13"/>
    </row>
    <row r="39" spans="1:11" ht="22.5">
      <c r="A39" s="93"/>
      <c r="B39" s="93"/>
      <c r="C39" s="93"/>
      <c r="D39" s="93"/>
      <c r="E39" s="9"/>
      <c r="F39" s="9"/>
      <c r="G39" s="9"/>
      <c r="H39" s="9"/>
      <c r="I39" s="14"/>
      <c r="J39" s="13"/>
    </row>
    <row r="40" spans="1:11">
      <c r="A40" s="93"/>
      <c r="B40" s="2"/>
      <c r="C40" s="2"/>
      <c r="D40" s="2"/>
      <c r="E40" s="16"/>
      <c r="F40" s="16"/>
      <c r="G40" s="16"/>
      <c r="H40" s="16"/>
      <c r="I40" s="16"/>
      <c r="J40" s="2"/>
    </row>
    <row r="41" spans="1:11">
      <c r="A41" s="93"/>
      <c r="B41" s="17"/>
      <c r="C41" s="2"/>
      <c r="D41" s="9"/>
      <c r="E41" s="16"/>
      <c r="F41" s="16"/>
      <c r="G41" s="16"/>
      <c r="H41" s="16"/>
      <c r="I41" s="16"/>
      <c r="J41" s="2"/>
    </row>
    <row r="42" spans="1:11">
      <c r="A42" s="93"/>
      <c r="B42" s="17"/>
      <c r="C42" s="2"/>
      <c r="D42" s="9"/>
      <c r="E42" s="16"/>
      <c r="F42" s="16"/>
      <c r="G42" s="16"/>
      <c r="H42" s="16"/>
      <c r="I42" s="16"/>
      <c r="J42" s="2"/>
    </row>
    <row r="43" spans="1:11">
      <c r="A43" s="93"/>
      <c r="B43" s="17"/>
      <c r="C43" s="2"/>
      <c r="D43" s="9"/>
      <c r="E43" s="16"/>
      <c r="F43" s="16"/>
      <c r="G43" s="16"/>
      <c r="H43" s="16"/>
      <c r="I43" s="16"/>
      <c r="J43" s="2"/>
    </row>
    <row r="44" spans="1:11">
      <c r="A44" s="93"/>
      <c r="B44" s="2"/>
      <c r="C44" s="2"/>
      <c r="D44" s="9"/>
      <c r="E44" s="18"/>
      <c r="F44" s="16"/>
      <c r="G44" s="16"/>
      <c r="H44" s="16"/>
      <c r="I44" s="16"/>
      <c r="J44" s="2"/>
    </row>
    <row r="45" spans="1:11">
      <c r="A45" s="93"/>
      <c r="B45" s="17"/>
      <c r="C45" s="2"/>
      <c r="D45" s="9"/>
      <c r="E45" s="18"/>
      <c r="F45" s="16"/>
      <c r="G45" s="16"/>
      <c r="H45" s="16"/>
      <c r="I45" s="16"/>
      <c r="J45" s="2"/>
    </row>
    <row r="46" spans="1:11">
      <c r="A46" s="93"/>
      <c r="B46" s="17"/>
      <c r="C46" s="2"/>
      <c r="D46" s="9"/>
      <c r="E46" s="18"/>
      <c r="F46" s="16"/>
      <c r="G46" s="16"/>
      <c r="H46" s="16"/>
      <c r="I46" s="16"/>
      <c r="J46" s="2"/>
      <c r="K46" s="92"/>
    </row>
    <row r="47" spans="1:11">
      <c r="A47" s="93"/>
      <c r="B47" s="17"/>
      <c r="C47" s="2"/>
      <c r="D47" s="9"/>
      <c r="E47" s="18"/>
      <c r="F47" s="16"/>
      <c r="G47" s="16"/>
      <c r="H47" s="16"/>
      <c r="I47" s="16"/>
      <c r="J47" s="2"/>
      <c r="K47" s="92"/>
    </row>
    <row r="48" spans="1:11">
      <c r="A48" s="93"/>
      <c r="B48" s="2"/>
      <c r="C48" s="2"/>
      <c r="D48" s="9"/>
      <c r="E48" s="18"/>
      <c r="F48" s="16"/>
      <c r="G48" s="16"/>
      <c r="H48" s="16"/>
      <c r="I48" s="16"/>
      <c r="J48" s="2"/>
      <c r="K48" s="92"/>
    </row>
    <row r="49" spans="1:10">
      <c r="A49" s="93"/>
      <c r="B49" s="17"/>
      <c r="C49" s="2"/>
      <c r="D49" s="9"/>
      <c r="E49" s="18"/>
      <c r="F49" s="18"/>
      <c r="G49" s="18"/>
      <c r="H49" s="18"/>
      <c r="I49" s="18"/>
      <c r="J49" s="2"/>
    </row>
    <row r="50" spans="1:10">
      <c r="A50" s="93"/>
      <c r="B50" s="17"/>
      <c r="C50" s="2"/>
      <c r="D50" s="2"/>
      <c r="E50" s="2"/>
      <c r="F50" s="2"/>
      <c r="G50" s="2"/>
      <c r="H50" s="2"/>
      <c r="I50" s="2"/>
      <c r="J50" s="2"/>
    </row>
    <row r="51" spans="1:10">
      <c r="A51" s="93"/>
      <c r="B51" s="17"/>
      <c r="C51" s="2"/>
      <c r="D51" s="9"/>
      <c r="E51" s="18"/>
      <c r="F51" s="18"/>
      <c r="G51" s="18"/>
      <c r="H51" s="18"/>
      <c r="I51" s="18"/>
      <c r="J51" s="2"/>
    </row>
    <row r="52" spans="1:10">
      <c r="A52" s="93"/>
      <c r="B52" s="17"/>
      <c r="C52" s="2"/>
      <c r="D52" s="9"/>
      <c r="E52" s="18"/>
      <c r="F52" s="18"/>
      <c r="G52" s="18"/>
      <c r="H52" s="18"/>
      <c r="I52" s="18"/>
      <c r="J52" s="2"/>
    </row>
    <row r="53" spans="1:10">
      <c r="A53" s="93"/>
      <c r="B53" s="17"/>
      <c r="C53" s="2"/>
      <c r="D53" s="2"/>
      <c r="E53" s="18"/>
      <c r="F53" s="18"/>
      <c r="G53" s="18"/>
      <c r="H53" s="18"/>
      <c r="I53" s="18"/>
      <c r="J53" s="2"/>
    </row>
    <row r="54" spans="1:10">
      <c r="A54" s="93"/>
      <c r="B54" s="17"/>
      <c r="C54" s="2"/>
      <c r="D54" s="9"/>
      <c r="E54" s="18"/>
      <c r="F54" s="18"/>
      <c r="G54" s="18"/>
      <c r="H54" s="18"/>
      <c r="I54" s="18"/>
      <c r="J54" s="2"/>
    </row>
    <row r="55" spans="1:10">
      <c r="A55" s="93"/>
      <c r="B55" s="17"/>
      <c r="C55" s="2"/>
      <c r="D55" s="9"/>
      <c r="E55" s="18"/>
      <c r="F55" s="18"/>
      <c r="G55" s="18"/>
      <c r="H55" s="18"/>
      <c r="I55" s="18"/>
      <c r="J55" s="2"/>
    </row>
    <row r="56" spans="1:10">
      <c r="A56" s="93"/>
      <c r="B56" s="2"/>
      <c r="C56" s="2"/>
      <c r="D56" s="2"/>
      <c r="E56" s="2"/>
      <c r="F56" s="2"/>
      <c r="G56" s="2"/>
      <c r="H56" s="2"/>
      <c r="I56" s="2"/>
      <c r="J56" s="2"/>
    </row>
    <row r="57" spans="1:10">
      <c r="A57" s="93"/>
      <c r="B57" s="2"/>
      <c r="C57" s="2"/>
      <c r="D57" s="9"/>
      <c r="E57" s="18"/>
      <c r="F57" s="18"/>
      <c r="G57" s="18"/>
      <c r="H57" s="18"/>
      <c r="I57" s="18"/>
      <c r="J57" s="2"/>
    </row>
    <row r="58" spans="1:10">
      <c r="A58" s="93"/>
      <c r="B58" s="2"/>
      <c r="C58" s="2"/>
      <c r="D58" s="2"/>
      <c r="E58" s="18"/>
      <c r="F58" s="18"/>
      <c r="G58" s="18"/>
      <c r="H58" s="18"/>
      <c r="I58" s="18"/>
      <c r="J58" s="2"/>
    </row>
    <row r="59" spans="1:10" ht="22.5">
      <c r="A59" s="13"/>
      <c r="B59" s="1"/>
      <c r="C59" s="2"/>
      <c r="D59" s="2"/>
      <c r="E59" s="2"/>
      <c r="F59" s="2"/>
      <c r="G59" s="2"/>
      <c r="H59" s="2"/>
      <c r="I59" s="2"/>
      <c r="J59" s="2"/>
    </row>
    <row r="60" spans="1:10" ht="22.5">
      <c r="A60" s="13"/>
      <c r="B60" s="1"/>
      <c r="C60" s="2"/>
      <c r="D60" s="2"/>
      <c r="E60" s="2"/>
      <c r="F60" s="1"/>
      <c r="G60" s="1"/>
      <c r="H60" s="1"/>
      <c r="I60" s="1"/>
      <c r="J60" s="2"/>
    </row>
    <row r="61" spans="1:10" ht="22.5">
      <c r="A61" s="13"/>
      <c r="B61" s="1"/>
      <c r="C61" s="2"/>
      <c r="D61" s="2"/>
      <c r="E61" s="2"/>
      <c r="F61" s="1"/>
      <c r="G61" s="1"/>
      <c r="H61" s="1"/>
      <c r="I61" s="1"/>
      <c r="J61" s="2"/>
    </row>
    <row r="62" spans="1:10">
      <c r="A62" s="93"/>
      <c r="B62" s="2"/>
      <c r="C62" s="2"/>
      <c r="D62" s="2"/>
      <c r="E62" s="2"/>
      <c r="F62" s="2"/>
      <c r="G62" s="2"/>
      <c r="H62" s="2"/>
      <c r="I62" s="2"/>
      <c r="J62" s="2"/>
    </row>
    <row r="63" spans="1:10" ht="22.5">
      <c r="A63" s="13"/>
      <c r="B63" s="13"/>
      <c r="C63" s="13"/>
      <c r="D63" s="13"/>
      <c r="E63" s="14"/>
      <c r="F63" s="14"/>
      <c r="G63" s="14"/>
      <c r="H63" s="14"/>
      <c r="I63" s="14"/>
      <c r="J63" s="13"/>
    </row>
    <row r="64" spans="1:10" ht="22.5">
      <c r="A64" s="93"/>
      <c r="B64" s="13"/>
      <c r="C64" s="93"/>
      <c r="D64" s="93"/>
      <c r="E64" s="9"/>
      <c r="F64" s="9"/>
      <c r="G64" s="9"/>
      <c r="H64" s="9"/>
      <c r="I64" s="14"/>
      <c r="J64" s="13"/>
    </row>
    <row r="65" spans="1:10">
      <c r="A65" s="93"/>
      <c r="B65" s="2"/>
      <c r="C65" s="2"/>
      <c r="D65" s="2"/>
      <c r="E65" s="2"/>
      <c r="F65" s="2"/>
      <c r="G65" s="2"/>
      <c r="H65" s="2"/>
      <c r="I65" s="2"/>
      <c r="J65" s="2"/>
    </row>
    <row r="66" spans="1:10">
      <c r="A66" s="93"/>
      <c r="B66" s="2"/>
      <c r="C66" s="2"/>
      <c r="D66" s="2"/>
      <c r="E66" s="2"/>
      <c r="F66" s="2"/>
      <c r="G66" s="2"/>
      <c r="H66" s="2"/>
      <c r="I66" s="2"/>
      <c r="J66" s="2"/>
    </row>
    <row r="67" spans="1:10">
      <c r="A67" s="93"/>
      <c r="B67" s="17"/>
      <c r="C67" s="2"/>
      <c r="D67" s="9"/>
      <c r="E67" s="18"/>
      <c r="F67" s="16"/>
      <c r="G67" s="18"/>
      <c r="H67" s="16"/>
      <c r="I67" s="16"/>
      <c r="J67" s="2"/>
    </row>
    <row r="68" spans="1:10">
      <c r="A68" s="93"/>
      <c r="B68" s="17"/>
      <c r="C68" s="2"/>
      <c r="D68" s="9"/>
      <c r="E68" s="18"/>
      <c r="F68" s="16"/>
      <c r="G68" s="18"/>
      <c r="H68" s="16"/>
      <c r="I68" s="16"/>
      <c r="J68" s="2"/>
    </row>
    <row r="69" spans="1:10">
      <c r="A69" s="93"/>
      <c r="B69" s="17"/>
      <c r="C69" s="2"/>
      <c r="D69" s="9"/>
      <c r="E69" s="18"/>
      <c r="F69" s="16"/>
      <c r="G69" s="18"/>
      <c r="H69" s="16"/>
      <c r="I69" s="16"/>
      <c r="J69" s="2"/>
    </row>
    <row r="70" spans="1:10">
      <c r="A70" s="93"/>
      <c r="B70" s="17"/>
      <c r="C70" s="2"/>
      <c r="D70" s="9"/>
      <c r="E70" s="18"/>
      <c r="F70" s="16"/>
      <c r="G70" s="18"/>
      <c r="H70" s="16"/>
      <c r="I70" s="16"/>
      <c r="J70" s="2"/>
    </row>
    <row r="71" spans="1:10">
      <c r="A71" s="93"/>
      <c r="B71" s="17"/>
      <c r="C71" s="2"/>
      <c r="D71" s="9"/>
      <c r="E71" s="18"/>
      <c r="F71" s="16"/>
      <c r="G71" s="18"/>
      <c r="H71" s="16"/>
      <c r="I71" s="16"/>
      <c r="J71" s="2"/>
    </row>
    <row r="72" spans="1:10">
      <c r="A72" s="93"/>
      <c r="B72" s="17"/>
      <c r="C72" s="2"/>
      <c r="D72" s="9"/>
      <c r="E72" s="18"/>
      <c r="F72" s="16"/>
      <c r="G72" s="18"/>
      <c r="H72" s="16"/>
      <c r="I72" s="16"/>
      <c r="J72" s="2"/>
    </row>
    <row r="73" spans="1:10">
      <c r="A73" s="93"/>
      <c r="B73" s="17"/>
      <c r="C73" s="2"/>
      <c r="D73" s="93"/>
      <c r="E73" s="18"/>
      <c r="F73" s="16"/>
      <c r="G73" s="18"/>
      <c r="H73" s="16"/>
      <c r="I73" s="16"/>
      <c r="J73" s="2"/>
    </row>
    <row r="74" spans="1:10">
      <c r="A74" s="93"/>
      <c r="B74" s="17"/>
      <c r="C74" s="2"/>
      <c r="D74" s="126"/>
      <c r="E74" s="18"/>
      <c r="F74" s="16"/>
      <c r="G74" s="18"/>
      <c r="H74" s="16"/>
      <c r="I74" s="16"/>
      <c r="J74" s="2"/>
    </row>
    <row r="75" spans="1:10">
      <c r="A75" s="93"/>
      <c r="B75" s="17"/>
      <c r="C75" s="2"/>
      <c r="D75" s="126"/>
      <c r="E75" s="18"/>
      <c r="F75" s="16"/>
      <c r="G75" s="18"/>
      <c r="H75" s="16"/>
      <c r="I75" s="16"/>
      <c r="J75" s="2"/>
    </row>
    <row r="76" spans="1:10">
      <c r="A76" s="93"/>
      <c r="B76" s="17"/>
      <c r="C76" s="2"/>
      <c r="D76" s="126"/>
      <c r="E76" s="18"/>
      <c r="F76" s="16"/>
      <c r="G76" s="18"/>
      <c r="H76" s="16"/>
      <c r="I76" s="16"/>
      <c r="J76" s="2"/>
    </row>
    <row r="77" spans="1:10">
      <c r="A77" s="93"/>
      <c r="B77" s="17"/>
      <c r="C77" s="2"/>
      <c r="D77" s="126"/>
      <c r="E77" s="18"/>
      <c r="F77" s="16"/>
      <c r="G77" s="18"/>
      <c r="H77" s="16"/>
      <c r="I77" s="16"/>
      <c r="J77" s="2"/>
    </row>
    <row r="78" spans="1:10">
      <c r="A78" s="93"/>
      <c r="B78" s="17"/>
      <c r="C78" s="2"/>
      <c r="D78" s="126"/>
      <c r="E78" s="18"/>
      <c r="F78" s="16"/>
      <c r="G78" s="18"/>
      <c r="H78" s="16"/>
      <c r="I78" s="16"/>
      <c r="J78" s="2"/>
    </row>
    <row r="79" spans="1:10">
      <c r="A79" s="93"/>
      <c r="B79" s="17"/>
      <c r="C79" s="2"/>
      <c r="D79" s="9"/>
      <c r="E79" s="18"/>
      <c r="F79" s="16"/>
      <c r="G79" s="18"/>
      <c r="H79" s="16"/>
      <c r="I79" s="16"/>
      <c r="J79" s="2"/>
    </row>
    <row r="80" spans="1:10">
      <c r="A80" s="93"/>
      <c r="B80" s="17"/>
      <c r="C80" s="2"/>
      <c r="D80" s="9"/>
      <c r="E80" s="18"/>
      <c r="F80" s="16"/>
      <c r="G80" s="2"/>
      <c r="H80" s="16"/>
      <c r="I80" s="16"/>
      <c r="J80" s="2"/>
    </row>
    <row r="81" spans="1:10">
      <c r="A81" s="93"/>
      <c r="B81" s="17"/>
      <c r="C81" s="2"/>
      <c r="D81" s="9"/>
      <c r="E81" s="18"/>
      <c r="F81" s="16"/>
      <c r="G81" s="18"/>
      <c r="H81" s="16"/>
      <c r="I81" s="16"/>
      <c r="J81" s="2"/>
    </row>
    <row r="82" spans="1:10">
      <c r="A82" s="93"/>
      <c r="B82" s="17"/>
      <c r="C82" s="2"/>
      <c r="D82" s="9"/>
      <c r="E82" s="2"/>
      <c r="F82" s="16"/>
      <c r="G82" s="2"/>
      <c r="H82" s="16"/>
      <c r="I82" s="16"/>
      <c r="J82" s="2"/>
    </row>
    <row r="83" spans="1:10">
      <c r="A83" s="93"/>
      <c r="B83" s="2"/>
      <c r="C83" s="2"/>
      <c r="D83" s="2"/>
      <c r="E83" s="2"/>
      <c r="F83" s="16"/>
      <c r="G83" s="2"/>
      <c r="H83" s="16"/>
      <c r="I83" s="16"/>
      <c r="J83" s="2"/>
    </row>
    <row r="84" spans="1:10" ht="22.5">
      <c r="A84" s="13"/>
      <c r="B84" s="1"/>
      <c r="C84" s="2"/>
      <c r="D84" s="2"/>
      <c r="E84" s="2"/>
      <c r="F84" s="2"/>
      <c r="G84" s="2"/>
      <c r="H84" s="2"/>
      <c r="I84" s="2"/>
      <c r="J84" s="2"/>
    </row>
    <row r="85" spans="1:10" ht="22.5">
      <c r="A85" s="13"/>
      <c r="B85" s="1"/>
      <c r="C85" s="2"/>
      <c r="D85" s="2"/>
      <c r="E85" s="2"/>
      <c r="F85" s="1"/>
      <c r="G85" s="1"/>
      <c r="H85" s="1"/>
      <c r="I85" s="1"/>
      <c r="J85" s="2"/>
    </row>
    <row r="86" spans="1:10" ht="22.5">
      <c r="A86" s="13"/>
      <c r="B86" s="1"/>
      <c r="C86" s="2"/>
      <c r="D86" s="2"/>
      <c r="E86" s="2"/>
      <c r="F86" s="1"/>
      <c r="G86" s="1"/>
      <c r="H86" s="1"/>
      <c r="I86" s="1"/>
      <c r="J86" s="2"/>
    </row>
    <row r="87" spans="1:10">
      <c r="A87" s="93"/>
      <c r="B87" s="2"/>
      <c r="C87" s="2"/>
      <c r="D87" s="2"/>
      <c r="E87" s="2"/>
      <c r="F87" s="2"/>
      <c r="G87" s="2"/>
      <c r="H87" s="2"/>
      <c r="I87" s="2"/>
      <c r="J87" s="2"/>
    </row>
    <row r="88" spans="1:10" ht="22.5">
      <c r="A88" s="13"/>
      <c r="B88" s="13"/>
      <c r="C88" s="13"/>
      <c r="D88" s="13"/>
      <c r="E88" s="14"/>
      <c r="F88" s="14"/>
      <c r="G88" s="14"/>
      <c r="H88" s="14"/>
      <c r="I88" s="14"/>
      <c r="J88" s="13"/>
    </row>
    <row r="89" spans="1:10" ht="22.5">
      <c r="A89" s="93"/>
      <c r="B89" s="93"/>
      <c r="C89" s="93"/>
      <c r="D89" s="93"/>
      <c r="E89" s="9"/>
      <c r="F89" s="9"/>
      <c r="G89" s="9"/>
      <c r="H89" s="9"/>
      <c r="I89" s="14"/>
      <c r="J89" s="13"/>
    </row>
    <row r="90" spans="1:10">
      <c r="A90" s="93"/>
      <c r="B90" s="17"/>
      <c r="C90" s="2"/>
      <c r="D90" s="9"/>
      <c r="E90" s="18"/>
      <c r="F90" s="18"/>
      <c r="G90" s="18"/>
      <c r="H90" s="18"/>
      <c r="I90" s="18"/>
      <c r="J90" s="2"/>
    </row>
    <row r="91" spans="1:10">
      <c r="A91" s="93"/>
      <c r="B91" s="17"/>
      <c r="C91" s="2"/>
      <c r="D91" s="9"/>
      <c r="E91" s="16"/>
      <c r="F91" s="16"/>
      <c r="G91" s="18"/>
      <c r="H91" s="16"/>
      <c r="I91" s="16"/>
      <c r="J91" s="2"/>
    </row>
    <row r="92" spans="1:10">
      <c r="A92" s="93"/>
      <c r="B92" s="17"/>
      <c r="C92" s="2"/>
      <c r="D92" s="9"/>
      <c r="E92" s="18"/>
      <c r="F92" s="16"/>
      <c r="G92" s="18"/>
      <c r="H92" s="16"/>
      <c r="I92" s="16"/>
      <c r="J92" s="2"/>
    </row>
    <row r="93" spans="1:10">
      <c r="A93" s="93"/>
      <c r="B93" s="17"/>
      <c r="C93" s="2"/>
      <c r="D93" s="9"/>
      <c r="E93" s="18"/>
      <c r="F93" s="16"/>
      <c r="G93" s="18"/>
      <c r="H93" s="16"/>
      <c r="I93" s="16"/>
      <c r="J93" s="2"/>
    </row>
    <row r="94" spans="1:10">
      <c r="A94" s="93"/>
      <c r="B94" s="17"/>
      <c r="C94" s="2"/>
      <c r="D94" s="9"/>
      <c r="E94" s="18"/>
      <c r="F94" s="16"/>
      <c r="G94" s="18"/>
      <c r="H94" s="16"/>
      <c r="I94" s="16"/>
      <c r="J94" s="2"/>
    </row>
    <row r="95" spans="1:10">
      <c r="A95" s="93"/>
      <c r="B95" s="17"/>
      <c r="C95" s="2"/>
      <c r="D95" s="9"/>
      <c r="E95" s="18"/>
      <c r="F95" s="16"/>
      <c r="G95" s="18"/>
      <c r="H95" s="16"/>
      <c r="I95" s="16"/>
      <c r="J95" s="2"/>
    </row>
    <row r="96" spans="1:10">
      <c r="A96" s="93"/>
      <c r="B96" s="17"/>
      <c r="C96" s="2"/>
      <c r="D96" s="9"/>
      <c r="E96" s="18"/>
      <c r="F96" s="16"/>
      <c r="G96" s="18"/>
      <c r="H96" s="16"/>
      <c r="I96" s="16"/>
      <c r="J96" s="2"/>
    </row>
    <row r="97" spans="1:10">
      <c r="A97" s="93"/>
      <c r="B97" s="17"/>
      <c r="C97" s="2"/>
      <c r="D97" s="126"/>
      <c r="E97" s="18"/>
      <c r="F97" s="16"/>
      <c r="G97" s="18"/>
      <c r="H97" s="16"/>
      <c r="I97" s="16"/>
      <c r="J97" s="2"/>
    </row>
    <row r="98" spans="1:10">
      <c r="A98" s="93"/>
      <c r="B98" s="17"/>
      <c r="C98" s="2"/>
      <c r="D98" s="9"/>
      <c r="E98" s="18"/>
      <c r="F98" s="16"/>
      <c r="G98" s="18"/>
      <c r="H98" s="16"/>
      <c r="I98" s="16"/>
      <c r="J98" s="2"/>
    </row>
    <row r="99" spans="1:10">
      <c r="A99" s="93"/>
      <c r="B99" s="17"/>
      <c r="C99" s="2"/>
      <c r="D99" s="9"/>
      <c r="E99" s="18"/>
      <c r="F99" s="16"/>
      <c r="G99" s="18"/>
      <c r="H99" s="16"/>
      <c r="I99" s="16"/>
      <c r="J99" s="2"/>
    </row>
    <row r="100" spans="1:10">
      <c r="A100" s="93"/>
      <c r="B100" s="17"/>
      <c r="C100" s="2"/>
      <c r="D100" s="9"/>
      <c r="E100" s="18"/>
      <c r="F100" s="16"/>
      <c r="G100" s="18"/>
      <c r="H100" s="16"/>
      <c r="I100" s="16"/>
      <c r="J100" s="2"/>
    </row>
    <row r="101" spans="1:10">
      <c r="A101" s="93"/>
      <c r="B101" s="17"/>
      <c r="C101" s="2"/>
      <c r="D101" s="9"/>
      <c r="E101" s="18"/>
      <c r="F101" s="16"/>
      <c r="G101" s="18"/>
      <c r="H101" s="16"/>
      <c r="I101" s="16"/>
      <c r="J101" s="2"/>
    </row>
    <row r="102" spans="1:10">
      <c r="A102" s="93"/>
      <c r="B102" s="17"/>
      <c r="C102" s="2"/>
      <c r="D102" s="9"/>
      <c r="E102" s="18"/>
      <c r="F102" s="16"/>
      <c r="G102" s="18"/>
      <c r="H102" s="16"/>
      <c r="I102" s="16"/>
      <c r="J102" s="2"/>
    </row>
    <row r="103" spans="1:10">
      <c r="A103" s="93"/>
      <c r="B103" s="17"/>
      <c r="C103" s="2"/>
      <c r="D103" s="2"/>
      <c r="E103" s="16"/>
      <c r="F103" s="16"/>
      <c r="G103" s="16"/>
      <c r="H103" s="16"/>
      <c r="I103" s="16"/>
      <c r="J103" s="2"/>
    </row>
    <row r="104" spans="1:10">
      <c r="A104" s="93"/>
      <c r="B104" s="17"/>
      <c r="C104" s="2"/>
      <c r="D104" s="9"/>
      <c r="E104" s="16"/>
      <c r="F104" s="16"/>
      <c r="G104" s="16"/>
      <c r="H104" s="16"/>
      <c r="I104" s="16"/>
      <c r="J104" s="2"/>
    </row>
    <row r="105" spans="1:10">
      <c r="A105" s="93"/>
      <c r="B105" s="17"/>
      <c r="C105" s="2"/>
      <c r="D105" s="9"/>
      <c r="E105" s="16"/>
      <c r="F105" s="16"/>
      <c r="G105" s="16"/>
      <c r="H105" s="16"/>
      <c r="I105" s="16"/>
      <c r="J105" s="2"/>
    </row>
    <row r="106" spans="1:10">
      <c r="A106" s="93"/>
      <c r="B106" s="17"/>
      <c r="C106" s="2"/>
      <c r="D106" s="9"/>
      <c r="E106" s="16"/>
      <c r="F106" s="16"/>
      <c r="G106" s="16"/>
      <c r="H106" s="16"/>
      <c r="I106" s="16"/>
      <c r="J106" s="2"/>
    </row>
    <row r="107" spans="1:10">
      <c r="A107" s="93"/>
      <c r="B107" s="127"/>
      <c r="C107" s="11"/>
      <c r="D107" s="128"/>
      <c r="E107" s="16"/>
      <c r="F107" s="16"/>
      <c r="G107" s="16"/>
      <c r="H107" s="16"/>
      <c r="I107" s="16"/>
      <c r="J107" s="2"/>
    </row>
    <row r="108" spans="1:10">
      <c r="A108" s="93"/>
      <c r="B108" s="17"/>
      <c r="C108" s="2"/>
      <c r="D108" s="9"/>
      <c r="E108" s="16"/>
      <c r="F108" s="16"/>
      <c r="G108" s="16"/>
      <c r="H108" s="16"/>
      <c r="I108" s="16"/>
      <c r="J108" s="2"/>
    </row>
    <row r="109" spans="1:10" ht="22.5">
      <c r="A109" s="13"/>
      <c r="B109" s="1"/>
      <c r="C109" s="2"/>
      <c r="D109" s="2"/>
      <c r="E109" s="2"/>
      <c r="F109" s="2"/>
      <c r="G109" s="2"/>
      <c r="H109" s="2"/>
      <c r="I109" s="2"/>
      <c r="J109" s="2"/>
    </row>
    <row r="110" spans="1:10" ht="22.5">
      <c r="A110" s="13"/>
      <c r="B110" s="1"/>
      <c r="C110" s="2"/>
      <c r="D110" s="2"/>
      <c r="E110" s="2"/>
      <c r="F110" s="1"/>
      <c r="G110" s="1"/>
      <c r="H110" s="1"/>
      <c r="I110" s="1"/>
      <c r="J110" s="2"/>
    </row>
    <row r="111" spans="1:10" ht="22.5">
      <c r="A111" s="13"/>
      <c r="B111" s="1"/>
      <c r="C111" s="2"/>
      <c r="D111" s="2"/>
      <c r="E111" s="2"/>
      <c r="F111" s="1"/>
      <c r="G111" s="1"/>
      <c r="H111" s="1"/>
      <c r="I111" s="1"/>
      <c r="J111" s="2"/>
    </row>
    <row r="112" spans="1:10">
      <c r="A112" s="93"/>
      <c r="B112" s="2"/>
      <c r="C112" s="2"/>
      <c r="D112" s="2"/>
      <c r="E112" s="2"/>
      <c r="F112" s="2"/>
      <c r="G112" s="2"/>
      <c r="H112" s="2"/>
      <c r="I112" s="2"/>
      <c r="J112" s="2"/>
    </row>
    <row r="113" spans="1:10" ht="22.5">
      <c r="A113" s="13"/>
      <c r="B113" s="13"/>
      <c r="C113" s="13"/>
      <c r="D113" s="13"/>
      <c r="E113" s="14"/>
      <c r="F113" s="14"/>
      <c r="G113" s="14"/>
      <c r="H113" s="14"/>
      <c r="I113" s="14"/>
      <c r="J113" s="13"/>
    </row>
    <row r="114" spans="1:10" ht="22.5">
      <c r="A114" s="93"/>
      <c r="B114" s="93"/>
      <c r="C114" s="93"/>
      <c r="D114" s="93"/>
      <c r="E114" s="9"/>
      <c r="F114" s="9"/>
      <c r="G114" s="9"/>
      <c r="H114" s="9"/>
      <c r="I114" s="14"/>
      <c r="J114" s="13"/>
    </row>
    <row r="115" spans="1:10">
      <c r="A115" s="93"/>
      <c r="B115" s="17"/>
      <c r="C115" s="2"/>
      <c r="D115" s="9"/>
      <c r="E115" s="18"/>
      <c r="F115" s="18"/>
      <c r="G115" s="18"/>
      <c r="H115" s="18"/>
      <c r="I115" s="18"/>
      <c r="J115" s="2"/>
    </row>
    <row r="116" spans="1:10">
      <c r="A116" s="93"/>
      <c r="B116" s="17"/>
      <c r="C116" s="2"/>
      <c r="D116" s="9"/>
      <c r="E116" s="16"/>
      <c r="F116" s="16"/>
      <c r="G116" s="16"/>
      <c r="H116" s="16"/>
      <c r="I116" s="16"/>
      <c r="J116" s="2"/>
    </row>
    <row r="117" spans="1:10">
      <c r="A117" s="93"/>
      <c r="B117" s="17"/>
      <c r="C117" s="2"/>
      <c r="D117" s="9"/>
      <c r="E117" s="16"/>
      <c r="F117" s="16"/>
      <c r="G117" s="16"/>
      <c r="H117" s="16"/>
      <c r="I117" s="16"/>
      <c r="J117" s="2"/>
    </row>
    <row r="118" spans="1:10">
      <c r="A118" s="93"/>
      <c r="B118" s="17"/>
      <c r="C118" s="2"/>
      <c r="D118" s="9"/>
      <c r="E118" s="16"/>
      <c r="F118" s="16"/>
      <c r="G118" s="16"/>
      <c r="H118" s="16"/>
      <c r="I118" s="16"/>
      <c r="J118" s="2"/>
    </row>
    <row r="119" spans="1:10">
      <c r="A119" s="93"/>
      <c r="B119" s="17"/>
      <c r="C119" s="2"/>
      <c r="D119" s="9"/>
      <c r="E119" s="16"/>
      <c r="F119" s="16"/>
      <c r="G119" s="16"/>
      <c r="H119" s="16"/>
      <c r="I119" s="16"/>
      <c r="J119" s="2"/>
    </row>
    <row r="120" spans="1:10">
      <c r="A120" s="93"/>
      <c r="B120" s="17"/>
      <c r="C120" s="2"/>
      <c r="D120" s="9"/>
      <c r="E120" s="16"/>
      <c r="F120" s="16"/>
      <c r="G120" s="16"/>
      <c r="H120" s="16"/>
      <c r="I120" s="16"/>
      <c r="J120" s="2"/>
    </row>
    <row r="121" spans="1:10">
      <c r="A121" s="93"/>
      <c r="B121" s="17"/>
      <c r="C121" s="2"/>
      <c r="D121" s="9"/>
      <c r="E121" s="16"/>
      <c r="F121" s="16"/>
      <c r="G121" s="16"/>
      <c r="H121" s="16"/>
      <c r="I121" s="16"/>
      <c r="J121" s="2"/>
    </row>
    <row r="122" spans="1:10">
      <c r="A122" s="93"/>
      <c r="B122" s="17"/>
      <c r="C122" s="2"/>
      <c r="D122" s="9"/>
      <c r="E122" s="16"/>
      <c r="F122" s="16"/>
      <c r="G122" s="16"/>
      <c r="H122" s="16"/>
      <c r="I122" s="16"/>
      <c r="J122" s="2"/>
    </row>
    <row r="123" spans="1:10">
      <c r="A123" s="93"/>
      <c r="B123" s="17"/>
      <c r="C123" s="2"/>
      <c r="D123" s="9"/>
      <c r="E123" s="16"/>
      <c r="F123" s="16"/>
      <c r="G123" s="16"/>
      <c r="H123" s="16"/>
      <c r="I123" s="16"/>
      <c r="J123" s="2"/>
    </row>
    <row r="124" spans="1:10">
      <c r="A124" s="93"/>
      <c r="B124" s="17"/>
      <c r="C124" s="2"/>
      <c r="D124" s="9"/>
      <c r="E124" s="16"/>
      <c r="F124" s="16"/>
      <c r="G124" s="16"/>
      <c r="H124" s="16"/>
      <c r="I124" s="16"/>
      <c r="J124" s="2"/>
    </row>
    <row r="125" spans="1:10">
      <c r="A125" s="93"/>
      <c r="B125" s="17"/>
      <c r="C125" s="2"/>
      <c r="D125" s="126"/>
      <c r="E125" s="16"/>
      <c r="F125" s="16"/>
      <c r="G125" s="16"/>
      <c r="H125" s="16"/>
      <c r="I125" s="16"/>
      <c r="J125" s="2"/>
    </row>
    <row r="126" spans="1:10">
      <c r="A126" s="93"/>
      <c r="B126" s="17"/>
      <c r="C126" s="2"/>
      <c r="D126" s="126"/>
      <c r="E126" s="16"/>
      <c r="F126" s="16"/>
      <c r="G126" s="16"/>
      <c r="H126" s="16"/>
      <c r="I126" s="16"/>
      <c r="J126" s="2"/>
    </row>
    <row r="127" spans="1:10">
      <c r="A127" s="93"/>
      <c r="B127" s="17"/>
      <c r="C127" s="2"/>
      <c r="D127" s="126"/>
      <c r="E127" s="16"/>
      <c r="F127" s="16"/>
      <c r="G127" s="16"/>
      <c r="H127" s="16"/>
      <c r="I127" s="16"/>
      <c r="J127" s="2"/>
    </row>
    <row r="128" spans="1:10">
      <c r="A128" s="93"/>
      <c r="B128" s="17"/>
      <c r="C128" s="2"/>
      <c r="D128" s="126"/>
      <c r="E128" s="16"/>
      <c r="F128" s="16"/>
      <c r="G128" s="16"/>
      <c r="H128" s="16"/>
      <c r="I128" s="16"/>
      <c r="J128" s="2"/>
    </row>
    <row r="129" spans="1:10">
      <c r="A129" s="93"/>
      <c r="B129" s="17"/>
      <c r="C129" s="2"/>
      <c r="D129" s="126"/>
      <c r="E129" s="16"/>
      <c r="F129" s="16"/>
      <c r="G129" s="16"/>
      <c r="H129" s="16"/>
      <c r="I129" s="16"/>
      <c r="J129" s="2"/>
    </row>
    <row r="130" spans="1:10">
      <c r="A130" s="93"/>
      <c r="B130" s="17"/>
      <c r="C130" s="2"/>
      <c r="D130" s="126"/>
      <c r="E130" s="16"/>
      <c r="F130" s="16"/>
      <c r="G130" s="16"/>
      <c r="H130" s="16"/>
      <c r="I130" s="16"/>
      <c r="J130" s="2"/>
    </row>
    <row r="131" spans="1:10">
      <c r="A131" s="93"/>
      <c r="B131" s="17"/>
      <c r="C131" s="2"/>
      <c r="D131" s="126"/>
      <c r="E131" s="16"/>
      <c r="F131" s="16"/>
      <c r="G131" s="16"/>
      <c r="H131" s="16"/>
      <c r="I131" s="16"/>
      <c r="J131" s="2"/>
    </row>
    <row r="132" spans="1:10">
      <c r="A132" s="93"/>
      <c r="B132" s="17"/>
      <c r="C132" s="2"/>
      <c r="D132" s="126"/>
      <c r="E132" s="16"/>
      <c r="F132" s="16"/>
      <c r="G132" s="16"/>
      <c r="H132" s="16"/>
      <c r="I132" s="16"/>
      <c r="J132" s="2"/>
    </row>
    <row r="133" spans="1:10">
      <c r="A133" s="93"/>
      <c r="B133" s="2"/>
      <c r="C133" s="2"/>
      <c r="D133" s="2"/>
      <c r="E133" s="2"/>
      <c r="F133" s="2"/>
      <c r="G133" s="2"/>
      <c r="H133" s="2"/>
      <c r="I133" s="2"/>
      <c r="J133" s="2"/>
    </row>
    <row r="134" spans="1:10" ht="22.5">
      <c r="A134" s="13"/>
      <c r="B134" s="1"/>
      <c r="C134" s="2"/>
      <c r="D134" s="2"/>
      <c r="E134" s="2"/>
      <c r="F134" s="2"/>
      <c r="G134" s="2"/>
      <c r="H134" s="2"/>
      <c r="I134" s="2"/>
      <c r="J134" s="2"/>
    </row>
    <row r="135" spans="1:10" ht="22.5">
      <c r="A135" s="13"/>
      <c r="B135" s="1"/>
      <c r="C135" s="2"/>
      <c r="D135" s="2"/>
      <c r="E135" s="2"/>
      <c r="F135" s="1"/>
      <c r="G135" s="1"/>
      <c r="H135" s="1"/>
      <c r="I135" s="1"/>
      <c r="J135" s="2"/>
    </row>
    <row r="136" spans="1:10" ht="22.5">
      <c r="A136" s="13"/>
      <c r="B136" s="1"/>
      <c r="C136" s="2"/>
      <c r="D136" s="2"/>
      <c r="E136" s="2"/>
      <c r="F136" s="1"/>
      <c r="G136" s="1"/>
      <c r="H136" s="1"/>
      <c r="I136" s="1"/>
      <c r="J136" s="2"/>
    </row>
    <row r="137" spans="1:10">
      <c r="A137" s="93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22.5">
      <c r="A138" s="13"/>
      <c r="B138" s="13"/>
      <c r="C138" s="13"/>
      <c r="D138" s="13"/>
      <c r="E138" s="14"/>
      <c r="F138" s="14"/>
      <c r="G138" s="14"/>
      <c r="H138" s="14"/>
      <c r="I138" s="14"/>
      <c r="J138" s="13"/>
    </row>
    <row r="139" spans="1:10" ht="22.5">
      <c r="A139" s="93"/>
      <c r="B139" s="93"/>
      <c r="C139" s="93"/>
      <c r="D139" s="93"/>
      <c r="E139" s="9"/>
      <c r="F139" s="9"/>
      <c r="G139" s="9"/>
      <c r="H139" s="9"/>
      <c r="I139" s="14"/>
      <c r="J139" s="13"/>
    </row>
    <row r="140" spans="1:10">
      <c r="A140" s="93"/>
      <c r="B140" s="17"/>
      <c r="C140" s="2"/>
      <c r="D140" s="9"/>
      <c r="E140" s="18"/>
      <c r="F140" s="18"/>
      <c r="G140" s="18"/>
      <c r="H140" s="18"/>
      <c r="I140" s="18"/>
      <c r="J140" s="2"/>
    </row>
    <row r="141" spans="1:10">
      <c r="A141" s="93"/>
      <c r="B141" s="17"/>
      <c r="C141" s="2"/>
      <c r="D141" s="9"/>
      <c r="E141" s="18"/>
      <c r="F141" s="18"/>
      <c r="G141" s="18"/>
      <c r="H141" s="18"/>
      <c r="I141" s="18"/>
      <c r="J141" s="2"/>
    </row>
    <row r="142" spans="1:10">
      <c r="A142" s="93"/>
      <c r="B142" s="17"/>
      <c r="C142" s="129"/>
      <c r="D142" s="126"/>
      <c r="E142" s="29"/>
      <c r="F142" s="29"/>
      <c r="G142" s="29"/>
      <c r="H142" s="29"/>
      <c r="I142" s="29"/>
      <c r="J142" s="2"/>
    </row>
    <row r="143" spans="1:10">
      <c r="A143" s="93"/>
      <c r="B143" s="17"/>
      <c r="C143" s="2"/>
      <c r="D143" s="9"/>
      <c r="E143" s="16"/>
      <c r="F143" s="16"/>
      <c r="G143" s="16"/>
      <c r="H143" s="16"/>
      <c r="I143" s="29"/>
      <c r="J143" s="2"/>
    </row>
    <row r="144" spans="1:10">
      <c r="A144" s="93"/>
      <c r="B144" s="17"/>
      <c r="C144" s="2"/>
      <c r="D144" s="9"/>
      <c r="E144" s="16"/>
      <c r="F144" s="16"/>
      <c r="G144" s="16"/>
      <c r="H144" s="16"/>
      <c r="I144" s="29"/>
      <c r="J144" s="2"/>
    </row>
    <row r="145" spans="1:10">
      <c r="A145" s="93"/>
      <c r="B145" s="17"/>
      <c r="C145" s="2"/>
      <c r="D145" s="9"/>
      <c r="E145" s="16"/>
      <c r="F145" s="16"/>
      <c r="G145" s="16"/>
      <c r="H145" s="16"/>
      <c r="I145" s="29"/>
      <c r="J145" s="2"/>
    </row>
    <row r="146" spans="1:10">
      <c r="A146" s="93"/>
      <c r="B146" s="17"/>
      <c r="C146" s="2"/>
      <c r="D146" s="9"/>
      <c r="E146" s="16"/>
      <c r="F146" s="16"/>
      <c r="G146" s="16"/>
      <c r="H146" s="16"/>
      <c r="I146" s="29"/>
      <c r="J146" s="2"/>
    </row>
    <row r="147" spans="1:10">
      <c r="A147" s="93"/>
      <c r="B147" s="17"/>
      <c r="C147" s="2"/>
      <c r="D147" s="9"/>
      <c r="E147" s="16"/>
      <c r="F147" s="16"/>
      <c r="G147" s="16"/>
      <c r="H147" s="16"/>
      <c r="I147" s="29"/>
      <c r="J147" s="2"/>
    </row>
    <row r="148" spans="1:10">
      <c r="A148" s="93"/>
      <c r="B148" s="17"/>
      <c r="C148" s="2"/>
      <c r="D148" s="9"/>
      <c r="E148" s="16"/>
      <c r="F148" s="16"/>
      <c r="G148" s="16"/>
      <c r="H148" s="16"/>
      <c r="I148" s="29"/>
      <c r="J148" s="2"/>
    </row>
    <row r="149" spans="1:10">
      <c r="A149" s="93"/>
      <c r="B149" s="17"/>
      <c r="C149" s="2"/>
      <c r="D149" s="9"/>
      <c r="E149" s="16"/>
      <c r="F149" s="16"/>
      <c r="G149" s="16"/>
      <c r="H149" s="16"/>
      <c r="I149" s="29"/>
      <c r="J149" s="2"/>
    </row>
    <row r="150" spans="1:10">
      <c r="A150" s="93"/>
      <c r="B150" s="17"/>
      <c r="C150" s="2"/>
      <c r="D150" s="9"/>
      <c r="E150" s="16"/>
      <c r="F150" s="16"/>
      <c r="G150" s="16"/>
      <c r="H150" s="16"/>
      <c r="I150" s="29"/>
      <c r="J150" s="2"/>
    </row>
    <row r="151" spans="1:10">
      <c r="A151" s="93"/>
      <c r="B151" s="17"/>
      <c r="C151" s="2"/>
      <c r="D151" s="9"/>
      <c r="E151" s="16"/>
      <c r="F151" s="16"/>
      <c r="G151" s="16"/>
      <c r="H151" s="16"/>
      <c r="I151" s="29"/>
      <c r="J151" s="2"/>
    </row>
    <row r="152" spans="1:10">
      <c r="A152" s="93"/>
      <c r="B152" s="17"/>
      <c r="C152" s="2"/>
      <c r="D152" s="9"/>
      <c r="E152" s="16"/>
      <c r="F152" s="16"/>
      <c r="G152" s="16"/>
      <c r="H152" s="16"/>
      <c r="I152" s="29"/>
      <c r="J152" s="2"/>
    </row>
    <row r="153" spans="1:10">
      <c r="A153" s="93"/>
      <c r="B153" s="17"/>
      <c r="C153" s="2"/>
      <c r="D153" s="9"/>
      <c r="E153" s="16"/>
      <c r="F153" s="16"/>
      <c r="G153" s="16"/>
      <c r="H153" s="16"/>
      <c r="I153" s="29"/>
      <c r="J153" s="2"/>
    </row>
    <row r="154" spans="1:10">
      <c r="A154" s="93"/>
      <c r="B154" s="17"/>
      <c r="C154" s="2"/>
      <c r="D154" s="9"/>
      <c r="E154" s="16"/>
      <c r="F154" s="16"/>
      <c r="G154" s="16"/>
      <c r="H154" s="16"/>
      <c r="I154" s="29"/>
      <c r="J154" s="2"/>
    </row>
    <row r="155" spans="1:10">
      <c r="A155" s="93"/>
      <c r="B155" s="17"/>
      <c r="C155" s="2"/>
      <c r="D155" s="9"/>
      <c r="E155" s="16"/>
      <c r="F155" s="16"/>
      <c r="G155" s="16"/>
      <c r="H155" s="16"/>
      <c r="I155" s="29"/>
      <c r="J155" s="2"/>
    </row>
    <row r="156" spans="1:10">
      <c r="A156" s="93"/>
      <c r="B156" s="17"/>
      <c r="C156" s="2"/>
      <c r="D156" s="9"/>
      <c r="E156" s="16"/>
      <c r="F156" s="16"/>
      <c r="G156" s="16"/>
      <c r="H156" s="16"/>
      <c r="I156" s="29"/>
      <c r="J156" s="2"/>
    </row>
    <row r="157" spans="1:10">
      <c r="A157" s="93"/>
      <c r="B157" s="17"/>
      <c r="C157" s="2"/>
      <c r="D157" s="9"/>
      <c r="E157" s="16"/>
      <c r="F157" s="16"/>
      <c r="G157" s="16"/>
      <c r="H157" s="16"/>
      <c r="I157" s="29"/>
      <c r="J157" s="2"/>
    </row>
    <row r="158" spans="1:10">
      <c r="A158" s="93"/>
      <c r="B158" s="2"/>
      <c r="C158" s="2"/>
      <c r="D158" s="2"/>
      <c r="E158" s="16"/>
      <c r="F158" s="16"/>
      <c r="G158" s="16"/>
      <c r="H158" s="16"/>
      <c r="I158" s="16"/>
      <c r="J158" s="2"/>
    </row>
    <row r="159" spans="1:10">
      <c r="A159" s="13"/>
      <c r="B159" s="17"/>
      <c r="C159" s="2"/>
      <c r="D159" s="2"/>
      <c r="E159" s="2"/>
      <c r="F159" s="2"/>
      <c r="G159" s="2"/>
      <c r="H159" s="2"/>
      <c r="I159" s="2"/>
      <c r="J159" s="2"/>
    </row>
    <row r="160" spans="1:10" ht="22.5">
      <c r="A160" s="13"/>
      <c r="B160" s="17"/>
      <c r="C160" s="2"/>
      <c r="D160" s="2"/>
      <c r="E160" s="2"/>
      <c r="F160" s="1"/>
      <c r="G160" s="1"/>
      <c r="H160" s="1"/>
      <c r="I160" s="1"/>
      <c r="J160" s="2"/>
    </row>
    <row r="161" spans="1:10" ht="22.5">
      <c r="A161" s="13"/>
      <c r="B161" s="1"/>
      <c r="C161" s="2"/>
      <c r="D161" s="2"/>
      <c r="E161" s="2"/>
      <c r="F161" s="1"/>
      <c r="G161" s="1"/>
      <c r="H161" s="1"/>
      <c r="I161" s="1"/>
      <c r="J161" s="2"/>
    </row>
    <row r="162" spans="1:10">
      <c r="A162" s="93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22.5">
      <c r="A163" s="13"/>
      <c r="B163" s="13"/>
      <c r="C163" s="13"/>
      <c r="D163" s="13"/>
      <c r="E163" s="14"/>
      <c r="F163" s="14"/>
      <c r="G163" s="14"/>
      <c r="H163" s="14"/>
      <c r="I163" s="14"/>
      <c r="J163" s="13"/>
    </row>
    <row r="164" spans="1:10" ht="22.5">
      <c r="A164" s="93"/>
      <c r="B164" s="93"/>
      <c r="C164" s="93"/>
      <c r="D164" s="93"/>
      <c r="E164" s="9"/>
      <c r="F164" s="9"/>
      <c r="G164" s="9"/>
      <c r="H164" s="9"/>
      <c r="I164" s="14"/>
      <c r="J164" s="13"/>
    </row>
    <row r="165" spans="1:10">
      <c r="A165" s="93"/>
      <c r="B165" s="17"/>
      <c r="C165" s="2"/>
      <c r="D165" s="9"/>
      <c r="E165" s="18"/>
      <c r="F165" s="18"/>
      <c r="G165" s="18"/>
      <c r="H165" s="18"/>
      <c r="I165" s="18"/>
      <c r="J165" s="2"/>
    </row>
    <row r="166" spans="1:10">
      <c r="A166" s="93"/>
      <c r="B166" s="17"/>
      <c r="C166" s="2"/>
      <c r="D166" s="9"/>
      <c r="E166" s="16"/>
      <c r="F166" s="16"/>
      <c r="G166" s="16"/>
      <c r="H166" s="16"/>
      <c r="I166" s="29"/>
      <c r="J166" s="2"/>
    </row>
    <row r="167" spans="1:10">
      <c r="A167" s="93"/>
      <c r="B167" s="17"/>
      <c r="C167" s="2"/>
      <c r="D167" s="9"/>
      <c r="E167" s="16"/>
      <c r="F167" s="16"/>
      <c r="G167" s="16"/>
      <c r="H167" s="16"/>
      <c r="I167" s="29"/>
      <c r="J167" s="2"/>
    </row>
    <row r="168" spans="1:10">
      <c r="A168" s="93"/>
      <c r="B168" s="17"/>
      <c r="C168" s="2"/>
      <c r="D168" s="9"/>
      <c r="E168" s="16"/>
      <c r="F168" s="16"/>
      <c r="G168" s="16"/>
      <c r="H168" s="16"/>
      <c r="I168" s="29"/>
      <c r="J168" s="2"/>
    </row>
    <row r="169" spans="1:10">
      <c r="A169" s="93"/>
      <c r="B169" s="17"/>
      <c r="C169" s="2"/>
      <c r="D169" s="9"/>
      <c r="E169" s="16"/>
      <c r="F169" s="16"/>
      <c r="G169" s="16"/>
      <c r="H169" s="16"/>
      <c r="I169" s="29"/>
      <c r="J169" s="2"/>
    </row>
    <row r="170" spans="1:10">
      <c r="A170" s="93"/>
      <c r="B170" s="17"/>
      <c r="C170" s="2"/>
      <c r="D170" s="9"/>
      <c r="E170" s="16"/>
      <c r="F170" s="16"/>
      <c r="G170" s="16"/>
      <c r="H170" s="16"/>
      <c r="I170" s="29"/>
      <c r="J170" s="2"/>
    </row>
    <row r="171" spans="1:10">
      <c r="A171" s="93"/>
      <c r="B171" s="17"/>
      <c r="C171" s="2"/>
      <c r="D171" s="9"/>
      <c r="E171" s="16"/>
      <c r="F171" s="16"/>
      <c r="G171" s="16"/>
      <c r="H171" s="16"/>
      <c r="I171" s="29"/>
      <c r="J171" s="2"/>
    </row>
    <row r="172" spans="1:10">
      <c r="A172" s="93"/>
      <c r="B172" s="17"/>
      <c r="C172" s="2"/>
      <c r="D172" s="9"/>
      <c r="E172" s="16"/>
      <c r="F172" s="16"/>
      <c r="G172" s="16"/>
      <c r="H172" s="16"/>
      <c r="I172" s="16"/>
      <c r="J172" s="2"/>
    </row>
    <row r="173" spans="1:10">
      <c r="A173" s="93"/>
      <c r="B173" s="17"/>
      <c r="C173" s="2"/>
      <c r="D173" s="9"/>
      <c r="E173" s="16"/>
      <c r="F173" s="16"/>
      <c r="G173" s="16"/>
      <c r="H173" s="16"/>
      <c r="I173" s="16"/>
      <c r="J173" s="2"/>
    </row>
    <row r="174" spans="1:10">
      <c r="A174" s="93"/>
      <c r="B174" s="17"/>
      <c r="C174" s="2"/>
      <c r="D174" s="9"/>
      <c r="E174" s="16"/>
      <c r="F174" s="16"/>
      <c r="G174" s="16"/>
      <c r="H174" s="16"/>
      <c r="I174" s="29"/>
      <c r="J174" s="2"/>
    </row>
    <row r="175" spans="1:10">
      <c r="A175" s="93"/>
      <c r="B175" s="17"/>
      <c r="C175" s="2"/>
      <c r="D175" s="9"/>
      <c r="E175" s="16"/>
      <c r="F175" s="16"/>
      <c r="G175" s="16"/>
      <c r="H175" s="16"/>
      <c r="I175" s="29"/>
      <c r="J175" s="2"/>
    </row>
    <row r="176" spans="1:10">
      <c r="A176" s="93"/>
      <c r="B176" s="17"/>
      <c r="C176" s="2"/>
      <c r="D176" s="126"/>
      <c r="E176" s="16"/>
      <c r="F176" s="16"/>
      <c r="G176" s="16"/>
      <c r="H176" s="16"/>
      <c r="I176" s="29"/>
      <c r="J176" s="2"/>
    </row>
    <row r="177" spans="1:10">
      <c r="A177" s="93"/>
      <c r="B177" s="17"/>
      <c r="C177" s="129"/>
      <c r="D177" s="126"/>
      <c r="E177" s="16"/>
      <c r="F177" s="16"/>
      <c r="G177" s="16"/>
      <c r="H177" s="16"/>
      <c r="I177" s="29"/>
      <c r="J177" s="2"/>
    </row>
    <row r="178" spans="1:10">
      <c r="A178" s="93"/>
      <c r="B178" s="17"/>
      <c r="C178" s="129"/>
      <c r="D178" s="126"/>
      <c r="E178" s="16"/>
      <c r="F178" s="16"/>
      <c r="G178" s="16"/>
      <c r="H178" s="16"/>
      <c r="I178" s="29"/>
      <c r="J178" s="2"/>
    </row>
    <row r="179" spans="1:10">
      <c r="A179" s="93"/>
      <c r="B179" s="17"/>
      <c r="C179" s="2"/>
      <c r="D179" s="9"/>
      <c r="E179" s="16"/>
      <c r="F179" s="16"/>
      <c r="G179" s="16"/>
      <c r="H179" s="16"/>
      <c r="I179" s="29"/>
      <c r="J179" s="2"/>
    </row>
    <row r="180" spans="1:10">
      <c r="A180" s="93"/>
      <c r="B180" s="17"/>
      <c r="C180" s="2"/>
      <c r="D180" s="9"/>
      <c r="E180" s="16"/>
      <c r="F180" s="16"/>
      <c r="G180" s="16"/>
      <c r="H180" s="16"/>
      <c r="I180" s="29"/>
      <c r="J180" s="2"/>
    </row>
    <row r="181" spans="1:10">
      <c r="A181" s="93"/>
      <c r="B181" s="17"/>
      <c r="C181" s="129"/>
      <c r="D181" s="126"/>
      <c r="E181" s="16"/>
      <c r="F181" s="16"/>
      <c r="G181" s="16"/>
      <c r="H181" s="16"/>
      <c r="I181" s="29"/>
      <c r="J181" s="2"/>
    </row>
    <row r="182" spans="1:10">
      <c r="A182" s="93"/>
      <c r="B182" s="17"/>
      <c r="C182" s="129"/>
      <c r="D182" s="126"/>
      <c r="E182" s="16"/>
      <c r="F182" s="16"/>
      <c r="G182" s="16"/>
      <c r="H182" s="16"/>
      <c r="I182" s="16"/>
      <c r="J182" s="2"/>
    </row>
    <row r="183" spans="1:10">
      <c r="A183" s="93"/>
      <c r="B183" s="17"/>
      <c r="C183" s="129"/>
      <c r="D183" s="126"/>
      <c r="E183" s="29"/>
      <c r="F183" s="29"/>
      <c r="G183" s="29"/>
      <c r="H183" s="29"/>
      <c r="I183" s="29"/>
      <c r="J183" s="2"/>
    </row>
    <row r="184" spans="1:10" ht="22.5">
      <c r="A184" s="13"/>
      <c r="B184" s="1"/>
      <c r="C184" s="2"/>
      <c r="D184" s="2"/>
      <c r="E184" s="2"/>
      <c r="F184" s="2"/>
      <c r="G184" s="2"/>
      <c r="H184" s="2"/>
      <c r="I184" s="2"/>
      <c r="J184" s="2"/>
    </row>
    <row r="185" spans="1:10" ht="22.5">
      <c r="A185" s="13"/>
      <c r="B185" s="1"/>
      <c r="C185" s="2"/>
      <c r="D185" s="2"/>
      <c r="E185" s="2"/>
      <c r="F185" s="1"/>
      <c r="G185" s="1"/>
      <c r="H185" s="1"/>
      <c r="I185" s="1"/>
      <c r="J185" s="2"/>
    </row>
    <row r="186" spans="1:10" ht="22.5">
      <c r="A186" s="13"/>
      <c r="B186" s="1"/>
      <c r="C186" s="2"/>
      <c r="D186" s="2"/>
      <c r="E186" s="2"/>
      <c r="F186" s="1"/>
      <c r="G186" s="1"/>
      <c r="H186" s="1"/>
      <c r="I186" s="1"/>
      <c r="J186" s="2"/>
    </row>
    <row r="187" spans="1:10">
      <c r="A187" s="93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22.5">
      <c r="A188" s="13"/>
      <c r="B188" s="13"/>
      <c r="C188" s="13"/>
      <c r="D188" s="13"/>
      <c r="E188" s="14"/>
      <c r="F188" s="14"/>
      <c r="G188" s="14"/>
      <c r="H188" s="14"/>
      <c r="I188" s="14"/>
      <c r="J188" s="13"/>
    </row>
    <row r="189" spans="1:10" ht="22.5">
      <c r="A189" s="93"/>
      <c r="B189" s="93"/>
      <c r="C189" s="93"/>
      <c r="D189" s="93"/>
      <c r="E189" s="9"/>
      <c r="F189" s="9"/>
      <c r="G189" s="9"/>
      <c r="H189" s="9"/>
      <c r="I189" s="14"/>
      <c r="J189" s="13"/>
    </row>
    <row r="190" spans="1:10">
      <c r="A190" s="93"/>
      <c r="B190" s="17"/>
      <c r="C190" s="2"/>
      <c r="D190" s="2"/>
      <c r="E190" s="2"/>
      <c r="F190" s="2"/>
      <c r="G190" s="2"/>
      <c r="H190" s="2"/>
      <c r="I190" s="2"/>
      <c r="J190" s="2"/>
    </row>
    <row r="191" spans="1:10">
      <c r="A191" s="93"/>
      <c r="B191" s="17"/>
      <c r="C191" s="129"/>
      <c r="D191" s="126"/>
      <c r="E191" s="129"/>
      <c r="F191" s="129"/>
      <c r="G191" s="129"/>
      <c r="H191" s="129"/>
      <c r="I191" s="129"/>
      <c r="J191" s="2"/>
    </row>
    <row r="192" spans="1:10">
      <c r="A192" s="93"/>
      <c r="B192" s="17"/>
      <c r="C192" s="129"/>
      <c r="D192" s="126"/>
      <c r="E192" s="29"/>
      <c r="F192" s="29"/>
      <c r="G192" s="29"/>
      <c r="H192" s="29"/>
      <c r="I192" s="29"/>
      <c r="J192" s="2"/>
    </row>
    <row r="193" spans="1:12">
      <c r="A193" s="93"/>
      <c r="B193" s="17"/>
      <c r="C193" s="129"/>
      <c r="D193" s="126"/>
      <c r="E193" s="29"/>
      <c r="F193" s="29"/>
      <c r="G193" s="29"/>
      <c r="H193" s="29"/>
      <c r="I193" s="29"/>
      <c r="J193" s="2"/>
    </row>
    <row r="194" spans="1:12">
      <c r="A194" s="93"/>
      <c r="B194" s="17"/>
      <c r="C194" s="129"/>
      <c r="D194" s="93"/>
      <c r="E194" s="29"/>
      <c r="F194" s="29"/>
      <c r="G194" s="29"/>
      <c r="H194" s="29"/>
      <c r="I194" s="29"/>
      <c r="J194" s="2"/>
    </row>
    <row r="195" spans="1:12">
      <c r="A195" s="93"/>
      <c r="B195" s="17"/>
      <c r="C195" s="129"/>
      <c r="D195" s="126"/>
      <c r="E195" s="29"/>
      <c r="F195" s="29"/>
      <c r="G195" s="29"/>
      <c r="H195" s="29"/>
      <c r="I195" s="29"/>
      <c r="J195" s="2"/>
    </row>
    <row r="196" spans="1:12">
      <c r="A196" s="93"/>
      <c r="B196" s="17"/>
      <c r="C196" s="129"/>
      <c r="D196" s="126"/>
      <c r="E196" s="29"/>
      <c r="F196" s="29"/>
      <c r="G196" s="29"/>
      <c r="H196" s="29"/>
      <c r="I196" s="29"/>
      <c r="J196" s="2"/>
    </row>
    <row r="197" spans="1:12">
      <c r="A197" s="93"/>
      <c r="B197" s="17"/>
      <c r="C197" s="129"/>
      <c r="D197" s="126"/>
      <c r="E197" s="29"/>
      <c r="F197" s="29"/>
      <c r="G197" s="29"/>
      <c r="H197" s="29"/>
      <c r="I197" s="29"/>
      <c r="J197" s="2"/>
      <c r="K197" s="130"/>
      <c r="L197" s="92"/>
    </row>
    <row r="198" spans="1:12">
      <c r="A198" s="93"/>
      <c r="B198" s="17"/>
      <c r="C198" s="129"/>
      <c r="D198" s="126"/>
      <c r="E198" s="29"/>
      <c r="F198" s="29"/>
      <c r="G198" s="29"/>
      <c r="H198" s="29"/>
      <c r="I198" s="29"/>
      <c r="J198" s="2"/>
    </row>
    <row r="199" spans="1:12">
      <c r="A199" s="93"/>
      <c r="B199" s="17"/>
      <c r="C199" s="129"/>
      <c r="D199" s="126"/>
      <c r="E199" s="29"/>
      <c r="F199" s="29"/>
      <c r="G199" s="29"/>
      <c r="H199" s="29"/>
      <c r="I199" s="29"/>
      <c r="J199" s="2"/>
      <c r="K199" s="92"/>
    </row>
    <row r="200" spans="1:12">
      <c r="A200" s="93"/>
      <c r="B200" s="17"/>
      <c r="C200" s="129"/>
      <c r="D200" s="126"/>
      <c r="E200" s="29"/>
      <c r="F200" s="29"/>
      <c r="G200" s="29"/>
      <c r="H200" s="29"/>
      <c r="I200" s="29"/>
      <c r="J200" s="2"/>
      <c r="K200" s="92"/>
    </row>
    <row r="201" spans="1:12">
      <c r="A201" s="93"/>
      <c r="B201" s="2"/>
      <c r="C201" s="2"/>
      <c r="D201" s="2"/>
      <c r="E201" s="2"/>
      <c r="F201" s="2"/>
      <c r="G201" s="2"/>
      <c r="H201" s="2"/>
      <c r="I201" s="2"/>
      <c r="J201" s="2"/>
      <c r="K201" s="92"/>
    </row>
    <row r="202" spans="1:12">
      <c r="A202" s="93"/>
      <c r="B202" s="2"/>
      <c r="C202" s="2"/>
      <c r="D202" s="2"/>
      <c r="E202" s="2"/>
      <c r="F202" s="2"/>
      <c r="G202" s="2"/>
      <c r="H202" s="2"/>
      <c r="I202" s="15"/>
      <c r="J202" s="2"/>
      <c r="K202" s="92"/>
    </row>
    <row r="203" spans="1:12">
      <c r="A203" s="93"/>
      <c r="B203" s="17"/>
      <c r="C203" s="2"/>
      <c r="D203" s="9"/>
      <c r="E203" s="18"/>
      <c r="F203" s="18"/>
      <c r="G203" s="18"/>
      <c r="H203" s="18"/>
      <c r="I203" s="18"/>
      <c r="J203" s="2"/>
    </row>
    <row r="204" spans="1:12">
      <c r="A204" s="93"/>
      <c r="B204" s="17"/>
      <c r="C204" s="2"/>
      <c r="D204" s="9"/>
      <c r="E204" s="18"/>
      <c r="F204" s="18"/>
      <c r="G204" s="18"/>
      <c r="H204" s="18"/>
      <c r="I204" s="18"/>
      <c r="J204" s="2"/>
    </row>
    <row r="205" spans="1:12" ht="22.5">
      <c r="A205" s="93"/>
      <c r="B205" s="1"/>
      <c r="C205" s="2"/>
      <c r="D205" s="2"/>
      <c r="E205" s="2"/>
      <c r="F205" s="2"/>
      <c r="G205" s="2"/>
      <c r="H205" s="2"/>
      <c r="I205" s="2"/>
      <c r="J205" s="2"/>
    </row>
    <row r="206" spans="1:12" ht="22.5">
      <c r="A206" s="93"/>
      <c r="B206" s="1"/>
      <c r="C206" s="2"/>
      <c r="D206" s="2"/>
      <c r="E206" s="2"/>
      <c r="F206" s="2"/>
      <c r="G206" s="2"/>
      <c r="H206" s="2"/>
      <c r="I206" s="2"/>
      <c r="J206" s="2"/>
    </row>
    <row r="207" spans="1:12">
      <c r="A207" s="93"/>
      <c r="B207" s="17"/>
      <c r="C207" s="2"/>
      <c r="D207" s="2"/>
      <c r="E207" s="2"/>
      <c r="F207" s="2"/>
      <c r="G207" s="2"/>
      <c r="H207" s="2"/>
      <c r="I207" s="20"/>
      <c r="J207" s="2"/>
    </row>
    <row r="208" spans="1:12" ht="22.5">
      <c r="A208" s="93"/>
      <c r="B208" s="2"/>
      <c r="C208" s="2"/>
      <c r="D208" s="2"/>
      <c r="E208" s="2"/>
      <c r="F208" s="2"/>
      <c r="G208" s="2"/>
      <c r="H208" s="2"/>
      <c r="I208" s="21"/>
      <c r="J208" s="2"/>
    </row>
    <row r="209" spans="1:10">
      <c r="A209" s="13"/>
      <c r="B209" s="17"/>
      <c r="C209" s="2"/>
      <c r="D209" s="2"/>
      <c r="E209" s="2"/>
      <c r="F209" s="2"/>
      <c r="G209" s="2"/>
      <c r="H209" s="2"/>
      <c r="I209" s="2"/>
      <c r="J209" s="2"/>
    </row>
    <row r="210" spans="1:10" ht="22.5">
      <c r="A210" s="13"/>
      <c r="B210" s="17"/>
      <c r="C210" s="2"/>
      <c r="D210" s="2"/>
      <c r="E210" s="2"/>
      <c r="F210" s="1"/>
      <c r="G210" s="1"/>
      <c r="H210" s="1"/>
      <c r="I210" s="1"/>
      <c r="J210" s="2"/>
    </row>
    <row r="211" spans="1:10" ht="22.5">
      <c r="A211" s="13"/>
      <c r="B211" s="1"/>
      <c r="C211" s="2"/>
      <c r="D211" s="2"/>
      <c r="E211" s="2"/>
      <c r="F211" s="1"/>
      <c r="G211" s="1"/>
      <c r="H211" s="1"/>
      <c r="I211" s="1"/>
      <c r="J211" s="2"/>
    </row>
    <row r="212" spans="1:10">
      <c r="A212" s="93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22.5">
      <c r="A213" s="13"/>
      <c r="B213" s="13"/>
      <c r="C213" s="13"/>
      <c r="D213" s="13"/>
      <c r="E213" s="14"/>
      <c r="F213" s="14"/>
      <c r="G213" s="14"/>
      <c r="H213" s="14"/>
      <c r="I213" s="14"/>
      <c r="J213" s="13"/>
    </row>
    <row r="214" spans="1:10" ht="22.5">
      <c r="A214" s="93"/>
      <c r="B214" s="93"/>
      <c r="C214" s="93"/>
      <c r="D214" s="93"/>
      <c r="E214" s="9"/>
      <c r="F214" s="9"/>
      <c r="G214" s="9"/>
      <c r="H214" s="9"/>
      <c r="I214" s="14"/>
      <c r="J214" s="13"/>
    </row>
    <row r="215" spans="1:10">
      <c r="A215" s="93"/>
      <c r="B215" s="2"/>
      <c r="C215" s="2"/>
      <c r="D215" s="9"/>
      <c r="E215" s="18"/>
      <c r="F215" s="18"/>
      <c r="G215" s="18"/>
      <c r="H215" s="18"/>
      <c r="I215" s="18"/>
      <c r="J215" s="2"/>
    </row>
    <row r="216" spans="1:10">
      <c r="A216" s="93"/>
      <c r="B216" s="17"/>
      <c r="C216" s="131"/>
      <c r="D216" s="9"/>
      <c r="E216" s="18"/>
      <c r="F216" s="16"/>
      <c r="G216" s="18"/>
      <c r="H216" s="16"/>
      <c r="I216" s="16"/>
      <c r="J216" s="11"/>
    </row>
    <row r="217" spans="1:10">
      <c r="A217" s="93"/>
      <c r="B217" s="17"/>
      <c r="C217" s="131"/>
      <c r="D217" s="9"/>
      <c r="E217" s="18"/>
      <c r="F217" s="16"/>
      <c r="G217" s="18"/>
      <c r="H217" s="16"/>
      <c r="I217" s="16"/>
      <c r="J217" s="2"/>
    </row>
    <row r="218" spans="1:10">
      <c r="A218" s="93"/>
      <c r="B218" s="17"/>
      <c r="C218" s="131"/>
      <c r="D218" s="9"/>
      <c r="E218" s="18"/>
      <c r="F218" s="16"/>
      <c r="G218" s="18"/>
      <c r="H218" s="16"/>
      <c r="I218" s="16"/>
      <c r="J218" s="11"/>
    </row>
    <row r="219" spans="1:10">
      <c r="A219" s="93"/>
      <c r="B219" s="17"/>
      <c r="C219" s="131"/>
      <c r="D219" s="9"/>
      <c r="E219" s="18"/>
      <c r="F219" s="16"/>
      <c r="G219" s="18"/>
      <c r="H219" s="16"/>
      <c r="I219" s="16"/>
      <c r="J219" s="2"/>
    </row>
    <row r="220" spans="1:10">
      <c r="A220" s="93"/>
      <c r="B220" s="17"/>
      <c r="C220" s="131"/>
      <c r="D220" s="93"/>
      <c r="E220" s="18"/>
      <c r="F220" s="16"/>
      <c r="G220" s="18"/>
      <c r="H220" s="16"/>
      <c r="I220" s="16"/>
      <c r="J220" s="2"/>
    </row>
    <row r="221" spans="1:10">
      <c r="A221" s="93"/>
      <c r="B221" s="17"/>
      <c r="C221" s="131"/>
      <c r="D221" s="9"/>
      <c r="E221" s="132"/>
      <c r="F221" s="16"/>
      <c r="G221" s="18"/>
      <c r="H221" s="16"/>
      <c r="I221" s="16"/>
      <c r="J221" s="2"/>
    </row>
    <row r="222" spans="1:10">
      <c r="A222" s="93"/>
      <c r="B222" s="17"/>
      <c r="C222" s="131"/>
      <c r="D222" s="126"/>
      <c r="E222" s="16"/>
      <c r="F222" s="16"/>
      <c r="G222" s="18"/>
      <c r="H222" s="16"/>
      <c r="I222" s="16"/>
      <c r="J222" s="2"/>
    </row>
    <row r="223" spans="1:10">
      <c r="A223" s="93"/>
      <c r="B223" s="17"/>
      <c r="C223" s="131"/>
      <c r="D223" s="126"/>
      <c r="E223" s="18"/>
      <c r="F223" s="16"/>
      <c r="G223" s="18"/>
      <c r="H223" s="16"/>
      <c r="I223" s="16"/>
      <c r="J223" s="2"/>
    </row>
    <row r="224" spans="1:10">
      <c r="A224" s="93"/>
      <c r="B224" s="2"/>
      <c r="C224" s="131"/>
      <c r="D224" s="126"/>
      <c r="E224" s="18"/>
      <c r="F224" s="16"/>
      <c r="G224" s="18"/>
      <c r="H224" s="16"/>
      <c r="I224" s="16"/>
      <c r="J224" s="2"/>
    </row>
    <row r="225" spans="1:10">
      <c r="A225" s="93"/>
      <c r="B225" s="17"/>
      <c r="C225" s="131"/>
      <c r="D225" s="9"/>
      <c r="E225" s="18"/>
      <c r="F225" s="16"/>
      <c r="G225" s="18"/>
      <c r="H225" s="16"/>
      <c r="I225" s="16"/>
      <c r="J225" s="2"/>
    </row>
    <row r="226" spans="1:10">
      <c r="A226" s="93"/>
      <c r="B226" s="17"/>
      <c r="C226" s="131"/>
      <c r="D226" s="9"/>
      <c r="E226" s="18"/>
      <c r="F226" s="16"/>
      <c r="G226" s="18"/>
      <c r="H226" s="16"/>
      <c r="I226" s="16"/>
      <c r="J226" s="2"/>
    </row>
    <row r="227" spans="1:10">
      <c r="A227" s="93"/>
      <c r="B227" s="17"/>
      <c r="C227" s="131"/>
      <c r="D227" s="9"/>
      <c r="E227" s="18"/>
      <c r="F227" s="16"/>
      <c r="G227" s="18"/>
      <c r="H227" s="16"/>
      <c r="I227" s="16"/>
      <c r="J227" s="2"/>
    </row>
    <row r="228" spans="1:10">
      <c r="A228" s="93"/>
      <c r="B228" s="17"/>
      <c r="C228" s="131"/>
      <c r="D228" s="9"/>
      <c r="E228" s="18"/>
      <c r="F228" s="16"/>
      <c r="G228" s="18"/>
      <c r="H228" s="16"/>
      <c r="I228" s="16"/>
      <c r="J228" s="2"/>
    </row>
    <row r="229" spans="1:10">
      <c r="A229" s="93"/>
      <c r="B229" s="17"/>
      <c r="C229" s="131"/>
      <c r="D229" s="93"/>
      <c r="E229" s="18"/>
      <c r="F229" s="16"/>
      <c r="G229" s="18"/>
      <c r="H229" s="16"/>
      <c r="I229" s="16"/>
      <c r="J229" s="2"/>
    </row>
    <row r="230" spans="1:10">
      <c r="A230" s="93"/>
      <c r="B230" s="17"/>
      <c r="C230" s="131"/>
      <c r="D230" s="126"/>
      <c r="E230" s="16"/>
      <c r="F230" s="16"/>
      <c r="G230" s="18"/>
      <c r="H230" s="16"/>
      <c r="I230" s="16"/>
      <c r="J230" s="2"/>
    </row>
    <row r="231" spans="1:10">
      <c r="A231" s="93"/>
      <c r="B231" s="17"/>
      <c r="C231" s="134"/>
      <c r="J231" s="2"/>
    </row>
    <row r="232" spans="1:10">
      <c r="A232" s="93"/>
      <c r="B232" s="17"/>
      <c r="C232" s="134"/>
      <c r="D232" s="135"/>
      <c r="E232" s="16"/>
      <c r="F232" s="16"/>
      <c r="G232" s="134"/>
      <c r="H232" s="16"/>
      <c r="I232" s="16"/>
      <c r="J232" s="2"/>
    </row>
    <row r="233" spans="1:10">
      <c r="A233" s="93"/>
      <c r="B233" s="17"/>
      <c r="C233" s="136"/>
      <c r="D233" s="135"/>
      <c r="E233" s="16"/>
      <c r="F233" s="16"/>
      <c r="G233" s="131"/>
      <c r="H233" s="16"/>
      <c r="I233" s="16"/>
      <c r="J233" s="2"/>
    </row>
    <row r="234" spans="1:10">
      <c r="A234" s="13"/>
      <c r="B234" s="17"/>
      <c r="C234" s="2"/>
      <c r="D234" s="2"/>
      <c r="E234" s="2"/>
      <c r="F234" s="2"/>
      <c r="G234" s="2"/>
      <c r="H234" s="2"/>
      <c r="I234" s="2"/>
      <c r="J234" s="2"/>
    </row>
    <row r="235" spans="1:10" ht="22.5">
      <c r="A235" s="13"/>
      <c r="B235" s="17"/>
      <c r="C235" s="2"/>
      <c r="D235" s="2"/>
      <c r="E235" s="2"/>
      <c r="F235" s="1"/>
      <c r="G235" s="1"/>
      <c r="H235" s="1"/>
      <c r="I235" s="1"/>
      <c r="J235" s="2"/>
    </row>
    <row r="236" spans="1:10" ht="22.5">
      <c r="A236" s="13"/>
      <c r="B236" s="1"/>
      <c r="C236" s="2"/>
      <c r="D236" s="2"/>
      <c r="E236" s="2"/>
      <c r="F236" s="1"/>
      <c r="G236" s="1"/>
      <c r="H236" s="1"/>
      <c r="I236" s="1"/>
      <c r="J236" s="2"/>
    </row>
    <row r="237" spans="1:10">
      <c r="A237" s="93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22.5">
      <c r="A238" s="13"/>
      <c r="B238" s="13"/>
      <c r="C238" s="13"/>
      <c r="D238" s="13"/>
      <c r="E238" s="14"/>
      <c r="F238" s="14"/>
      <c r="G238" s="14"/>
      <c r="H238" s="14"/>
      <c r="I238" s="14"/>
      <c r="J238" s="13"/>
    </row>
    <row r="239" spans="1:10" ht="22.5">
      <c r="A239" s="93"/>
      <c r="B239" s="93"/>
      <c r="C239" s="93"/>
      <c r="D239" s="93"/>
      <c r="E239" s="9"/>
      <c r="F239" s="9"/>
      <c r="G239" s="9"/>
      <c r="H239" s="9"/>
      <c r="I239" s="14"/>
      <c r="J239" s="13"/>
    </row>
    <row r="240" spans="1:10">
      <c r="A240" s="93"/>
      <c r="B240" s="2"/>
      <c r="C240" s="2"/>
      <c r="D240" s="9"/>
      <c r="E240" s="18"/>
      <c r="F240" s="18"/>
      <c r="G240" s="18"/>
      <c r="H240" s="18"/>
      <c r="I240" s="18"/>
      <c r="J240" s="2"/>
    </row>
    <row r="241" spans="1:10">
      <c r="A241" s="93"/>
      <c r="B241" s="17"/>
      <c r="C241" s="131"/>
      <c r="D241" s="9"/>
      <c r="E241" s="18"/>
      <c r="F241" s="16"/>
      <c r="G241" s="18"/>
      <c r="H241" s="16"/>
      <c r="I241" s="16"/>
      <c r="J241" s="2"/>
    </row>
    <row r="242" spans="1:10">
      <c r="A242" s="93"/>
      <c r="B242" s="17"/>
      <c r="C242" s="131"/>
      <c r="D242" s="9"/>
      <c r="E242" s="18"/>
      <c r="F242" s="16"/>
      <c r="G242" s="18"/>
      <c r="H242" s="16"/>
      <c r="I242" s="16"/>
      <c r="J242" s="11"/>
    </row>
    <row r="243" spans="1:10">
      <c r="A243" s="93"/>
      <c r="B243" s="17"/>
      <c r="C243" s="131"/>
      <c r="D243" s="9"/>
      <c r="E243" s="18"/>
      <c r="F243" s="16"/>
      <c r="G243" s="18"/>
      <c r="H243" s="16"/>
      <c r="I243" s="16"/>
      <c r="J243" s="2"/>
    </row>
    <row r="244" spans="1:10">
      <c r="A244" s="93"/>
      <c r="B244" s="17"/>
      <c r="C244" s="131"/>
      <c r="D244" s="93"/>
      <c r="E244" s="18"/>
      <c r="F244" s="16"/>
      <c r="G244" s="18"/>
      <c r="H244" s="16"/>
      <c r="I244" s="16"/>
      <c r="J244" s="2"/>
    </row>
    <row r="245" spans="1:10">
      <c r="A245" s="93"/>
      <c r="B245" s="17"/>
      <c r="C245" s="131"/>
      <c r="D245" s="9"/>
      <c r="E245" s="132"/>
      <c r="F245" s="16"/>
      <c r="G245" s="18"/>
      <c r="H245" s="16"/>
      <c r="I245" s="16"/>
      <c r="J245" s="2"/>
    </row>
    <row r="246" spans="1:10">
      <c r="A246" s="93"/>
      <c r="B246" s="17"/>
      <c r="C246" s="131"/>
      <c r="D246" s="126"/>
      <c r="E246" s="16"/>
      <c r="F246" s="16"/>
      <c r="G246" s="18"/>
      <c r="H246" s="16"/>
      <c r="I246" s="16"/>
      <c r="J246" s="2"/>
    </row>
    <row r="247" spans="1:10">
      <c r="A247" s="93"/>
      <c r="B247" s="17"/>
      <c r="C247" s="131"/>
      <c r="D247" s="126"/>
      <c r="E247" s="18"/>
      <c r="F247" s="16"/>
      <c r="G247" s="18"/>
      <c r="H247" s="16"/>
      <c r="I247" s="16"/>
      <c r="J247" s="2"/>
    </row>
    <row r="248" spans="1:10">
      <c r="A248" s="93"/>
      <c r="B248" s="2"/>
      <c r="C248" s="2"/>
      <c r="D248" s="2"/>
      <c r="E248" s="16"/>
      <c r="F248" s="16"/>
      <c r="G248" s="16"/>
      <c r="H248" s="16"/>
      <c r="I248" s="16"/>
      <c r="J248" s="2"/>
    </row>
    <row r="249" spans="1:10">
      <c r="A249" s="93"/>
      <c r="B249" s="101"/>
      <c r="C249" s="2"/>
      <c r="D249" s="9"/>
      <c r="E249" s="137"/>
      <c r="F249" s="16"/>
      <c r="G249" s="16"/>
      <c r="H249" s="16"/>
      <c r="I249" s="16"/>
      <c r="J249" s="2"/>
    </row>
    <row r="250" spans="1:10">
      <c r="A250" s="93"/>
      <c r="B250" s="101"/>
      <c r="C250" s="100"/>
      <c r="D250" s="9"/>
      <c r="E250" s="137"/>
      <c r="F250" s="16"/>
      <c r="G250" s="16"/>
      <c r="H250" s="16"/>
      <c r="I250" s="16"/>
      <c r="J250" s="2"/>
    </row>
    <row r="251" spans="1:10">
      <c r="A251" s="93"/>
      <c r="B251" s="101"/>
      <c r="C251" s="2"/>
      <c r="D251" s="9"/>
      <c r="E251" s="16"/>
      <c r="F251" s="16"/>
      <c r="G251" s="16"/>
      <c r="H251" s="16"/>
      <c r="I251" s="16"/>
      <c r="J251" s="2"/>
    </row>
    <row r="252" spans="1:10">
      <c r="A252" s="93"/>
      <c r="B252" s="101"/>
      <c r="C252" s="2"/>
      <c r="D252" s="9"/>
      <c r="E252" s="16"/>
      <c r="F252" s="16"/>
      <c r="G252" s="16"/>
      <c r="H252" s="16"/>
      <c r="I252" s="16"/>
      <c r="J252" s="2"/>
    </row>
    <row r="253" spans="1:10">
      <c r="A253" s="93"/>
      <c r="B253" s="101"/>
      <c r="C253" s="2"/>
      <c r="D253" s="9"/>
      <c r="E253" s="16"/>
      <c r="F253" s="16"/>
      <c r="G253" s="16"/>
      <c r="H253" s="16"/>
      <c r="I253" s="16"/>
      <c r="J253" s="2"/>
    </row>
    <row r="254" spans="1:10">
      <c r="A254" s="93"/>
      <c r="B254" s="101"/>
      <c r="C254" s="2"/>
      <c r="D254" s="9"/>
      <c r="E254" s="16"/>
      <c r="F254" s="16"/>
      <c r="G254" s="16"/>
      <c r="H254" s="16"/>
      <c r="I254" s="16"/>
      <c r="J254" s="2"/>
    </row>
    <row r="255" spans="1:10">
      <c r="A255" s="93"/>
      <c r="B255" s="101"/>
      <c r="C255" s="2"/>
      <c r="D255" s="9"/>
      <c r="E255" s="16"/>
      <c r="F255" s="16"/>
      <c r="G255" s="16"/>
      <c r="H255" s="16"/>
      <c r="I255" s="16"/>
      <c r="J255" s="2"/>
    </row>
    <row r="256" spans="1:10">
      <c r="A256" s="93"/>
      <c r="B256" s="101"/>
      <c r="C256" s="2"/>
      <c r="D256" s="9"/>
      <c r="E256" s="16"/>
      <c r="F256" s="16"/>
      <c r="G256" s="16"/>
      <c r="H256" s="16"/>
      <c r="I256" s="16"/>
      <c r="J256" s="2"/>
    </row>
    <row r="257" spans="1:10">
      <c r="A257" s="93"/>
      <c r="B257" s="101"/>
      <c r="C257" s="2"/>
      <c r="D257" s="9"/>
      <c r="E257" s="16"/>
      <c r="F257" s="16"/>
      <c r="G257" s="16"/>
      <c r="H257" s="16"/>
      <c r="I257" s="16"/>
      <c r="J257" s="2"/>
    </row>
    <row r="258" spans="1:10">
      <c r="A258" s="93"/>
      <c r="B258" s="17"/>
      <c r="C258" s="2"/>
      <c r="D258" s="9"/>
      <c r="E258" s="16"/>
      <c r="F258" s="16"/>
      <c r="G258" s="16"/>
      <c r="H258" s="16"/>
      <c r="I258" s="16"/>
      <c r="J258" s="2"/>
    </row>
    <row r="259" spans="1:10">
      <c r="A259" s="13"/>
      <c r="B259" s="17"/>
      <c r="C259" s="2"/>
      <c r="D259" s="2"/>
      <c r="E259" s="2"/>
      <c r="F259" s="2"/>
      <c r="G259" s="2"/>
      <c r="H259" s="2"/>
      <c r="I259" s="2"/>
      <c r="J259" s="2"/>
    </row>
    <row r="260" spans="1:10" ht="22.5">
      <c r="A260" s="13"/>
      <c r="B260" s="17"/>
      <c r="C260" s="2"/>
      <c r="D260" s="2"/>
      <c r="E260" s="2"/>
      <c r="F260" s="1"/>
      <c r="G260" s="1"/>
      <c r="H260" s="1"/>
      <c r="I260" s="1"/>
      <c r="J260" s="2"/>
    </row>
    <row r="261" spans="1:10" ht="22.5">
      <c r="A261" s="13"/>
      <c r="B261" s="1"/>
      <c r="C261" s="2"/>
      <c r="D261" s="2"/>
      <c r="E261" s="2"/>
      <c r="F261" s="1"/>
      <c r="G261" s="1"/>
      <c r="H261" s="1"/>
      <c r="I261" s="1"/>
      <c r="J261" s="2"/>
    </row>
    <row r="262" spans="1:10">
      <c r="A262" s="93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22.5">
      <c r="A263" s="13"/>
      <c r="B263" s="13"/>
      <c r="C263" s="13"/>
      <c r="D263" s="13"/>
      <c r="E263" s="14"/>
      <c r="F263" s="14"/>
      <c r="G263" s="14"/>
      <c r="H263" s="14"/>
      <c r="I263" s="14"/>
      <c r="J263" s="13"/>
    </row>
    <row r="264" spans="1:10" ht="22.5">
      <c r="A264" s="93"/>
      <c r="B264" s="93"/>
      <c r="C264" s="93"/>
      <c r="D264" s="93"/>
      <c r="E264" s="9"/>
      <c r="F264" s="9"/>
      <c r="G264" s="9"/>
      <c r="H264" s="9"/>
      <c r="I264" s="14"/>
      <c r="J264" s="13"/>
    </row>
    <row r="265" spans="1:10">
      <c r="A265" s="93"/>
      <c r="B265" s="2"/>
      <c r="C265" s="2"/>
      <c r="D265" s="2"/>
      <c r="E265" s="16"/>
      <c r="F265" s="16"/>
      <c r="G265" s="16"/>
      <c r="H265" s="16"/>
      <c r="I265" s="16"/>
      <c r="J265" s="2"/>
    </row>
    <row r="266" spans="1:10">
      <c r="A266" s="93"/>
      <c r="B266" s="17"/>
      <c r="C266" s="2"/>
      <c r="D266" s="9"/>
      <c r="E266" s="16"/>
      <c r="F266" s="16"/>
      <c r="G266" s="16"/>
      <c r="H266" s="16"/>
      <c r="I266" s="16"/>
      <c r="J266" s="2"/>
    </row>
    <row r="267" spans="1:10">
      <c r="A267" s="93"/>
      <c r="B267" s="17"/>
      <c r="C267" s="100"/>
      <c r="D267" s="9"/>
      <c r="E267" s="16"/>
      <c r="F267" s="16"/>
      <c r="G267" s="16"/>
      <c r="H267" s="16"/>
      <c r="I267" s="16"/>
      <c r="J267" s="2"/>
    </row>
    <row r="268" spans="1:10">
      <c r="A268" s="93"/>
      <c r="B268" s="17"/>
      <c r="C268" s="100"/>
      <c r="D268" s="9"/>
      <c r="E268" s="16"/>
      <c r="F268" s="16"/>
      <c r="G268" s="16"/>
      <c r="H268" s="16"/>
      <c r="I268" s="16"/>
      <c r="J268" s="11"/>
    </row>
    <row r="269" spans="1:10">
      <c r="A269" s="93"/>
      <c r="B269" s="2"/>
      <c r="C269" s="2"/>
      <c r="D269" s="2"/>
      <c r="E269" s="16"/>
      <c r="F269" s="16"/>
      <c r="G269" s="16"/>
      <c r="H269" s="16"/>
      <c r="I269" s="16"/>
      <c r="J269" s="2"/>
    </row>
    <row r="270" spans="1:10">
      <c r="A270" s="93"/>
      <c r="B270" s="101"/>
      <c r="C270" s="2"/>
      <c r="D270" s="9"/>
      <c r="E270" s="16"/>
      <c r="F270" s="16"/>
      <c r="G270" s="16"/>
      <c r="H270" s="16"/>
      <c r="I270" s="16"/>
      <c r="J270" s="2"/>
    </row>
    <row r="271" spans="1:10">
      <c r="A271" s="93"/>
      <c r="B271" s="101"/>
      <c r="C271" s="2"/>
      <c r="D271" s="9"/>
      <c r="E271" s="16"/>
      <c r="F271" s="16"/>
      <c r="G271" s="16"/>
      <c r="H271" s="16"/>
      <c r="I271" s="16"/>
      <c r="J271" s="2"/>
    </row>
    <row r="272" spans="1:10">
      <c r="A272" s="93"/>
      <c r="B272" s="101"/>
      <c r="C272" s="2"/>
      <c r="D272" s="9"/>
      <c r="E272" s="16"/>
      <c r="F272" s="16"/>
      <c r="G272" s="16"/>
      <c r="H272" s="16"/>
      <c r="I272" s="16"/>
      <c r="J272" s="2"/>
    </row>
    <row r="273" spans="1:10">
      <c r="A273" s="93"/>
      <c r="B273" s="2"/>
      <c r="C273" s="2"/>
      <c r="D273" s="2"/>
      <c r="E273" s="16"/>
      <c r="F273" s="16"/>
      <c r="G273" s="16"/>
      <c r="H273" s="16"/>
      <c r="I273" s="16"/>
      <c r="J273" s="2"/>
    </row>
    <row r="274" spans="1:10">
      <c r="A274" s="93"/>
      <c r="B274" s="2"/>
      <c r="C274" s="2"/>
      <c r="D274" s="9"/>
      <c r="E274" s="16"/>
      <c r="F274" s="16"/>
      <c r="G274" s="16"/>
      <c r="H274" s="16"/>
      <c r="I274" s="16"/>
      <c r="J274" s="2"/>
    </row>
    <row r="275" spans="1:10">
      <c r="A275" s="93"/>
      <c r="B275" s="2"/>
      <c r="C275" s="2"/>
      <c r="D275" s="9"/>
      <c r="E275" s="16"/>
      <c r="F275" s="16"/>
      <c r="G275" s="16"/>
      <c r="H275" s="16"/>
      <c r="I275" s="16"/>
      <c r="J275" s="2"/>
    </row>
    <row r="276" spans="1:10">
      <c r="A276" s="93"/>
      <c r="B276" s="2"/>
      <c r="C276" s="2"/>
      <c r="D276" s="9"/>
      <c r="E276" s="16"/>
      <c r="F276" s="16"/>
      <c r="G276" s="16"/>
      <c r="H276" s="16"/>
      <c r="I276" s="16"/>
      <c r="J276" s="2"/>
    </row>
    <row r="277" spans="1:10">
      <c r="A277" s="93"/>
      <c r="B277" s="2"/>
      <c r="C277" s="2"/>
      <c r="D277" s="2"/>
      <c r="E277" s="16"/>
      <c r="F277" s="16"/>
      <c r="G277" s="16"/>
      <c r="H277" s="16"/>
      <c r="I277" s="16"/>
      <c r="J277" s="2"/>
    </row>
    <row r="278" spans="1:10">
      <c r="A278" s="93"/>
      <c r="B278" s="2"/>
      <c r="C278" s="2"/>
      <c r="D278" s="9"/>
      <c r="E278" s="16"/>
      <c r="F278" s="16"/>
      <c r="G278" s="16"/>
      <c r="H278" s="16"/>
      <c r="I278" s="16"/>
      <c r="J278" s="2"/>
    </row>
    <row r="279" spans="1:10">
      <c r="A279" s="93"/>
      <c r="B279" s="2"/>
      <c r="C279" s="2"/>
      <c r="D279" s="2"/>
      <c r="E279" s="16"/>
      <c r="F279" s="16"/>
      <c r="G279" s="16"/>
      <c r="H279" s="16"/>
      <c r="I279" s="16"/>
      <c r="J279" s="2"/>
    </row>
    <row r="280" spans="1:10">
      <c r="A280" s="93"/>
      <c r="B280" s="2"/>
      <c r="C280" s="2"/>
      <c r="D280" s="9"/>
      <c r="E280" s="16"/>
      <c r="F280" s="16"/>
      <c r="G280" s="16"/>
      <c r="H280" s="16"/>
      <c r="I280" s="16"/>
      <c r="J280" s="2"/>
    </row>
    <row r="281" spans="1:10">
      <c r="A281" s="93"/>
      <c r="B281" s="2"/>
      <c r="C281" s="2"/>
      <c r="D281" s="2"/>
      <c r="E281" s="16"/>
      <c r="F281" s="16"/>
      <c r="G281" s="16"/>
      <c r="H281" s="16"/>
      <c r="I281" s="16"/>
      <c r="J281" s="2"/>
    </row>
    <row r="282" spans="1:10">
      <c r="A282" s="93"/>
      <c r="B282" s="2"/>
      <c r="C282" s="2"/>
      <c r="D282" s="9"/>
      <c r="E282" s="16"/>
      <c r="F282" s="16"/>
      <c r="G282" s="16"/>
      <c r="H282" s="16"/>
      <c r="I282" s="16"/>
      <c r="J282" s="2"/>
    </row>
    <row r="283" spans="1:10">
      <c r="A283" s="93"/>
      <c r="B283" s="2"/>
      <c r="C283" s="2"/>
      <c r="D283" s="2"/>
      <c r="E283" s="16"/>
      <c r="F283" s="16"/>
      <c r="G283" s="16"/>
      <c r="H283" s="16"/>
      <c r="I283" s="16"/>
      <c r="J283" s="2"/>
    </row>
  </sheetData>
  <mergeCells count="7">
    <mergeCell ref="J4:J5"/>
    <mergeCell ref="A4:A5"/>
    <mergeCell ref="B4:B5"/>
    <mergeCell ref="C4:C5"/>
    <mergeCell ref="D4:D5"/>
    <mergeCell ref="E4:F4"/>
    <mergeCell ref="G4:H4"/>
  </mergeCells>
  <printOptions horizontalCentered="1" verticalCentered="1"/>
  <pageMargins left="0.31496062992125984" right="0" top="0.39370078740157483" bottom="0.19685039370078741" header="0.31496062992125984" footer="0.31496062992125984"/>
  <pageSetup paperSize="9" scale="99" orientation="landscape" horizontalDpi="4294967293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M296"/>
  <sheetViews>
    <sheetView showWhiteSpace="0" view="pageBreakPreview" zoomScaleNormal="100" zoomScaleSheetLayoutView="100" workbookViewId="0">
      <selection activeCell="G18" sqref="G18"/>
    </sheetView>
  </sheetViews>
  <sheetFormatPr defaultColWidth="9.140625" defaultRowHeight="21"/>
  <cols>
    <col min="1" max="1" width="7.7109375" style="82" customWidth="1"/>
    <col min="2" max="2" width="50.42578125" style="82" customWidth="1"/>
    <col min="3" max="4" width="9.140625" style="82"/>
    <col min="5" max="8" width="11.7109375" style="82" customWidth="1"/>
    <col min="9" max="9" width="13.7109375" style="82" customWidth="1"/>
    <col min="10" max="10" width="12.42578125" style="82" bestFit="1" customWidth="1"/>
    <col min="11" max="11" width="9.140625" style="82"/>
    <col min="12" max="12" width="18.42578125" style="82" customWidth="1"/>
    <col min="13" max="13" width="12.42578125" style="82" bestFit="1" customWidth="1"/>
    <col min="14" max="16384" width="9.140625" style="82"/>
  </cols>
  <sheetData>
    <row r="1" spans="1:10" ht="22.5">
      <c r="A1" s="1" t="str">
        <f>'ปร.4 หมวดสรุปค่าต้นทุนงาน'!A1</f>
        <v>ประมาณราคาก่อสร้าง งานก่อสร้างอาคารที่พักผู้เข้ารับการอบรม ค่ายลูกเสือจังหวัดยโสธร</v>
      </c>
      <c r="B1" s="1"/>
      <c r="C1" s="2"/>
      <c r="D1" s="2"/>
      <c r="E1" s="2"/>
      <c r="F1" s="2"/>
      <c r="G1" s="2"/>
      <c r="H1" s="1"/>
      <c r="I1" s="2"/>
      <c r="J1" s="19" t="s">
        <v>707</v>
      </c>
    </row>
    <row r="2" spans="1:10" ht="22.5">
      <c r="A2" s="1" t="str">
        <f>'ปร.4 หมวดสรุปค่าต้นทุนงาน'!A2</f>
        <v>สถานที่ ค่ายลูกเสือจังหวัดยโสธร ต.เดิด อ.เมือง จ.ยโสธร</v>
      </c>
      <c r="B2" s="1"/>
      <c r="C2" s="2"/>
      <c r="D2" s="2"/>
      <c r="E2" s="2"/>
      <c r="F2" s="1"/>
      <c r="G2" s="1"/>
      <c r="H2" s="1"/>
      <c r="I2" s="1"/>
      <c r="J2" s="2"/>
    </row>
    <row r="3" spans="1:10" ht="22.5">
      <c r="A3" s="1" t="str">
        <f>'ปร.4 หมวดสรุปค่าต้นทุนงาน'!A3</f>
        <v>คำนวณราคากลางเมื่อวันที่ 28 เมษายน 2568</v>
      </c>
      <c r="B3" s="1"/>
      <c r="C3" s="2"/>
      <c r="D3" s="2"/>
      <c r="E3" s="2"/>
      <c r="F3" s="1"/>
      <c r="G3" s="1"/>
      <c r="H3" s="1"/>
      <c r="I3" s="1"/>
      <c r="J3" s="2"/>
    </row>
    <row r="4" spans="1:10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22.5">
      <c r="A5" s="281" t="s">
        <v>8</v>
      </c>
      <c r="B5" s="277" t="s">
        <v>0</v>
      </c>
      <c r="C5" s="277" t="s">
        <v>1</v>
      </c>
      <c r="D5" s="277" t="s">
        <v>2</v>
      </c>
      <c r="E5" s="280" t="s">
        <v>3</v>
      </c>
      <c r="F5" s="280"/>
      <c r="G5" s="280" t="s">
        <v>4</v>
      </c>
      <c r="H5" s="280"/>
      <c r="I5" s="161" t="s">
        <v>5</v>
      </c>
      <c r="J5" s="277" t="s">
        <v>7</v>
      </c>
    </row>
    <row r="6" spans="1:10" ht="22.5">
      <c r="A6" s="282"/>
      <c r="B6" s="279"/>
      <c r="C6" s="279"/>
      <c r="D6" s="279"/>
      <c r="E6" s="162" t="s">
        <v>9</v>
      </c>
      <c r="F6" s="162" t="s">
        <v>10</v>
      </c>
      <c r="G6" s="162" t="s">
        <v>9</v>
      </c>
      <c r="H6" s="162" t="s">
        <v>10</v>
      </c>
      <c r="I6" s="163" t="s">
        <v>6</v>
      </c>
      <c r="J6" s="278"/>
    </row>
    <row r="7" spans="1:10">
      <c r="A7" s="138">
        <v>1</v>
      </c>
      <c r="B7" s="3" t="s">
        <v>740</v>
      </c>
      <c r="C7" s="84"/>
      <c r="D7" s="84"/>
      <c r="E7" s="85"/>
      <c r="F7" s="85"/>
      <c r="G7" s="85"/>
      <c r="H7" s="85"/>
      <c r="I7" s="84"/>
      <c r="J7" s="3"/>
    </row>
    <row r="8" spans="1:10" ht="22.5">
      <c r="A8" s="6"/>
      <c r="B8" s="28" t="s">
        <v>770</v>
      </c>
      <c r="C8" s="83">
        <v>1</v>
      </c>
      <c r="D8" s="4" t="s">
        <v>86</v>
      </c>
      <c r="E8" s="7">
        <v>0</v>
      </c>
      <c r="F8" s="7">
        <f>C8*E8</f>
        <v>0</v>
      </c>
      <c r="G8" s="7">
        <v>3000</v>
      </c>
      <c r="H8" s="7">
        <f>C8*G8</f>
        <v>3000</v>
      </c>
      <c r="I8" s="7">
        <f>F8+H8</f>
        <v>3000</v>
      </c>
      <c r="J8" s="37"/>
    </row>
    <row r="9" spans="1:10" ht="22.5">
      <c r="A9" s="6"/>
      <c r="B9" s="28" t="s">
        <v>789</v>
      </c>
      <c r="C9" s="118">
        <f>20*8*0.5*1.25</f>
        <v>100</v>
      </c>
      <c r="D9" s="4" t="s">
        <v>17</v>
      </c>
      <c r="E9" s="88">
        <v>100</v>
      </c>
      <c r="F9" s="7">
        <f>C9*E9</f>
        <v>10000</v>
      </c>
      <c r="G9" s="7">
        <v>20</v>
      </c>
      <c r="H9" s="7">
        <f>C9*G9</f>
        <v>2000</v>
      </c>
      <c r="I9" s="191">
        <f>F9+H9</f>
        <v>12000</v>
      </c>
      <c r="J9" s="84"/>
    </row>
    <row r="10" spans="1:10" ht="22.5">
      <c r="A10" s="6"/>
      <c r="B10" s="28"/>
      <c r="C10" s="37"/>
      <c r="D10" s="4"/>
      <c r="E10" s="7"/>
      <c r="F10" s="7"/>
      <c r="G10" s="88"/>
      <c r="H10" s="7"/>
      <c r="I10" s="7"/>
      <c r="J10" s="37"/>
    </row>
    <row r="11" spans="1:10" ht="22.5">
      <c r="A11" s="6"/>
      <c r="B11" s="28"/>
      <c r="C11" s="37"/>
      <c r="D11" s="4"/>
      <c r="E11" s="7"/>
      <c r="F11" s="7"/>
      <c r="G11" s="88"/>
      <c r="H11" s="7"/>
      <c r="I11" s="7"/>
      <c r="J11" s="37"/>
    </row>
    <row r="12" spans="1:10" ht="22.5">
      <c r="A12" s="6"/>
      <c r="B12" s="28"/>
      <c r="C12" s="37"/>
      <c r="D12" s="4"/>
      <c r="E12" s="7"/>
      <c r="F12" s="7"/>
      <c r="G12" s="7"/>
      <c r="H12" s="7"/>
      <c r="I12" s="7"/>
      <c r="J12" s="37"/>
    </row>
    <row r="13" spans="1:10" ht="22.5">
      <c r="A13" s="6"/>
      <c r="B13" s="28"/>
      <c r="C13" s="37"/>
      <c r="D13" s="4"/>
      <c r="E13" s="7"/>
      <c r="F13" s="7"/>
      <c r="G13" s="7"/>
      <c r="H13" s="7"/>
      <c r="I13" s="7"/>
      <c r="J13" s="37"/>
    </row>
    <row r="14" spans="1:10" ht="22.5">
      <c r="A14" s="6"/>
      <c r="B14" s="28"/>
      <c r="C14" s="37"/>
      <c r="D14" s="4"/>
      <c r="E14" s="7"/>
      <c r="F14" s="7"/>
      <c r="G14" s="7"/>
      <c r="H14" s="7"/>
      <c r="I14" s="7"/>
      <c r="J14" s="37"/>
    </row>
    <row r="15" spans="1:10" ht="22.5">
      <c r="A15" s="6"/>
      <c r="B15" s="28"/>
      <c r="C15" s="37"/>
      <c r="D15" s="4"/>
      <c r="E15" s="7"/>
      <c r="F15" s="7"/>
      <c r="G15" s="7"/>
      <c r="H15" s="7"/>
      <c r="I15" s="7"/>
      <c r="J15" s="37"/>
    </row>
    <row r="16" spans="1:10" ht="22.5">
      <c r="A16" s="6"/>
      <c r="B16" s="28"/>
      <c r="C16" s="37"/>
      <c r="D16" s="4"/>
      <c r="E16" s="7"/>
      <c r="F16" s="7"/>
      <c r="G16" s="7"/>
      <c r="H16" s="7"/>
      <c r="I16" s="7"/>
      <c r="J16" s="37"/>
    </row>
    <row r="17" spans="1:12" ht="22.5">
      <c r="A17" s="6"/>
      <c r="B17" s="28"/>
      <c r="C17" s="37"/>
      <c r="D17" s="4"/>
      <c r="E17" s="7"/>
      <c r="F17" s="7"/>
      <c r="G17" s="7"/>
      <c r="H17" s="7"/>
      <c r="I17" s="7"/>
      <c r="J17" s="37"/>
    </row>
    <row r="18" spans="1:12" ht="22.5">
      <c r="A18" s="6"/>
      <c r="B18" s="28"/>
      <c r="C18" s="37"/>
      <c r="D18" s="4"/>
      <c r="E18" s="7"/>
      <c r="F18" s="7"/>
      <c r="G18" s="7"/>
      <c r="H18" s="7"/>
      <c r="I18" s="7"/>
      <c r="J18" s="37"/>
      <c r="L18" s="92"/>
    </row>
    <row r="19" spans="1:12" ht="22.5">
      <c r="A19" s="22"/>
      <c r="B19" s="139"/>
      <c r="C19" s="140"/>
      <c r="D19" s="141"/>
      <c r="E19" s="91"/>
      <c r="F19" s="91"/>
      <c r="G19" s="91"/>
      <c r="H19" s="91"/>
      <c r="I19" s="91"/>
      <c r="J19" s="159"/>
    </row>
    <row r="20" spans="1:12" ht="23.25" thickBot="1">
      <c r="A20" s="173"/>
      <c r="B20" s="194" t="s">
        <v>34</v>
      </c>
      <c r="C20" s="172"/>
      <c r="D20" s="195"/>
      <c r="E20" s="171"/>
      <c r="F20" s="171"/>
      <c r="G20" s="171"/>
      <c r="H20" s="171"/>
      <c r="I20" s="196">
        <f>SUM(I8:I19)</f>
        <v>15000</v>
      </c>
      <c r="J20" s="172"/>
    </row>
    <row r="21" spans="1:12" ht="23.25" thickTop="1">
      <c r="A21" s="23"/>
      <c r="B21" s="23"/>
      <c r="C21" s="24"/>
      <c r="D21" s="24"/>
      <c r="E21" s="24"/>
      <c r="F21" s="23"/>
      <c r="G21" s="23"/>
      <c r="H21" s="23"/>
      <c r="I21" s="1"/>
      <c r="J21" s="24"/>
    </row>
    <row r="22" spans="1:12" ht="22.5">
      <c r="A22" s="1"/>
      <c r="B22" s="1"/>
      <c r="C22" s="2"/>
      <c r="D22" s="2"/>
      <c r="E22" s="11"/>
      <c r="F22" s="11"/>
      <c r="G22" s="11"/>
      <c r="H22" s="11"/>
      <c r="I22" s="11"/>
      <c r="J22" s="2"/>
    </row>
    <row r="23" spans="1:12" ht="22.5">
      <c r="A23" s="1"/>
      <c r="B23" s="1"/>
      <c r="C23" s="2"/>
      <c r="D23" s="2"/>
      <c r="E23" s="2"/>
      <c r="F23" s="1"/>
      <c r="G23" s="1"/>
      <c r="H23" s="1"/>
      <c r="I23" s="1"/>
      <c r="J23" s="2"/>
    </row>
    <row r="24" spans="1:12" ht="22.5">
      <c r="A24" s="1"/>
      <c r="B24" s="1"/>
      <c r="C24" s="2"/>
      <c r="D24" s="2"/>
      <c r="E24" s="2"/>
      <c r="F24" s="1"/>
      <c r="G24" s="1"/>
      <c r="H24" s="1"/>
      <c r="I24" s="1"/>
      <c r="J24" s="2"/>
    </row>
    <row r="25" spans="1:12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2" ht="22.5">
      <c r="A26" s="12"/>
      <c r="B26" s="13"/>
      <c r="C26" s="13"/>
      <c r="D26" s="13"/>
      <c r="E26" s="14"/>
      <c r="F26" s="14"/>
      <c r="G26" s="14"/>
      <c r="H26" s="14"/>
      <c r="I26" s="14"/>
      <c r="J26" s="13"/>
    </row>
    <row r="27" spans="1:12" ht="22.5">
      <c r="A27" s="99"/>
      <c r="B27" s="93"/>
      <c r="C27" s="93"/>
      <c r="D27" s="93"/>
      <c r="E27" s="9"/>
      <c r="F27" s="9"/>
      <c r="G27" s="9"/>
      <c r="H27" s="9"/>
      <c r="I27" s="14"/>
      <c r="J27" s="13"/>
    </row>
    <row r="28" spans="1:12">
      <c r="A28" s="2"/>
      <c r="B28" s="2"/>
      <c r="C28" s="2"/>
      <c r="D28" s="2"/>
      <c r="E28" s="16"/>
      <c r="F28" s="16"/>
      <c r="G28" s="16"/>
      <c r="H28" s="16"/>
      <c r="I28" s="16"/>
      <c r="J28" s="2"/>
    </row>
    <row r="29" spans="1:12">
      <c r="A29" s="9"/>
      <c r="B29" s="2"/>
      <c r="C29" s="2"/>
      <c r="D29" s="2"/>
      <c r="E29" s="16"/>
      <c r="F29" s="16"/>
      <c r="G29" s="16"/>
      <c r="H29" s="16"/>
      <c r="I29" s="16"/>
      <c r="J29" s="2"/>
    </row>
    <row r="30" spans="1:12">
      <c r="A30" s="2"/>
      <c r="B30" s="101"/>
      <c r="C30" s="2"/>
      <c r="D30" s="9"/>
      <c r="E30" s="16"/>
      <c r="F30" s="16"/>
      <c r="G30" s="16"/>
      <c r="H30" s="16"/>
      <c r="I30" s="16"/>
      <c r="J30" s="2"/>
    </row>
    <row r="31" spans="1:12">
      <c r="A31" s="2"/>
      <c r="B31" s="101"/>
      <c r="C31" s="2"/>
      <c r="D31" s="9"/>
      <c r="E31" s="16"/>
      <c r="F31" s="16"/>
      <c r="G31" s="16"/>
      <c r="H31" s="16"/>
      <c r="I31" s="16"/>
      <c r="J31" s="9"/>
      <c r="L31" s="94"/>
    </row>
    <row r="32" spans="1:12">
      <c r="A32" s="2"/>
      <c r="B32" s="101"/>
      <c r="C32" s="100"/>
      <c r="D32" s="9"/>
      <c r="E32" s="16"/>
      <c r="F32" s="16"/>
      <c r="G32" s="16"/>
      <c r="H32" s="16"/>
      <c r="I32" s="16"/>
      <c r="J32" s="9"/>
      <c r="L32" s="94"/>
    </row>
    <row r="33" spans="1:12">
      <c r="A33" s="2"/>
      <c r="B33" s="101"/>
      <c r="C33" s="2"/>
      <c r="D33" s="9"/>
      <c r="E33" s="16"/>
      <c r="F33" s="16"/>
      <c r="G33" s="16"/>
      <c r="H33" s="16"/>
      <c r="I33" s="16"/>
      <c r="J33" s="9"/>
      <c r="L33" s="94"/>
    </row>
    <row r="34" spans="1:12">
      <c r="A34" s="2"/>
      <c r="B34" s="101"/>
      <c r="C34" s="2"/>
      <c r="D34" s="9"/>
      <c r="E34" s="16"/>
      <c r="F34" s="16"/>
      <c r="G34" s="16"/>
      <c r="H34" s="16"/>
      <c r="I34" s="16"/>
      <c r="J34" s="9"/>
      <c r="L34" s="94"/>
    </row>
    <row r="35" spans="1:12">
      <c r="A35" s="2"/>
      <c r="B35" s="101"/>
      <c r="C35" s="2"/>
      <c r="D35" s="9"/>
      <c r="E35" s="16"/>
      <c r="F35" s="16"/>
      <c r="G35" s="16"/>
      <c r="H35" s="16"/>
      <c r="I35" s="16"/>
      <c r="J35" s="2"/>
    </row>
    <row r="36" spans="1:12">
      <c r="A36" s="2"/>
      <c r="B36" s="101"/>
      <c r="C36" s="2"/>
      <c r="D36" s="9"/>
      <c r="E36" s="16"/>
      <c r="F36" s="16"/>
      <c r="G36" s="16"/>
      <c r="H36" s="16"/>
      <c r="I36" s="16"/>
      <c r="J36" s="2"/>
    </row>
    <row r="37" spans="1:12">
      <c r="A37" s="2"/>
      <c r="B37" s="101"/>
      <c r="C37" s="2"/>
      <c r="D37" s="9"/>
      <c r="E37" s="16"/>
      <c r="F37" s="16"/>
      <c r="G37" s="16"/>
      <c r="H37" s="16"/>
      <c r="I37" s="16"/>
      <c r="J37" s="2"/>
    </row>
    <row r="38" spans="1:12">
      <c r="A38" s="2"/>
      <c r="B38" s="101"/>
      <c r="C38" s="2"/>
      <c r="D38" s="9"/>
      <c r="E38" s="16"/>
      <c r="F38" s="16"/>
      <c r="G38" s="16"/>
      <c r="H38" s="16"/>
      <c r="I38" s="16"/>
      <c r="J38" s="2"/>
    </row>
    <row r="39" spans="1:12">
      <c r="A39" s="2"/>
      <c r="B39" s="101"/>
      <c r="C39" s="2"/>
      <c r="D39" s="9"/>
      <c r="E39" s="16"/>
      <c r="F39" s="16"/>
      <c r="G39" s="16"/>
      <c r="H39" s="16"/>
      <c r="I39" s="16"/>
      <c r="J39" s="2"/>
    </row>
    <row r="40" spans="1:12">
      <c r="A40" s="2"/>
      <c r="B40" s="101"/>
      <c r="C40" s="2"/>
      <c r="D40" s="9"/>
      <c r="E40" s="16"/>
      <c r="F40" s="16"/>
      <c r="G40" s="16"/>
      <c r="H40" s="16"/>
      <c r="I40" s="16"/>
      <c r="J40" s="2"/>
    </row>
    <row r="41" spans="1:12">
      <c r="A41" s="9"/>
      <c r="B41" s="101"/>
      <c r="C41" s="2"/>
      <c r="D41" s="9"/>
      <c r="E41" s="16"/>
      <c r="F41" s="16"/>
      <c r="G41" s="16"/>
      <c r="H41" s="16"/>
      <c r="I41" s="16"/>
      <c r="J41" s="2"/>
    </row>
    <row r="42" spans="1:12">
      <c r="A42" s="9"/>
      <c r="B42" s="17"/>
      <c r="C42" s="2"/>
      <c r="D42" s="9"/>
      <c r="E42" s="16"/>
      <c r="F42" s="16"/>
      <c r="G42" s="16"/>
      <c r="H42" s="16"/>
      <c r="I42" s="16"/>
      <c r="J42" s="2"/>
    </row>
    <row r="43" spans="1:12">
      <c r="A43" s="9"/>
      <c r="B43" s="2"/>
      <c r="C43" s="2"/>
      <c r="D43" s="2"/>
      <c r="E43" s="16"/>
      <c r="F43" s="16"/>
      <c r="G43" s="16"/>
      <c r="H43" s="16"/>
      <c r="I43" s="16"/>
      <c r="J43" s="2"/>
    </row>
    <row r="44" spans="1:12">
      <c r="A44" s="2"/>
      <c r="B44" s="101"/>
      <c r="C44" s="2"/>
      <c r="D44" s="9"/>
      <c r="E44" s="16"/>
      <c r="F44" s="16"/>
      <c r="G44" s="16"/>
      <c r="H44" s="16"/>
      <c r="I44" s="16"/>
      <c r="J44" s="2"/>
    </row>
    <row r="45" spans="1:12">
      <c r="A45" s="2"/>
      <c r="B45" s="101"/>
      <c r="C45" s="2"/>
      <c r="D45" s="9"/>
      <c r="E45" s="16"/>
      <c r="F45" s="16"/>
      <c r="G45" s="16"/>
      <c r="H45" s="16"/>
      <c r="I45" s="16"/>
      <c r="J45" s="2"/>
    </row>
    <row r="46" spans="1:12">
      <c r="A46" s="9"/>
      <c r="B46" s="101"/>
      <c r="C46" s="2"/>
      <c r="D46" s="9"/>
      <c r="E46" s="16"/>
      <c r="F46" s="16"/>
      <c r="G46" s="16"/>
      <c r="H46" s="16"/>
      <c r="I46" s="16"/>
      <c r="J46" s="11"/>
    </row>
    <row r="47" spans="1:12" ht="22.5">
      <c r="A47" s="1"/>
      <c r="B47" s="1"/>
      <c r="C47" s="2"/>
      <c r="D47" s="2"/>
      <c r="E47" s="2"/>
      <c r="F47" s="2"/>
      <c r="G47" s="2"/>
      <c r="H47" s="2"/>
      <c r="I47" s="15"/>
      <c r="J47" s="2"/>
    </row>
    <row r="48" spans="1:12" ht="22.5">
      <c r="A48" s="1"/>
      <c r="B48" s="1"/>
      <c r="C48" s="2"/>
      <c r="D48" s="2"/>
      <c r="E48" s="2"/>
      <c r="F48" s="1"/>
      <c r="G48" s="1"/>
      <c r="H48" s="1"/>
      <c r="I48" s="1"/>
      <c r="J48" s="2"/>
    </row>
    <row r="49" spans="1:12" ht="22.5">
      <c r="A49" s="1"/>
      <c r="B49" s="1"/>
      <c r="C49" s="2"/>
      <c r="D49" s="2"/>
      <c r="E49" s="2"/>
      <c r="F49" s="1"/>
      <c r="G49" s="1"/>
      <c r="H49" s="1"/>
      <c r="I49" s="1"/>
      <c r="J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2" ht="22.5">
      <c r="A51" s="12"/>
      <c r="B51" s="13"/>
      <c r="C51" s="13"/>
      <c r="D51" s="13"/>
      <c r="E51" s="14"/>
      <c r="F51" s="14"/>
      <c r="G51" s="14"/>
      <c r="H51" s="14"/>
      <c r="I51" s="14"/>
      <c r="J51" s="13"/>
    </row>
    <row r="52" spans="1:12" ht="22.5">
      <c r="A52" s="99"/>
      <c r="B52" s="93"/>
      <c r="C52" s="93"/>
      <c r="D52" s="93"/>
      <c r="E52" s="9"/>
      <c r="F52" s="9"/>
      <c r="G52" s="9"/>
      <c r="H52" s="9"/>
      <c r="I52" s="14"/>
      <c r="J52" s="13"/>
    </row>
    <row r="53" spans="1:12">
      <c r="A53" s="9"/>
      <c r="B53" s="2"/>
      <c r="C53" s="2"/>
      <c r="D53" s="2"/>
      <c r="E53" s="16"/>
      <c r="F53" s="16"/>
      <c r="G53" s="16"/>
      <c r="H53" s="16"/>
      <c r="I53" s="16"/>
      <c r="J53" s="2"/>
    </row>
    <row r="54" spans="1:12">
      <c r="A54" s="2"/>
      <c r="B54" s="17"/>
      <c r="C54" s="2"/>
      <c r="D54" s="9"/>
      <c r="E54" s="16"/>
      <c r="F54" s="16"/>
      <c r="G54" s="16"/>
      <c r="H54" s="16"/>
      <c r="I54" s="16"/>
      <c r="J54" s="2"/>
    </row>
    <row r="55" spans="1:12">
      <c r="A55" s="2"/>
      <c r="B55" s="17"/>
      <c r="C55" s="2"/>
      <c r="D55" s="9"/>
      <c r="E55" s="16"/>
      <c r="F55" s="16"/>
      <c r="G55" s="16"/>
      <c r="H55" s="16"/>
      <c r="I55" s="16"/>
      <c r="J55" s="2"/>
    </row>
    <row r="56" spans="1:12">
      <c r="A56" s="2"/>
      <c r="B56" s="17"/>
      <c r="C56" s="2"/>
      <c r="D56" s="9"/>
      <c r="E56" s="16"/>
      <c r="F56" s="16"/>
      <c r="G56" s="16"/>
      <c r="H56" s="16"/>
      <c r="I56" s="16"/>
      <c r="J56" s="2"/>
    </row>
    <row r="57" spans="1:12">
      <c r="A57" s="9"/>
      <c r="B57" s="2"/>
      <c r="C57" s="2"/>
      <c r="D57" s="9"/>
      <c r="E57" s="18"/>
      <c r="F57" s="16"/>
      <c r="G57" s="16"/>
      <c r="H57" s="16"/>
      <c r="I57" s="16"/>
      <c r="J57" s="2"/>
    </row>
    <row r="58" spans="1:12">
      <c r="A58" s="2"/>
      <c r="B58" s="17"/>
      <c r="C58" s="2"/>
      <c r="D58" s="9"/>
      <c r="E58" s="18"/>
      <c r="F58" s="16"/>
      <c r="G58" s="16"/>
      <c r="H58" s="16"/>
      <c r="I58" s="16"/>
      <c r="J58" s="2"/>
    </row>
    <row r="59" spans="1:12">
      <c r="A59" s="2"/>
      <c r="B59" s="17"/>
      <c r="C59" s="2"/>
      <c r="D59" s="9"/>
      <c r="E59" s="18"/>
      <c r="F59" s="16"/>
      <c r="G59" s="16"/>
      <c r="H59" s="16"/>
      <c r="I59" s="16"/>
      <c r="J59" s="2"/>
      <c r="L59" s="92"/>
    </row>
    <row r="60" spans="1:12">
      <c r="A60" s="2"/>
      <c r="B60" s="17"/>
      <c r="C60" s="2"/>
      <c r="D60" s="9"/>
      <c r="E60" s="18"/>
      <c r="F60" s="16"/>
      <c r="G60" s="16"/>
      <c r="H60" s="16"/>
      <c r="I60" s="16"/>
      <c r="J60" s="2"/>
      <c r="L60" s="92"/>
    </row>
    <row r="61" spans="1:12">
      <c r="A61" s="2"/>
      <c r="B61" s="2"/>
      <c r="C61" s="2"/>
      <c r="D61" s="9"/>
      <c r="E61" s="18"/>
      <c r="F61" s="16"/>
      <c r="G61" s="16"/>
      <c r="H61" s="16"/>
      <c r="I61" s="16"/>
      <c r="J61" s="2"/>
      <c r="L61" s="92"/>
    </row>
    <row r="62" spans="1:12">
      <c r="A62" s="2"/>
      <c r="B62" s="17"/>
      <c r="C62" s="2"/>
      <c r="D62" s="9"/>
      <c r="E62" s="18"/>
      <c r="F62" s="18"/>
      <c r="G62" s="18"/>
      <c r="H62" s="18"/>
      <c r="I62" s="18"/>
      <c r="J62" s="2"/>
    </row>
    <row r="63" spans="1:12">
      <c r="A63" s="2"/>
      <c r="B63" s="17"/>
      <c r="C63" s="2"/>
      <c r="D63" s="2"/>
      <c r="E63" s="2"/>
      <c r="F63" s="2"/>
      <c r="G63" s="2"/>
      <c r="H63" s="2"/>
      <c r="I63" s="2"/>
      <c r="J63" s="2"/>
    </row>
    <row r="64" spans="1:12">
      <c r="A64" s="2"/>
      <c r="B64" s="17"/>
      <c r="C64" s="2"/>
      <c r="D64" s="9"/>
      <c r="E64" s="18"/>
      <c r="F64" s="18"/>
      <c r="G64" s="18"/>
      <c r="H64" s="18"/>
      <c r="I64" s="18"/>
      <c r="J64" s="2"/>
    </row>
    <row r="65" spans="1:10">
      <c r="A65" s="2"/>
      <c r="B65" s="17"/>
      <c r="C65" s="2"/>
      <c r="D65" s="9"/>
      <c r="E65" s="18"/>
      <c r="F65" s="18"/>
      <c r="G65" s="18"/>
      <c r="H65" s="18"/>
      <c r="I65" s="18"/>
      <c r="J65" s="2"/>
    </row>
    <row r="66" spans="1:10">
      <c r="A66" s="2"/>
      <c r="B66" s="17"/>
      <c r="C66" s="2"/>
      <c r="D66" s="2"/>
      <c r="E66" s="18"/>
      <c r="F66" s="18"/>
      <c r="G66" s="18"/>
      <c r="H66" s="18"/>
      <c r="I66" s="18"/>
      <c r="J66" s="2"/>
    </row>
    <row r="67" spans="1:10">
      <c r="A67" s="2"/>
      <c r="B67" s="17"/>
      <c r="C67" s="2"/>
      <c r="D67" s="9"/>
      <c r="E67" s="18"/>
      <c r="F67" s="18"/>
      <c r="G67" s="18"/>
      <c r="H67" s="18"/>
      <c r="I67" s="18"/>
      <c r="J67" s="2"/>
    </row>
    <row r="68" spans="1:10">
      <c r="A68" s="2"/>
      <c r="B68" s="17"/>
      <c r="C68" s="2"/>
      <c r="D68" s="9"/>
      <c r="E68" s="18"/>
      <c r="F68" s="18"/>
      <c r="G68" s="18"/>
      <c r="H68" s="18"/>
      <c r="I68" s="18"/>
      <c r="J68" s="2"/>
    </row>
    <row r="69" spans="1:10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>
      <c r="A70" s="2"/>
      <c r="B70" s="2"/>
      <c r="C70" s="2"/>
      <c r="D70" s="9"/>
      <c r="E70" s="18"/>
      <c r="F70" s="18"/>
      <c r="G70" s="18"/>
      <c r="H70" s="18"/>
      <c r="I70" s="18"/>
      <c r="J70" s="2"/>
    </row>
    <row r="71" spans="1:10">
      <c r="A71" s="2"/>
      <c r="B71" s="2"/>
      <c r="C71" s="2"/>
      <c r="D71" s="2"/>
      <c r="E71" s="18"/>
      <c r="F71" s="18"/>
      <c r="G71" s="18"/>
      <c r="H71" s="18"/>
      <c r="I71" s="18"/>
      <c r="J71" s="2"/>
    </row>
    <row r="72" spans="1:10" ht="22.5">
      <c r="A72" s="1"/>
      <c r="B72" s="1"/>
      <c r="C72" s="2"/>
      <c r="D72" s="2"/>
      <c r="E72" s="2"/>
      <c r="F72" s="2"/>
      <c r="G72" s="2"/>
      <c r="H72" s="2"/>
      <c r="I72" s="2"/>
      <c r="J72" s="2"/>
    </row>
    <row r="73" spans="1:10" ht="22.5">
      <c r="A73" s="1"/>
      <c r="B73" s="1"/>
      <c r="C73" s="2"/>
      <c r="D73" s="2"/>
      <c r="E73" s="2"/>
      <c r="F73" s="1"/>
      <c r="G73" s="1"/>
      <c r="H73" s="1"/>
      <c r="I73" s="1"/>
      <c r="J73" s="2"/>
    </row>
    <row r="74" spans="1:10" ht="22.5">
      <c r="A74" s="1"/>
      <c r="B74" s="1"/>
      <c r="C74" s="2"/>
      <c r="D74" s="2"/>
      <c r="E74" s="2"/>
      <c r="F74" s="1"/>
      <c r="G74" s="1"/>
      <c r="H74" s="1"/>
      <c r="I74" s="1"/>
      <c r="J74" s="2"/>
    </row>
    <row r="75" spans="1:10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 ht="22.5">
      <c r="A76" s="12"/>
      <c r="B76" s="13"/>
      <c r="C76" s="13"/>
      <c r="D76" s="13"/>
      <c r="E76" s="14"/>
      <c r="F76" s="14"/>
      <c r="G76" s="14"/>
      <c r="H76" s="14"/>
      <c r="I76" s="14"/>
      <c r="J76" s="13"/>
    </row>
    <row r="77" spans="1:10" ht="22.5">
      <c r="A77" s="99"/>
      <c r="B77" s="13"/>
      <c r="C77" s="93"/>
      <c r="D77" s="93"/>
      <c r="E77" s="9"/>
      <c r="F77" s="9"/>
      <c r="G77" s="9"/>
      <c r="H77" s="9"/>
      <c r="I77" s="14"/>
      <c r="J77" s="13"/>
    </row>
    <row r="78" spans="1:10">
      <c r="A78" s="9"/>
      <c r="B78" s="2"/>
      <c r="C78" s="2"/>
      <c r="D78" s="2"/>
      <c r="E78" s="2"/>
      <c r="F78" s="2"/>
      <c r="G78" s="2"/>
      <c r="H78" s="2"/>
      <c r="I78" s="2"/>
      <c r="J78" s="2"/>
    </row>
    <row r="79" spans="1:10">
      <c r="A79" s="9"/>
      <c r="B79" s="2"/>
      <c r="C79" s="2"/>
      <c r="D79" s="2"/>
      <c r="E79" s="2"/>
      <c r="F79" s="2"/>
      <c r="G79" s="2"/>
      <c r="H79" s="2"/>
      <c r="I79" s="2"/>
      <c r="J79" s="2"/>
    </row>
    <row r="80" spans="1:10">
      <c r="A80" s="9"/>
      <c r="B80" s="17"/>
      <c r="C80" s="2"/>
      <c r="D80" s="9"/>
      <c r="E80" s="18"/>
      <c r="F80" s="16"/>
      <c r="G80" s="18"/>
      <c r="H80" s="16"/>
      <c r="I80" s="16"/>
      <c r="J80" s="2"/>
    </row>
    <row r="81" spans="1:10">
      <c r="A81" s="9"/>
      <c r="B81" s="17"/>
      <c r="C81" s="2"/>
      <c r="D81" s="9"/>
      <c r="E81" s="18"/>
      <c r="F81" s="16"/>
      <c r="G81" s="18"/>
      <c r="H81" s="16"/>
      <c r="I81" s="16"/>
      <c r="J81" s="2"/>
    </row>
    <row r="82" spans="1:10">
      <c r="A82" s="9"/>
      <c r="B82" s="17"/>
      <c r="C82" s="2"/>
      <c r="D82" s="9"/>
      <c r="E82" s="18"/>
      <c r="F82" s="16"/>
      <c r="G82" s="18"/>
      <c r="H82" s="16"/>
      <c r="I82" s="16"/>
      <c r="J82" s="2"/>
    </row>
    <row r="83" spans="1:10">
      <c r="A83" s="9"/>
      <c r="B83" s="17"/>
      <c r="C83" s="2"/>
      <c r="D83" s="9"/>
      <c r="E83" s="18"/>
      <c r="F83" s="16"/>
      <c r="G83" s="18"/>
      <c r="H83" s="16"/>
      <c r="I83" s="16"/>
      <c r="J83" s="2"/>
    </row>
    <row r="84" spans="1:10">
      <c r="A84" s="9"/>
      <c r="B84" s="17"/>
      <c r="C84" s="2"/>
      <c r="D84" s="9"/>
      <c r="E84" s="18"/>
      <c r="F84" s="16"/>
      <c r="G84" s="18"/>
      <c r="H84" s="16"/>
      <c r="I84" s="16"/>
      <c r="J84" s="2"/>
    </row>
    <row r="85" spans="1:10">
      <c r="A85" s="9"/>
      <c r="B85" s="17"/>
      <c r="C85" s="2"/>
      <c r="D85" s="9"/>
      <c r="E85" s="18"/>
      <c r="F85" s="16"/>
      <c r="G85" s="18"/>
      <c r="H85" s="16"/>
      <c r="I85" s="16"/>
      <c r="J85" s="2"/>
    </row>
    <row r="86" spans="1:10">
      <c r="A86" s="9"/>
      <c r="B86" s="17"/>
      <c r="C86" s="2"/>
      <c r="D86" s="93"/>
      <c r="E86" s="18"/>
      <c r="F86" s="16"/>
      <c r="G86" s="18"/>
      <c r="H86" s="16"/>
      <c r="I86" s="16"/>
      <c r="J86" s="2"/>
    </row>
    <row r="87" spans="1:10">
      <c r="A87" s="9"/>
      <c r="B87" s="17"/>
      <c r="C87" s="2"/>
      <c r="D87" s="126"/>
      <c r="E87" s="18"/>
      <c r="F87" s="16"/>
      <c r="G87" s="18"/>
      <c r="H87" s="16"/>
      <c r="I87" s="16"/>
      <c r="J87" s="2"/>
    </row>
    <row r="88" spans="1:10">
      <c r="A88" s="9"/>
      <c r="B88" s="17"/>
      <c r="C88" s="2"/>
      <c r="D88" s="126"/>
      <c r="E88" s="18"/>
      <c r="F88" s="16"/>
      <c r="G88" s="18"/>
      <c r="H88" s="16"/>
      <c r="I88" s="16"/>
      <c r="J88" s="2"/>
    </row>
    <row r="89" spans="1:10">
      <c r="A89" s="9"/>
      <c r="B89" s="17"/>
      <c r="C89" s="2"/>
      <c r="D89" s="126"/>
      <c r="E89" s="18"/>
      <c r="F89" s="16"/>
      <c r="G89" s="18"/>
      <c r="H89" s="16"/>
      <c r="I89" s="16"/>
      <c r="J89" s="2"/>
    </row>
    <row r="90" spans="1:10">
      <c r="A90" s="9"/>
      <c r="B90" s="17"/>
      <c r="C90" s="2"/>
      <c r="D90" s="126"/>
      <c r="E90" s="18"/>
      <c r="F90" s="16"/>
      <c r="G90" s="18"/>
      <c r="H90" s="16"/>
      <c r="I90" s="16"/>
      <c r="J90" s="2"/>
    </row>
    <row r="91" spans="1:10">
      <c r="A91" s="9"/>
      <c r="B91" s="17"/>
      <c r="C91" s="2"/>
      <c r="D91" s="126"/>
      <c r="E91" s="18"/>
      <c r="F91" s="16"/>
      <c r="G91" s="18"/>
      <c r="H91" s="16"/>
      <c r="I91" s="16"/>
      <c r="J91" s="2"/>
    </row>
    <row r="92" spans="1:10">
      <c r="A92" s="9"/>
      <c r="B92" s="17"/>
      <c r="C92" s="2"/>
      <c r="D92" s="9"/>
      <c r="E92" s="18"/>
      <c r="F92" s="16"/>
      <c r="G92" s="18"/>
      <c r="H92" s="16"/>
      <c r="I92" s="16"/>
      <c r="J92" s="2"/>
    </row>
    <row r="93" spans="1:10">
      <c r="A93" s="9"/>
      <c r="B93" s="17"/>
      <c r="C93" s="2"/>
      <c r="D93" s="9"/>
      <c r="E93" s="18"/>
      <c r="F93" s="16"/>
      <c r="G93" s="2"/>
      <c r="H93" s="16"/>
      <c r="I93" s="16"/>
      <c r="J93" s="2"/>
    </row>
    <row r="94" spans="1:10">
      <c r="A94" s="9"/>
      <c r="B94" s="17"/>
      <c r="C94" s="2"/>
      <c r="D94" s="9"/>
      <c r="E94" s="18"/>
      <c r="F94" s="16"/>
      <c r="G94" s="18"/>
      <c r="H94" s="16"/>
      <c r="I94" s="16"/>
      <c r="J94" s="2"/>
    </row>
    <row r="95" spans="1:10">
      <c r="A95" s="9"/>
      <c r="B95" s="17"/>
      <c r="C95" s="2"/>
      <c r="D95" s="9"/>
      <c r="E95" s="2"/>
      <c r="F95" s="16"/>
      <c r="G95" s="2"/>
      <c r="H95" s="16"/>
      <c r="I95" s="16"/>
      <c r="J95" s="2"/>
    </row>
    <row r="96" spans="1:10">
      <c r="A96" s="9"/>
      <c r="B96" s="2"/>
      <c r="C96" s="2"/>
      <c r="D96" s="2"/>
      <c r="E96" s="2"/>
      <c r="F96" s="16"/>
      <c r="G96" s="2"/>
      <c r="H96" s="16"/>
      <c r="I96" s="16"/>
      <c r="J96" s="2"/>
    </row>
    <row r="97" spans="1:10" ht="22.5">
      <c r="A97" s="1"/>
      <c r="B97" s="1"/>
      <c r="C97" s="2"/>
      <c r="D97" s="2"/>
      <c r="E97" s="2"/>
      <c r="F97" s="2"/>
      <c r="G97" s="2"/>
      <c r="H97" s="2"/>
      <c r="I97" s="2"/>
      <c r="J97" s="2"/>
    </row>
    <row r="98" spans="1:10" ht="22.5">
      <c r="A98" s="1"/>
      <c r="B98" s="1"/>
      <c r="C98" s="2"/>
      <c r="D98" s="2"/>
      <c r="E98" s="2"/>
      <c r="F98" s="1"/>
      <c r="G98" s="1"/>
      <c r="H98" s="1"/>
      <c r="I98" s="1"/>
      <c r="J98" s="2"/>
    </row>
    <row r="99" spans="1:10" ht="22.5">
      <c r="A99" s="1"/>
      <c r="B99" s="1"/>
      <c r="C99" s="2"/>
      <c r="D99" s="2"/>
      <c r="E99" s="2"/>
      <c r="F99" s="1"/>
      <c r="G99" s="1"/>
      <c r="H99" s="1"/>
      <c r="I99" s="1"/>
      <c r="J99" s="2"/>
    </row>
    <row r="100" spans="1:10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22.5">
      <c r="A101" s="12"/>
      <c r="B101" s="13"/>
      <c r="C101" s="13"/>
      <c r="D101" s="13"/>
      <c r="E101" s="14"/>
      <c r="F101" s="14"/>
      <c r="G101" s="14"/>
      <c r="H101" s="14"/>
      <c r="I101" s="14"/>
      <c r="J101" s="13"/>
    </row>
    <row r="102" spans="1:10" ht="22.5">
      <c r="A102" s="99"/>
      <c r="B102" s="93"/>
      <c r="C102" s="93"/>
      <c r="D102" s="93"/>
      <c r="E102" s="9"/>
      <c r="F102" s="9"/>
      <c r="G102" s="9"/>
      <c r="H102" s="9"/>
      <c r="I102" s="14"/>
      <c r="J102" s="13"/>
    </row>
    <row r="103" spans="1:10">
      <c r="A103" s="9"/>
      <c r="B103" s="17"/>
      <c r="C103" s="2"/>
      <c r="D103" s="9"/>
      <c r="E103" s="18"/>
      <c r="F103" s="18"/>
      <c r="G103" s="18"/>
      <c r="H103" s="18"/>
      <c r="I103" s="18"/>
      <c r="J103" s="2"/>
    </row>
    <row r="104" spans="1:10">
      <c r="A104" s="9"/>
      <c r="B104" s="17"/>
      <c r="C104" s="2"/>
      <c r="D104" s="9"/>
      <c r="E104" s="16"/>
      <c r="F104" s="16"/>
      <c r="G104" s="18"/>
      <c r="H104" s="16"/>
      <c r="I104" s="16"/>
      <c r="J104" s="2"/>
    </row>
    <row r="105" spans="1:10">
      <c r="A105" s="9"/>
      <c r="B105" s="17"/>
      <c r="C105" s="2"/>
      <c r="D105" s="9"/>
      <c r="E105" s="18"/>
      <c r="F105" s="16"/>
      <c r="G105" s="18"/>
      <c r="H105" s="16"/>
      <c r="I105" s="16"/>
      <c r="J105" s="2"/>
    </row>
    <row r="106" spans="1:10">
      <c r="A106" s="9"/>
      <c r="B106" s="17"/>
      <c r="C106" s="2"/>
      <c r="D106" s="9"/>
      <c r="E106" s="18"/>
      <c r="F106" s="16"/>
      <c r="G106" s="18"/>
      <c r="H106" s="16"/>
      <c r="I106" s="16"/>
      <c r="J106" s="2"/>
    </row>
    <row r="107" spans="1:10">
      <c r="A107" s="9"/>
      <c r="B107" s="17"/>
      <c r="C107" s="2"/>
      <c r="D107" s="9"/>
      <c r="E107" s="18"/>
      <c r="F107" s="16"/>
      <c r="G107" s="18"/>
      <c r="H107" s="16"/>
      <c r="I107" s="16"/>
      <c r="J107" s="2"/>
    </row>
    <row r="108" spans="1:10">
      <c r="A108" s="9"/>
      <c r="B108" s="17"/>
      <c r="C108" s="2"/>
      <c r="D108" s="9"/>
      <c r="E108" s="18"/>
      <c r="F108" s="16"/>
      <c r="G108" s="18"/>
      <c r="H108" s="16"/>
      <c r="I108" s="16"/>
      <c r="J108" s="2"/>
    </row>
    <row r="109" spans="1:10">
      <c r="A109" s="9"/>
      <c r="B109" s="17"/>
      <c r="C109" s="2"/>
      <c r="D109" s="9"/>
      <c r="E109" s="18"/>
      <c r="F109" s="16"/>
      <c r="G109" s="18"/>
      <c r="H109" s="16"/>
      <c r="I109" s="16"/>
      <c r="J109" s="2"/>
    </row>
    <row r="110" spans="1:10">
      <c r="A110" s="9"/>
      <c r="B110" s="17"/>
      <c r="C110" s="2"/>
      <c r="D110" s="126"/>
      <c r="E110" s="18"/>
      <c r="F110" s="16"/>
      <c r="G110" s="18"/>
      <c r="H110" s="16"/>
      <c r="I110" s="16"/>
      <c r="J110" s="2"/>
    </row>
    <row r="111" spans="1:10">
      <c r="A111" s="9"/>
      <c r="B111" s="17"/>
      <c r="C111" s="2"/>
      <c r="D111" s="9"/>
      <c r="E111" s="18"/>
      <c r="F111" s="16"/>
      <c r="G111" s="18"/>
      <c r="H111" s="16"/>
      <c r="I111" s="16"/>
      <c r="J111" s="2"/>
    </row>
    <row r="112" spans="1:10">
      <c r="A112" s="9"/>
      <c r="B112" s="17"/>
      <c r="C112" s="2"/>
      <c r="D112" s="9"/>
      <c r="E112" s="18"/>
      <c r="F112" s="16"/>
      <c r="G112" s="18"/>
      <c r="H112" s="16"/>
      <c r="I112" s="16"/>
      <c r="J112" s="2"/>
    </row>
    <row r="113" spans="1:10">
      <c r="A113" s="9"/>
      <c r="B113" s="17"/>
      <c r="C113" s="2"/>
      <c r="D113" s="9"/>
      <c r="E113" s="18"/>
      <c r="F113" s="16"/>
      <c r="G113" s="18"/>
      <c r="H113" s="16"/>
      <c r="I113" s="16"/>
      <c r="J113" s="2"/>
    </row>
    <row r="114" spans="1:10">
      <c r="A114" s="9"/>
      <c r="B114" s="17"/>
      <c r="C114" s="2"/>
      <c r="D114" s="9"/>
      <c r="E114" s="18"/>
      <c r="F114" s="16"/>
      <c r="G114" s="18"/>
      <c r="H114" s="16"/>
      <c r="I114" s="16"/>
      <c r="J114" s="2"/>
    </row>
    <row r="115" spans="1:10">
      <c r="A115" s="9"/>
      <c r="B115" s="17"/>
      <c r="C115" s="2"/>
      <c r="D115" s="9"/>
      <c r="E115" s="18"/>
      <c r="F115" s="16"/>
      <c r="G115" s="18"/>
      <c r="H115" s="16"/>
      <c r="I115" s="16"/>
      <c r="J115" s="2"/>
    </row>
    <row r="116" spans="1:10">
      <c r="A116" s="9"/>
      <c r="B116" s="17"/>
      <c r="C116" s="2"/>
      <c r="D116" s="2"/>
      <c r="E116" s="16"/>
      <c r="F116" s="16"/>
      <c r="G116" s="16"/>
      <c r="H116" s="16"/>
      <c r="I116" s="16"/>
      <c r="J116" s="2"/>
    </row>
    <row r="117" spans="1:10">
      <c r="A117" s="9"/>
      <c r="B117" s="17"/>
      <c r="C117" s="2"/>
      <c r="D117" s="9"/>
      <c r="E117" s="16"/>
      <c r="F117" s="16"/>
      <c r="G117" s="16"/>
      <c r="H117" s="16"/>
      <c r="I117" s="16"/>
      <c r="J117" s="2"/>
    </row>
    <row r="118" spans="1:10">
      <c r="A118" s="9"/>
      <c r="B118" s="17"/>
      <c r="C118" s="2"/>
      <c r="D118" s="9"/>
      <c r="E118" s="16"/>
      <c r="F118" s="16"/>
      <c r="G118" s="16"/>
      <c r="H118" s="16"/>
      <c r="I118" s="16"/>
      <c r="J118" s="2"/>
    </row>
    <row r="119" spans="1:10">
      <c r="A119" s="9"/>
      <c r="B119" s="17"/>
      <c r="C119" s="2"/>
      <c r="D119" s="9"/>
      <c r="E119" s="16"/>
      <c r="F119" s="16"/>
      <c r="G119" s="16"/>
      <c r="H119" s="16"/>
      <c r="I119" s="16"/>
      <c r="J119" s="2"/>
    </row>
    <row r="120" spans="1:10">
      <c r="A120" s="9"/>
      <c r="B120" s="127"/>
      <c r="C120" s="11"/>
      <c r="D120" s="128"/>
      <c r="E120" s="16"/>
      <c r="F120" s="16"/>
      <c r="G120" s="16"/>
      <c r="H120" s="16"/>
      <c r="I120" s="16"/>
      <c r="J120" s="2"/>
    </row>
    <row r="121" spans="1:10">
      <c r="A121" s="9"/>
      <c r="B121" s="17"/>
      <c r="C121" s="2"/>
      <c r="D121" s="9"/>
      <c r="E121" s="16"/>
      <c r="F121" s="16"/>
      <c r="G121" s="16"/>
      <c r="H121" s="16"/>
      <c r="I121" s="16"/>
      <c r="J121" s="2"/>
    </row>
    <row r="122" spans="1:10" ht="22.5">
      <c r="A122" s="1"/>
      <c r="B122" s="1"/>
      <c r="C122" s="2"/>
      <c r="D122" s="2"/>
      <c r="E122" s="2"/>
      <c r="F122" s="2"/>
      <c r="G122" s="2"/>
      <c r="H122" s="2"/>
      <c r="I122" s="2"/>
      <c r="J122" s="2"/>
    </row>
    <row r="123" spans="1:10" ht="22.5">
      <c r="A123" s="1"/>
      <c r="B123" s="1"/>
      <c r="C123" s="2"/>
      <c r="D123" s="2"/>
      <c r="E123" s="2"/>
      <c r="F123" s="1"/>
      <c r="G123" s="1"/>
      <c r="H123" s="1"/>
      <c r="I123" s="1"/>
      <c r="J123" s="2"/>
    </row>
    <row r="124" spans="1:10" ht="22.5">
      <c r="A124" s="1"/>
      <c r="B124" s="1"/>
      <c r="C124" s="2"/>
      <c r="D124" s="2"/>
      <c r="E124" s="2"/>
      <c r="F124" s="1"/>
      <c r="G124" s="1"/>
      <c r="H124" s="1"/>
      <c r="I124" s="1"/>
      <c r="J124" s="2"/>
    </row>
    <row r="125" spans="1:10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22.5">
      <c r="A126" s="12"/>
      <c r="B126" s="13"/>
      <c r="C126" s="13"/>
      <c r="D126" s="13"/>
      <c r="E126" s="14"/>
      <c r="F126" s="14"/>
      <c r="G126" s="14"/>
      <c r="H126" s="14"/>
      <c r="I126" s="14"/>
      <c r="J126" s="13"/>
    </row>
    <row r="127" spans="1:10" ht="22.5">
      <c r="A127" s="99"/>
      <c r="B127" s="93"/>
      <c r="C127" s="93"/>
      <c r="D127" s="93"/>
      <c r="E127" s="9"/>
      <c r="F127" s="9"/>
      <c r="G127" s="9"/>
      <c r="H127" s="9"/>
      <c r="I127" s="14"/>
      <c r="J127" s="13"/>
    </row>
    <row r="128" spans="1:10">
      <c r="A128" s="9"/>
      <c r="B128" s="17"/>
      <c r="C128" s="2"/>
      <c r="D128" s="9"/>
      <c r="E128" s="18"/>
      <c r="F128" s="18"/>
      <c r="G128" s="18"/>
      <c r="H128" s="18"/>
      <c r="I128" s="18"/>
      <c r="J128" s="2"/>
    </row>
    <row r="129" spans="1:10">
      <c r="A129" s="9"/>
      <c r="B129" s="17"/>
      <c r="C129" s="2"/>
      <c r="D129" s="9"/>
      <c r="E129" s="16"/>
      <c r="F129" s="16"/>
      <c r="G129" s="16"/>
      <c r="H129" s="16"/>
      <c r="I129" s="16"/>
      <c r="J129" s="2"/>
    </row>
    <row r="130" spans="1:10">
      <c r="A130" s="9"/>
      <c r="B130" s="17"/>
      <c r="C130" s="2"/>
      <c r="D130" s="9"/>
      <c r="E130" s="16"/>
      <c r="F130" s="16"/>
      <c r="G130" s="16"/>
      <c r="H130" s="16"/>
      <c r="I130" s="16"/>
      <c r="J130" s="2"/>
    </row>
    <row r="131" spans="1:10">
      <c r="A131" s="9"/>
      <c r="B131" s="17"/>
      <c r="C131" s="2"/>
      <c r="D131" s="9"/>
      <c r="E131" s="16"/>
      <c r="F131" s="16"/>
      <c r="G131" s="16"/>
      <c r="H131" s="16"/>
      <c r="I131" s="16"/>
      <c r="J131" s="2"/>
    </row>
    <row r="132" spans="1:10">
      <c r="A132" s="9"/>
      <c r="B132" s="17"/>
      <c r="C132" s="2"/>
      <c r="D132" s="9"/>
      <c r="E132" s="16"/>
      <c r="F132" s="16"/>
      <c r="G132" s="16"/>
      <c r="H132" s="16"/>
      <c r="I132" s="16"/>
      <c r="J132" s="2"/>
    </row>
    <row r="133" spans="1:10">
      <c r="A133" s="9"/>
      <c r="B133" s="17"/>
      <c r="C133" s="2"/>
      <c r="D133" s="9"/>
      <c r="E133" s="16"/>
      <c r="F133" s="16"/>
      <c r="G133" s="16"/>
      <c r="H133" s="16"/>
      <c r="I133" s="16"/>
      <c r="J133" s="2"/>
    </row>
    <row r="134" spans="1:10">
      <c r="A134" s="9"/>
      <c r="B134" s="17"/>
      <c r="C134" s="2"/>
      <c r="D134" s="9"/>
      <c r="E134" s="16"/>
      <c r="F134" s="16"/>
      <c r="G134" s="16"/>
      <c r="H134" s="16"/>
      <c r="I134" s="16"/>
      <c r="J134" s="2"/>
    </row>
    <row r="135" spans="1:10">
      <c r="A135" s="9"/>
      <c r="B135" s="17"/>
      <c r="C135" s="2"/>
      <c r="D135" s="9"/>
      <c r="E135" s="16"/>
      <c r="F135" s="16"/>
      <c r="G135" s="16"/>
      <c r="H135" s="16"/>
      <c r="I135" s="16"/>
      <c r="J135" s="2"/>
    </row>
    <row r="136" spans="1:10">
      <c r="A136" s="9"/>
      <c r="B136" s="17"/>
      <c r="C136" s="2"/>
      <c r="D136" s="9"/>
      <c r="E136" s="16"/>
      <c r="F136" s="16"/>
      <c r="G136" s="16"/>
      <c r="H136" s="16"/>
      <c r="I136" s="16"/>
      <c r="J136" s="2"/>
    </row>
    <row r="137" spans="1:10">
      <c r="A137" s="9"/>
      <c r="B137" s="17"/>
      <c r="C137" s="2"/>
      <c r="D137" s="9"/>
      <c r="E137" s="16"/>
      <c r="F137" s="16"/>
      <c r="G137" s="16"/>
      <c r="H137" s="16"/>
      <c r="I137" s="16"/>
      <c r="J137" s="2"/>
    </row>
    <row r="138" spans="1:10">
      <c r="A138" s="9"/>
      <c r="B138" s="17"/>
      <c r="C138" s="2"/>
      <c r="D138" s="126"/>
      <c r="E138" s="16"/>
      <c r="F138" s="16"/>
      <c r="G138" s="16"/>
      <c r="H138" s="16"/>
      <c r="I138" s="16"/>
      <c r="J138" s="2"/>
    </row>
    <row r="139" spans="1:10">
      <c r="A139" s="9"/>
      <c r="B139" s="17"/>
      <c r="C139" s="2"/>
      <c r="D139" s="126"/>
      <c r="E139" s="16"/>
      <c r="F139" s="16"/>
      <c r="G139" s="16"/>
      <c r="H139" s="16"/>
      <c r="I139" s="16"/>
      <c r="J139" s="2"/>
    </row>
    <row r="140" spans="1:10">
      <c r="A140" s="9"/>
      <c r="B140" s="17"/>
      <c r="C140" s="2"/>
      <c r="D140" s="126"/>
      <c r="E140" s="16"/>
      <c r="F140" s="16"/>
      <c r="G140" s="16"/>
      <c r="H140" s="16"/>
      <c r="I140" s="16"/>
      <c r="J140" s="2"/>
    </row>
    <row r="141" spans="1:10">
      <c r="A141" s="9"/>
      <c r="B141" s="17"/>
      <c r="C141" s="2"/>
      <c r="D141" s="126"/>
      <c r="E141" s="16"/>
      <c r="F141" s="16"/>
      <c r="G141" s="16"/>
      <c r="H141" s="16"/>
      <c r="I141" s="16"/>
      <c r="J141" s="2"/>
    </row>
    <row r="142" spans="1:10">
      <c r="A142" s="9"/>
      <c r="B142" s="17"/>
      <c r="C142" s="2"/>
      <c r="D142" s="126"/>
      <c r="E142" s="16"/>
      <c r="F142" s="16"/>
      <c r="G142" s="16"/>
      <c r="H142" s="16"/>
      <c r="I142" s="16"/>
      <c r="J142" s="2"/>
    </row>
    <row r="143" spans="1:10">
      <c r="A143" s="9"/>
      <c r="B143" s="17"/>
      <c r="C143" s="2"/>
      <c r="D143" s="126"/>
      <c r="E143" s="16"/>
      <c r="F143" s="16"/>
      <c r="G143" s="16"/>
      <c r="H143" s="16"/>
      <c r="I143" s="16"/>
      <c r="J143" s="2"/>
    </row>
    <row r="144" spans="1:10">
      <c r="A144" s="9"/>
      <c r="B144" s="17"/>
      <c r="C144" s="2"/>
      <c r="D144" s="126"/>
      <c r="E144" s="16"/>
      <c r="F144" s="16"/>
      <c r="G144" s="16"/>
      <c r="H144" s="16"/>
      <c r="I144" s="16"/>
      <c r="J144" s="2"/>
    </row>
    <row r="145" spans="1:10">
      <c r="A145" s="9"/>
      <c r="B145" s="17"/>
      <c r="C145" s="2"/>
      <c r="D145" s="126"/>
      <c r="E145" s="16"/>
      <c r="F145" s="16"/>
      <c r="G145" s="16"/>
      <c r="H145" s="16"/>
      <c r="I145" s="16"/>
      <c r="J145" s="2"/>
    </row>
    <row r="146" spans="1:10">
      <c r="A146" s="9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22.5">
      <c r="A147" s="1"/>
      <c r="B147" s="1"/>
      <c r="C147" s="2"/>
      <c r="D147" s="2"/>
      <c r="E147" s="2"/>
      <c r="F147" s="2"/>
      <c r="G147" s="2"/>
      <c r="H147" s="2"/>
      <c r="I147" s="2"/>
      <c r="J147" s="2"/>
    </row>
    <row r="148" spans="1:10" ht="22.5">
      <c r="A148" s="1"/>
      <c r="B148" s="1"/>
      <c r="C148" s="2"/>
      <c r="D148" s="2"/>
      <c r="E148" s="2"/>
      <c r="F148" s="1"/>
      <c r="G148" s="1"/>
      <c r="H148" s="1"/>
      <c r="I148" s="1"/>
      <c r="J148" s="2"/>
    </row>
    <row r="149" spans="1:10" ht="22.5">
      <c r="A149" s="1"/>
      <c r="B149" s="1"/>
      <c r="C149" s="2"/>
      <c r="D149" s="2"/>
      <c r="E149" s="2"/>
      <c r="F149" s="1"/>
      <c r="G149" s="1"/>
      <c r="H149" s="1"/>
      <c r="I149" s="1"/>
      <c r="J149" s="2"/>
    </row>
    <row r="150" spans="1:10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22.5">
      <c r="A151" s="12"/>
      <c r="B151" s="13"/>
      <c r="C151" s="13"/>
      <c r="D151" s="13"/>
      <c r="E151" s="14"/>
      <c r="F151" s="14"/>
      <c r="G151" s="14"/>
      <c r="H151" s="14"/>
      <c r="I151" s="14"/>
      <c r="J151" s="13"/>
    </row>
    <row r="152" spans="1:10" ht="22.5">
      <c r="A152" s="99"/>
      <c r="B152" s="93"/>
      <c r="C152" s="93"/>
      <c r="D152" s="93"/>
      <c r="E152" s="9"/>
      <c r="F152" s="9"/>
      <c r="G152" s="9"/>
      <c r="H152" s="9"/>
      <c r="I152" s="14"/>
      <c r="J152" s="13"/>
    </row>
    <row r="153" spans="1:10">
      <c r="A153" s="9"/>
      <c r="B153" s="17"/>
      <c r="C153" s="2"/>
      <c r="D153" s="9"/>
      <c r="E153" s="18"/>
      <c r="F153" s="18"/>
      <c r="G153" s="18"/>
      <c r="H153" s="18"/>
      <c r="I153" s="18"/>
      <c r="J153" s="2"/>
    </row>
    <row r="154" spans="1:10">
      <c r="A154" s="9"/>
      <c r="B154" s="17"/>
      <c r="C154" s="2"/>
      <c r="D154" s="9"/>
      <c r="E154" s="18"/>
      <c r="F154" s="18"/>
      <c r="G154" s="18"/>
      <c r="H154" s="18"/>
      <c r="I154" s="18"/>
      <c r="J154" s="2"/>
    </row>
    <row r="155" spans="1:10">
      <c r="A155" s="9"/>
      <c r="B155" s="17"/>
      <c r="C155" s="129"/>
      <c r="D155" s="126"/>
      <c r="E155" s="29"/>
      <c r="F155" s="29"/>
      <c r="G155" s="29"/>
      <c r="H155" s="29"/>
      <c r="I155" s="29"/>
      <c r="J155" s="2"/>
    </row>
    <row r="156" spans="1:10">
      <c r="A156" s="9"/>
      <c r="B156" s="17"/>
      <c r="C156" s="2"/>
      <c r="D156" s="9"/>
      <c r="E156" s="16"/>
      <c r="F156" s="16"/>
      <c r="G156" s="16"/>
      <c r="H156" s="16"/>
      <c r="I156" s="29"/>
      <c r="J156" s="2"/>
    </row>
    <row r="157" spans="1:10">
      <c r="A157" s="9"/>
      <c r="B157" s="17"/>
      <c r="C157" s="2"/>
      <c r="D157" s="9"/>
      <c r="E157" s="16"/>
      <c r="F157" s="16"/>
      <c r="G157" s="16"/>
      <c r="H157" s="16"/>
      <c r="I157" s="29"/>
      <c r="J157" s="2"/>
    </row>
    <row r="158" spans="1:10">
      <c r="A158" s="9"/>
      <c r="B158" s="17"/>
      <c r="C158" s="2"/>
      <c r="D158" s="9"/>
      <c r="E158" s="16"/>
      <c r="F158" s="16"/>
      <c r="G158" s="16"/>
      <c r="H158" s="16"/>
      <c r="I158" s="29"/>
      <c r="J158" s="2"/>
    </row>
    <row r="159" spans="1:10">
      <c r="A159" s="9"/>
      <c r="B159" s="17"/>
      <c r="C159" s="2"/>
      <c r="D159" s="9"/>
      <c r="E159" s="16"/>
      <c r="F159" s="16"/>
      <c r="G159" s="16"/>
      <c r="H159" s="16"/>
      <c r="I159" s="29"/>
      <c r="J159" s="2"/>
    </row>
    <row r="160" spans="1:10">
      <c r="A160" s="9"/>
      <c r="B160" s="17"/>
      <c r="C160" s="2"/>
      <c r="D160" s="9"/>
      <c r="E160" s="16"/>
      <c r="F160" s="16"/>
      <c r="G160" s="16"/>
      <c r="H160" s="16"/>
      <c r="I160" s="29"/>
      <c r="J160" s="2"/>
    </row>
    <row r="161" spans="1:10">
      <c r="A161" s="9"/>
      <c r="B161" s="17"/>
      <c r="C161" s="2"/>
      <c r="D161" s="9"/>
      <c r="E161" s="16"/>
      <c r="F161" s="16"/>
      <c r="G161" s="16"/>
      <c r="H161" s="16"/>
      <c r="I161" s="29"/>
      <c r="J161" s="2"/>
    </row>
    <row r="162" spans="1:10">
      <c r="A162" s="9"/>
      <c r="B162" s="17"/>
      <c r="C162" s="2"/>
      <c r="D162" s="9"/>
      <c r="E162" s="16"/>
      <c r="F162" s="16"/>
      <c r="G162" s="16"/>
      <c r="H162" s="16"/>
      <c r="I162" s="29"/>
      <c r="J162" s="2"/>
    </row>
    <row r="163" spans="1:10">
      <c r="A163" s="9"/>
      <c r="B163" s="17"/>
      <c r="C163" s="2"/>
      <c r="D163" s="9"/>
      <c r="E163" s="16"/>
      <c r="F163" s="16"/>
      <c r="G163" s="16"/>
      <c r="H163" s="16"/>
      <c r="I163" s="29"/>
      <c r="J163" s="2"/>
    </row>
    <row r="164" spans="1:10">
      <c r="A164" s="9"/>
      <c r="B164" s="17"/>
      <c r="C164" s="2"/>
      <c r="D164" s="9"/>
      <c r="E164" s="16"/>
      <c r="F164" s="16"/>
      <c r="G164" s="16"/>
      <c r="H164" s="16"/>
      <c r="I164" s="29"/>
      <c r="J164" s="2"/>
    </row>
    <row r="165" spans="1:10">
      <c r="A165" s="9"/>
      <c r="B165" s="17"/>
      <c r="C165" s="2"/>
      <c r="D165" s="9"/>
      <c r="E165" s="16"/>
      <c r="F165" s="16"/>
      <c r="G165" s="16"/>
      <c r="H165" s="16"/>
      <c r="I165" s="29"/>
      <c r="J165" s="2"/>
    </row>
    <row r="166" spans="1:10">
      <c r="A166" s="9"/>
      <c r="B166" s="17"/>
      <c r="C166" s="2"/>
      <c r="D166" s="9"/>
      <c r="E166" s="16"/>
      <c r="F166" s="16"/>
      <c r="G166" s="16"/>
      <c r="H166" s="16"/>
      <c r="I166" s="29"/>
      <c r="J166" s="2"/>
    </row>
    <row r="167" spans="1:10">
      <c r="A167" s="9"/>
      <c r="B167" s="17"/>
      <c r="C167" s="2"/>
      <c r="D167" s="9"/>
      <c r="E167" s="16"/>
      <c r="F167" s="16"/>
      <c r="G167" s="16"/>
      <c r="H167" s="16"/>
      <c r="I167" s="29"/>
      <c r="J167" s="2"/>
    </row>
    <row r="168" spans="1:10">
      <c r="A168" s="9"/>
      <c r="B168" s="17"/>
      <c r="C168" s="2"/>
      <c r="D168" s="9"/>
      <c r="E168" s="16"/>
      <c r="F168" s="16"/>
      <c r="G168" s="16"/>
      <c r="H168" s="16"/>
      <c r="I168" s="29"/>
      <c r="J168" s="2"/>
    </row>
    <row r="169" spans="1:10">
      <c r="A169" s="9"/>
      <c r="B169" s="17"/>
      <c r="C169" s="2"/>
      <c r="D169" s="9"/>
      <c r="E169" s="16"/>
      <c r="F169" s="16"/>
      <c r="G169" s="16"/>
      <c r="H169" s="16"/>
      <c r="I169" s="29"/>
      <c r="J169" s="2"/>
    </row>
    <row r="170" spans="1:10">
      <c r="A170" s="9"/>
      <c r="B170" s="17"/>
      <c r="C170" s="2"/>
      <c r="D170" s="9"/>
      <c r="E170" s="16"/>
      <c r="F170" s="16"/>
      <c r="G170" s="16"/>
      <c r="H170" s="16"/>
      <c r="I170" s="29"/>
      <c r="J170" s="2"/>
    </row>
    <row r="171" spans="1:10">
      <c r="A171" s="2"/>
      <c r="B171" s="2"/>
      <c r="C171" s="2"/>
      <c r="D171" s="2"/>
      <c r="E171" s="16"/>
      <c r="F171" s="16"/>
      <c r="G171" s="16"/>
      <c r="H171" s="16"/>
      <c r="I171" s="16"/>
      <c r="J171" s="2"/>
    </row>
    <row r="172" spans="1:10" ht="22.5">
      <c r="A172" s="1"/>
      <c r="B172" s="17"/>
      <c r="C172" s="2"/>
      <c r="D172" s="2"/>
      <c r="E172" s="2"/>
      <c r="F172" s="2"/>
      <c r="G172" s="2"/>
      <c r="H172" s="2"/>
      <c r="I172" s="2"/>
      <c r="J172" s="2"/>
    </row>
    <row r="173" spans="1:10" ht="22.5">
      <c r="A173" s="1"/>
      <c r="B173" s="17"/>
      <c r="C173" s="2"/>
      <c r="D173" s="2"/>
      <c r="E173" s="2"/>
      <c r="F173" s="1"/>
      <c r="G173" s="1"/>
      <c r="H173" s="1"/>
      <c r="I173" s="1"/>
      <c r="J173" s="2"/>
    </row>
    <row r="174" spans="1:10" ht="22.5">
      <c r="A174" s="1"/>
      <c r="B174" s="1"/>
      <c r="C174" s="2"/>
      <c r="D174" s="2"/>
      <c r="E174" s="2"/>
      <c r="F174" s="1"/>
      <c r="G174" s="1"/>
      <c r="H174" s="1"/>
      <c r="I174" s="1"/>
      <c r="J174" s="2"/>
    </row>
    <row r="175" spans="1:10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22.5">
      <c r="A176" s="12"/>
      <c r="B176" s="13"/>
      <c r="C176" s="13"/>
      <c r="D176" s="13"/>
      <c r="E176" s="14"/>
      <c r="F176" s="14"/>
      <c r="G176" s="14"/>
      <c r="H176" s="14"/>
      <c r="I176" s="14"/>
      <c r="J176" s="13"/>
    </row>
    <row r="177" spans="1:10" ht="22.5">
      <c r="A177" s="99"/>
      <c r="B177" s="93"/>
      <c r="C177" s="93"/>
      <c r="D177" s="93"/>
      <c r="E177" s="9"/>
      <c r="F177" s="9"/>
      <c r="G177" s="9"/>
      <c r="H177" s="9"/>
      <c r="I177" s="14"/>
      <c r="J177" s="13"/>
    </row>
    <row r="178" spans="1:10">
      <c r="A178" s="19"/>
      <c r="B178" s="17"/>
      <c r="C178" s="2"/>
      <c r="D178" s="9"/>
      <c r="E178" s="18"/>
      <c r="F178" s="18"/>
      <c r="G178" s="18"/>
      <c r="H178" s="18"/>
      <c r="I178" s="18"/>
      <c r="J178" s="2"/>
    </row>
    <row r="179" spans="1:10">
      <c r="A179" s="2"/>
      <c r="B179" s="17"/>
      <c r="C179" s="2"/>
      <c r="D179" s="9"/>
      <c r="E179" s="16"/>
      <c r="F179" s="16"/>
      <c r="G179" s="16"/>
      <c r="H179" s="16"/>
      <c r="I179" s="29"/>
      <c r="J179" s="2"/>
    </row>
    <row r="180" spans="1:10">
      <c r="A180" s="2"/>
      <c r="B180" s="17"/>
      <c r="C180" s="2"/>
      <c r="D180" s="9"/>
      <c r="E180" s="16"/>
      <c r="F180" s="16"/>
      <c r="G180" s="16"/>
      <c r="H180" s="16"/>
      <c r="I180" s="29"/>
      <c r="J180" s="2"/>
    </row>
    <row r="181" spans="1:10">
      <c r="A181" s="2"/>
      <c r="B181" s="17"/>
      <c r="C181" s="2"/>
      <c r="D181" s="9"/>
      <c r="E181" s="16"/>
      <c r="F181" s="16"/>
      <c r="G181" s="16"/>
      <c r="H181" s="16"/>
      <c r="I181" s="29"/>
      <c r="J181" s="2"/>
    </row>
    <row r="182" spans="1:10">
      <c r="A182" s="2"/>
      <c r="B182" s="17"/>
      <c r="C182" s="2"/>
      <c r="D182" s="9"/>
      <c r="E182" s="16"/>
      <c r="F182" s="16"/>
      <c r="G182" s="16"/>
      <c r="H182" s="16"/>
      <c r="I182" s="29"/>
      <c r="J182" s="2"/>
    </row>
    <row r="183" spans="1:10">
      <c r="A183" s="2"/>
      <c r="B183" s="17"/>
      <c r="C183" s="2"/>
      <c r="D183" s="9"/>
      <c r="E183" s="16"/>
      <c r="F183" s="16"/>
      <c r="G183" s="16"/>
      <c r="H183" s="16"/>
      <c r="I183" s="29"/>
      <c r="J183" s="2"/>
    </row>
    <row r="184" spans="1:10">
      <c r="A184" s="2"/>
      <c r="B184" s="17"/>
      <c r="C184" s="2"/>
      <c r="D184" s="9"/>
      <c r="E184" s="16"/>
      <c r="F184" s="16"/>
      <c r="G184" s="16"/>
      <c r="H184" s="16"/>
      <c r="I184" s="29"/>
      <c r="J184" s="2"/>
    </row>
    <row r="185" spans="1:10">
      <c r="A185" s="2"/>
      <c r="B185" s="17"/>
      <c r="C185" s="2"/>
      <c r="D185" s="9"/>
      <c r="E185" s="16"/>
      <c r="F185" s="16"/>
      <c r="G185" s="16"/>
      <c r="H185" s="16"/>
      <c r="I185" s="16"/>
      <c r="J185" s="2"/>
    </row>
    <row r="186" spans="1:10">
      <c r="A186" s="2"/>
      <c r="B186" s="17"/>
      <c r="C186" s="2"/>
      <c r="D186" s="9"/>
      <c r="E186" s="16"/>
      <c r="F186" s="16"/>
      <c r="G186" s="16"/>
      <c r="H186" s="16"/>
      <c r="I186" s="16"/>
      <c r="J186" s="2"/>
    </row>
    <row r="187" spans="1:10">
      <c r="A187" s="2"/>
      <c r="B187" s="17"/>
      <c r="C187" s="2"/>
      <c r="D187" s="9"/>
      <c r="E187" s="16"/>
      <c r="F187" s="16"/>
      <c r="G187" s="16"/>
      <c r="H187" s="16"/>
      <c r="I187" s="29"/>
      <c r="J187" s="2"/>
    </row>
    <row r="188" spans="1:10">
      <c r="A188" s="2"/>
      <c r="B188" s="17"/>
      <c r="C188" s="2"/>
      <c r="D188" s="9"/>
      <c r="E188" s="16"/>
      <c r="F188" s="16"/>
      <c r="G188" s="16"/>
      <c r="H188" s="16"/>
      <c r="I188" s="29"/>
      <c r="J188" s="2"/>
    </row>
    <row r="189" spans="1:10">
      <c r="A189" s="2"/>
      <c r="B189" s="17"/>
      <c r="C189" s="2"/>
      <c r="D189" s="126"/>
      <c r="E189" s="16"/>
      <c r="F189" s="16"/>
      <c r="G189" s="16"/>
      <c r="H189" s="16"/>
      <c r="I189" s="29"/>
      <c r="J189" s="2"/>
    </row>
    <row r="190" spans="1:10">
      <c r="A190" s="2"/>
      <c r="B190" s="17"/>
      <c r="C190" s="129"/>
      <c r="D190" s="126"/>
      <c r="E190" s="16"/>
      <c r="F190" s="16"/>
      <c r="G190" s="16"/>
      <c r="H190" s="16"/>
      <c r="I190" s="29"/>
      <c r="J190" s="2"/>
    </row>
    <row r="191" spans="1:10">
      <c r="A191" s="2"/>
      <c r="B191" s="17"/>
      <c r="C191" s="129"/>
      <c r="D191" s="126"/>
      <c r="E191" s="16"/>
      <c r="F191" s="16"/>
      <c r="G191" s="16"/>
      <c r="H191" s="16"/>
      <c r="I191" s="29"/>
      <c r="J191" s="2"/>
    </row>
    <row r="192" spans="1:10">
      <c r="A192" s="2"/>
      <c r="B192" s="17"/>
      <c r="C192" s="2"/>
      <c r="D192" s="9"/>
      <c r="E192" s="16"/>
      <c r="F192" s="16"/>
      <c r="G192" s="16"/>
      <c r="H192" s="16"/>
      <c r="I192" s="29"/>
      <c r="J192" s="2"/>
    </row>
    <row r="193" spans="1:10">
      <c r="A193" s="2"/>
      <c r="B193" s="17"/>
      <c r="C193" s="2"/>
      <c r="D193" s="9"/>
      <c r="E193" s="16"/>
      <c r="F193" s="16"/>
      <c r="G193" s="16"/>
      <c r="H193" s="16"/>
      <c r="I193" s="29"/>
      <c r="J193" s="2"/>
    </row>
    <row r="194" spans="1:10">
      <c r="A194" s="2"/>
      <c r="B194" s="17"/>
      <c r="C194" s="129"/>
      <c r="D194" s="126"/>
      <c r="E194" s="16"/>
      <c r="F194" s="16"/>
      <c r="G194" s="16"/>
      <c r="H194" s="16"/>
      <c r="I194" s="29"/>
      <c r="J194" s="2"/>
    </row>
    <row r="195" spans="1:10">
      <c r="A195" s="2"/>
      <c r="B195" s="17"/>
      <c r="C195" s="129"/>
      <c r="D195" s="126"/>
      <c r="E195" s="16"/>
      <c r="F195" s="16"/>
      <c r="G195" s="16"/>
      <c r="H195" s="16"/>
      <c r="I195" s="16"/>
      <c r="J195" s="2"/>
    </row>
    <row r="196" spans="1:10">
      <c r="A196" s="2"/>
      <c r="B196" s="17"/>
      <c r="C196" s="129"/>
      <c r="D196" s="126"/>
      <c r="E196" s="29"/>
      <c r="F196" s="29"/>
      <c r="G196" s="29"/>
      <c r="H196" s="29"/>
      <c r="I196" s="29"/>
      <c r="J196" s="2"/>
    </row>
    <row r="197" spans="1:10" ht="22.5">
      <c r="A197" s="1"/>
      <c r="B197" s="1"/>
      <c r="C197" s="2"/>
      <c r="D197" s="2"/>
      <c r="E197" s="2"/>
      <c r="F197" s="2"/>
      <c r="G197" s="2"/>
      <c r="H197" s="2"/>
      <c r="I197" s="2"/>
      <c r="J197" s="2"/>
    </row>
    <row r="198" spans="1:10" ht="22.5">
      <c r="A198" s="1"/>
      <c r="B198" s="1"/>
      <c r="C198" s="2"/>
      <c r="D198" s="2"/>
      <c r="E198" s="2"/>
      <c r="F198" s="1"/>
      <c r="G198" s="1"/>
      <c r="H198" s="1"/>
      <c r="I198" s="1"/>
      <c r="J198" s="2"/>
    </row>
    <row r="199" spans="1:10" ht="22.5">
      <c r="A199" s="1"/>
      <c r="B199" s="1"/>
      <c r="C199" s="2"/>
      <c r="D199" s="2"/>
      <c r="E199" s="2"/>
      <c r="F199" s="1"/>
      <c r="G199" s="1"/>
      <c r="H199" s="1"/>
      <c r="I199" s="1"/>
      <c r="J199" s="2"/>
    </row>
    <row r="200" spans="1:10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22.5">
      <c r="A201" s="12"/>
      <c r="B201" s="13"/>
      <c r="C201" s="13"/>
      <c r="D201" s="13"/>
      <c r="E201" s="14"/>
      <c r="F201" s="14"/>
      <c r="G201" s="14"/>
      <c r="H201" s="14"/>
      <c r="I201" s="14"/>
      <c r="J201" s="13"/>
    </row>
    <row r="202" spans="1:10" ht="22.5">
      <c r="A202" s="99"/>
      <c r="B202" s="93"/>
      <c r="C202" s="93"/>
      <c r="D202" s="93"/>
      <c r="E202" s="9"/>
      <c r="F202" s="9"/>
      <c r="G202" s="9"/>
      <c r="H202" s="9"/>
      <c r="I202" s="14"/>
      <c r="J202" s="13"/>
    </row>
    <row r="203" spans="1:10">
      <c r="A203" s="9"/>
      <c r="B203" s="17"/>
      <c r="C203" s="2"/>
      <c r="D203" s="2"/>
      <c r="E203" s="2"/>
      <c r="F203" s="2"/>
      <c r="G203" s="2"/>
      <c r="H203" s="2"/>
      <c r="I203" s="2"/>
      <c r="J203" s="2"/>
    </row>
    <row r="204" spans="1:10">
      <c r="A204" s="9"/>
      <c r="B204" s="17"/>
      <c r="C204" s="129"/>
      <c r="D204" s="126"/>
      <c r="E204" s="129"/>
      <c r="F204" s="129"/>
      <c r="G204" s="129"/>
      <c r="H204" s="129"/>
      <c r="I204" s="129"/>
      <c r="J204" s="2"/>
    </row>
    <row r="205" spans="1:10">
      <c r="A205" s="9"/>
      <c r="B205" s="17"/>
      <c r="C205" s="129"/>
      <c r="D205" s="126"/>
      <c r="E205" s="29"/>
      <c r="F205" s="29"/>
      <c r="G205" s="29"/>
      <c r="H205" s="29"/>
      <c r="I205" s="29"/>
      <c r="J205" s="2"/>
    </row>
    <row r="206" spans="1:10">
      <c r="A206" s="9"/>
      <c r="B206" s="17"/>
      <c r="C206" s="129"/>
      <c r="D206" s="126"/>
      <c r="E206" s="29"/>
      <c r="F206" s="29"/>
      <c r="G206" s="29"/>
      <c r="H206" s="29"/>
      <c r="I206" s="29"/>
      <c r="J206" s="2"/>
    </row>
    <row r="207" spans="1:10">
      <c r="A207" s="9"/>
      <c r="B207" s="17"/>
      <c r="C207" s="129"/>
      <c r="D207" s="93"/>
      <c r="E207" s="29"/>
      <c r="F207" s="29"/>
      <c r="G207" s="29"/>
      <c r="H207" s="29"/>
      <c r="I207" s="29"/>
      <c r="J207" s="2"/>
    </row>
    <row r="208" spans="1:10">
      <c r="A208" s="9"/>
      <c r="B208" s="17"/>
      <c r="C208" s="129"/>
      <c r="D208" s="126"/>
      <c r="E208" s="29"/>
      <c r="F208" s="29"/>
      <c r="G208" s="29"/>
      <c r="H208" s="29"/>
      <c r="I208" s="29"/>
      <c r="J208" s="2"/>
    </row>
    <row r="209" spans="1:13">
      <c r="A209" s="9"/>
      <c r="B209" s="17"/>
      <c r="C209" s="129"/>
      <c r="D209" s="126"/>
      <c r="E209" s="29"/>
      <c r="F209" s="29"/>
      <c r="G209" s="29"/>
      <c r="H209" s="29"/>
      <c r="I209" s="29"/>
      <c r="J209" s="2"/>
    </row>
    <row r="210" spans="1:13">
      <c r="A210" s="9"/>
      <c r="B210" s="17"/>
      <c r="C210" s="129"/>
      <c r="D210" s="126"/>
      <c r="E210" s="29"/>
      <c r="F210" s="29"/>
      <c r="G210" s="29"/>
      <c r="H210" s="29"/>
      <c r="I210" s="29"/>
      <c r="J210" s="2"/>
      <c r="L210" s="130"/>
      <c r="M210" s="92"/>
    </row>
    <row r="211" spans="1:13">
      <c r="A211" s="2"/>
      <c r="B211" s="17"/>
      <c r="C211" s="129"/>
      <c r="D211" s="126"/>
      <c r="E211" s="29"/>
      <c r="F211" s="29"/>
      <c r="G211" s="29"/>
      <c r="H211" s="29"/>
      <c r="I211" s="29"/>
      <c r="J211" s="2"/>
    </row>
    <row r="212" spans="1:13">
      <c r="A212" s="2"/>
      <c r="B212" s="17"/>
      <c r="C212" s="129"/>
      <c r="D212" s="126"/>
      <c r="E212" s="29"/>
      <c r="F212" s="29"/>
      <c r="G212" s="29"/>
      <c r="H212" s="29"/>
      <c r="I212" s="29"/>
      <c r="J212" s="2"/>
      <c r="L212" s="92"/>
    </row>
    <row r="213" spans="1:13">
      <c r="A213" s="2"/>
      <c r="B213" s="17"/>
      <c r="C213" s="129"/>
      <c r="D213" s="126"/>
      <c r="E213" s="29"/>
      <c r="F213" s="29"/>
      <c r="G213" s="29"/>
      <c r="H213" s="29"/>
      <c r="I213" s="29"/>
      <c r="J213" s="2"/>
      <c r="L213" s="92"/>
    </row>
    <row r="214" spans="1:13">
      <c r="A214" s="2"/>
      <c r="B214" s="2"/>
      <c r="C214" s="2"/>
      <c r="D214" s="2"/>
      <c r="E214" s="2"/>
      <c r="F214" s="2"/>
      <c r="G214" s="2"/>
      <c r="H214" s="2"/>
      <c r="I214" s="2"/>
      <c r="J214" s="2"/>
      <c r="L214" s="92"/>
    </row>
    <row r="215" spans="1:13">
      <c r="A215" s="2"/>
      <c r="B215" s="2"/>
      <c r="C215" s="2"/>
      <c r="D215" s="2"/>
      <c r="E215" s="2"/>
      <c r="F215" s="2"/>
      <c r="G215" s="2"/>
      <c r="H215" s="2"/>
      <c r="I215" s="15"/>
      <c r="J215" s="2"/>
      <c r="L215" s="92"/>
    </row>
    <row r="216" spans="1:13">
      <c r="A216" s="2"/>
      <c r="B216" s="17"/>
      <c r="C216" s="2"/>
      <c r="D216" s="9"/>
      <c r="E216" s="18"/>
      <c r="F216" s="18"/>
      <c r="G216" s="18"/>
      <c r="H216" s="18"/>
      <c r="I216" s="18"/>
      <c r="J216" s="2"/>
    </row>
    <row r="217" spans="1:13">
      <c r="A217" s="2"/>
      <c r="B217" s="17"/>
      <c r="C217" s="2"/>
      <c r="D217" s="9"/>
      <c r="E217" s="18"/>
      <c r="F217" s="18"/>
      <c r="G217" s="18"/>
      <c r="H217" s="18"/>
      <c r="I217" s="18"/>
      <c r="J217" s="2"/>
    </row>
    <row r="218" spans="1:13" ht="22.5">
      <c r="A218" s="2"/>
      <c r="B218" s="1"/>
      <c r="C218" s="2"/>
      <c r="D218" s="2"/>
      <c r="E218" s="2"/>
      <c r="F218" s="2"/>
      <c r="G218" s="2"/>
      <c r="H218" s="2"/>
      <c r="I218" s="2"/>
      <c r="J218" s="2"/>
    </row>
    <row r="219" spans="1:13" ht="22.5">
      <c r="A219" s="2"/>
      <c r="B219" s="1"/>
      <c r="C219" s="2"/>
      <c r="D219" s="2"/>
      <c r="E219" s="2"/>
      <c r="F219" s="2"/>
      <c r="G219" s="2"/>
      <c r="H219" s="2"/>
      <c r="I219" s="2"/>
      <c r="J219" s="2"/>
    </row>
    <row r="220" spans="1:13">
      <c r="A220" s="2"/>
      <c r="B220" s="17"/>
      <c r="C220" s="2"/>
      <c r="D220" s="2"/>
      <c r="E220" s="2"/>
      <c r="F220" s="2"/>
      <c r="G220" s="2"/>
      <c r="H220" s="2"/>
      <c r="I220" s="20"/>
      <c r="J220" s="2"/>
    </row>
    <row r="221" spans="1:13" ht="22.5">
      <c r="A221" s="2"/>
      <c r="B221" s="2"/>
      <c r="C221" s="2"/>
      <c r="D221" s="2"/>
      <c r="E221" s="2"/>
      <c r="F221" s="2"/>
      <c r="G221" s="2"/>
      <c r="H221" s="2"/>
      <c r="I221" s="21"/>
      <c r="J221" s="2"/>
    </row>
    <row r="222" spans="1:13" ht="22.5">
      <c r="A222" s="1"/>
      <c r="B222" s="17"/>
      <c r="C222" s="2"/>
      <c r="D222" s="2"/>
      <c r="E222" s="2"/>
      <c r="F222" s="2"/>
      <c r="G222" s="2"/>
      <c r="H222" s="2"/>
      <c r="I222" s="2"/>
      <c r="J222" s="2"/>
    </row>
    <row r="223" spans="1:13" ht="22.5">
      <c r="A223" s="1"/>
      <c r="B223" s="17"/>
      <c r="C223" s="2"/>
      <c r="D223" s="2"/>
      <c r="E223" s="2"/>
      <c r="F223" s="1"/>
      <c r="G223" s="1"/>
      <c r="H223" s="1"/>
      <c r="I223" s="1"/>
      <c r="J223" s="2"/>
    </row>
    <row r="224" spans="1:13" ht="22.5">
      <c r="A224" s="1"/>
      <c r="B224" s="1"/>
      <c r="C224" s="2"/>
      <c r="D224" s="2"/>
      <c r="E224" s="2"/>
      <c r="F224" s="1"/>
      <c r="G224" s="1"/>
      <c r="H224" s="1"/>
      <c r="I224" s="1"/>
      <c r="J224" s="2"/>
    </row>
    <row r="225" spans="1:11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1" ht="22.5">
      <c r="A226" s="12"/>
      <c r="B226" s="13"/>
      <c r="C226" s="13"/>
      <c r="D226" s="13"/>
      <c r="E226" s="14"/>
      <c r="F226" s="14"/>
      <c r="G226" s="14"/>
      <c r="H226" s="14"/>
      <c r="I226" s="14"/>
      <c r="J226" s="13"/>
    </row>
    <row r="227" spans="1:11" ht="22.5">
      <c r="A227" s="99"/>
      <c r="B227" s="93"/>
      <c r="C227" s="93"/>
      <c r="D227" s="93"/>
      <c r="E227" s="9"/>
      <c r="F227" s="9"/>
      <c r="G227" s="9"/>
      <c r="H227" s="9"/>
      <c r="I227" s="14"/>
      <c r="J227" s="13"/>
    </row>
    <row r="228" spans="1:11">
      <c r="A228" s="19"/>
      <c r="B228" s="2"/>
      <c r="C228" s="2"/>
      <c r="D228" s="9"/>
      <c r="E228" s="18"/>
      <c r="F228" s="18"/>
      <c r="G228" s="18"/>
      <c r="H228" s="18"/>
      <c r="I228" s="18"/>
      <c r="J228" s="2"/>
    </row>
    <row r="229" spans="1:11">
      <c r="A229" s="9"/>
      <c r="B229" s="17"/>
      <c r="C229" s="131"/>
      <c r="D229" s="9"/>
      <c r="E229" s="18"/>
      <c r="F229" s="16"/>
      <c r="G229" s="18"/>
      <c r="H229" s="16"/>
      <c r="I229" s="16"/>
      <c r="J229" s="11"/>
    </row>
    <row r="230" spans="1:11">
      <c r="A230" s="9"/>
      <c r="B230" s="17"/>
      <c r="C230" s="131"/>
      <c r="D230" s="9"/>
      <c r="E230" s="18"/>
      <c r="F230" s="16"/>
      <c r="G230" s="18"/>
      <c r="H230" s="16"/>
      <c r="I230" s="16"/>
      <c r="J230" s="2"/>
    </row>
    <row r="231" spans="1:11">
      <c r="A231" s="9"/>
      <c r="B231" s="17"/>
      <c r="C231" s="131"/>
      <c r="D231" s="9"/>
      <c r="E231" s="18"/>
      <c r="F231" s="16"/>
      <c r="G231" s="18"/>
      <c r="H231" s="16"/>
      <c r="I231" s="16"/>
      <c r="J231" s="11"/>
    </row>
    <row r="232" spans="1:11">
      <c r="A232" s="9"/>
      <c r="B232" s="17"/>
      <c r="C232" s="131"/>
      <c r="D232" s="9"/>
      <c r="E232" s="18"/>
      <c r="F232" s="16"/>
      <c r="G232" s="18"/>
      <c r="H232" s="16"/>
      <c r="I232" s="16"/>
      <c r="J232" s="2"/>
    </row>
    <row r="233" spans="1:11">
      <c r="A233" s="9"/>
      <c r="B233" s="17"/>
      <c r="C233" s="131"/>
      <c r="D233" s="93"/>
      <c r="E233" s="18"/>
      <c r="F233" s="16"/>
      <c r="G233" s="18"/>
      <c r="H233" s="16"/>
      <c r="I233" s="16"/>
      <c r="J233" s="2"/>
    </row>
    <row r="234" spans="1:11">
      <c r="A234" s="9"/>
      <c r="B234" s="17"/>
      <c r="C234" s="131"/>
      <c r="D234" s="9"/>
      <c r="E234" s="132"/>
      <c r="F234" s="16"/>
      <c r="G234" s="18"/>
      <c r="H234" s="16"/>
      <c r="I234" s="16"/>
      <c r="J234" s="2"/>
    </row>
    <row r="235" spans="1:11">
      <c r="A235" s="9"/>
      <c r="B235" s="17"/>
      <c r="C235" s="131"/>
      <c r="D235" s="126"/>
      <c r="E235" s="16"/>
      <c r="F235" s="16"/>
      <c r="G235" s="18"/>
      <c r="H235" s="16"/>
      <c r="I235" s="16"/>
      <c r="J235" s="2"/>
    </row>
    <row r="236" spans="1:11">
      <c r="A236" s="9"/>
      <c r="B236" s="17"/>
      <c r="C236" s="131"/>
      <c r="D236" s="126"/>
      <c r="E236" s="18"/>
      <c r="F236" s="16"/>
      <c r="G236" s="18"/>
      <c r="H236" s="16"/>
      <c r="I236" s="16"/>
      <c r="J236" s="2"/>
    </row>
    <row r="237" spans="1:11">
      <c r="A237" s="9"/>
      <c r="B237" s="2"/>
      <c r="C237" s="131"/>
      <c r="D237" s="126"/>
      <c r="E237" s="18"/>
      <c r="F237" s="16"/>
      <c r="G237" s="18"/>
      <c r="H237" s="16"/>
      <c r="I237" s="16"/>
      <c r="J237" s="2"/>
      <c r="K237" s="133"/>
    </row>
    <row r="238" spans="1:11">
      <c r="A238" s="9"/>
      <c r="B238" s="17"/>
      <c r="C238" s="131"/>
      <c r="D238" s="9"/>
      <c r="E238" s="18"/>
      <c r="F238" s="16"/>
      <c r="G238" s="18"/>
      <c r="H238" s="16"/>
      <c r="I238" s="16"/>
      <c r="J238" s="2"/>
      <c r="K238" s="133"/>
    </row>
    <row r="239" spans="1:11">
      <c r="A239" s="9"/>
      <c r="B239" s="17"/>
      <c r="C239" s="131"/>
      <c r="D239" s="9"/>
      <c r="E239" s="18"/>
      <c r="F239" s="16"/>
      <c r="G239" s="18"/>
      <c r="H239" s="16"/>
      <c r="I239" s="16"/>
      <c r="J239" s="2"/>
    </row>
    <row r="240" spans="1:11">
      <c r="A240" s="9"/>
      <c r="B240" s="17"/>
      <c r="C240" s="131"/>
      <c r="D240" s="9"/>
      <c r="E240" s="18"/>
      <c r="F240" s="16"/>
      <c r="G240" s="18"/>
      <c r="H240" s="16"/>
      <c r="I240" s="16"/>
      <c r="J240" s="2"/>
    </row>
    <row r="241" spans="1:10">
      <c r="A241" s="9"/>
      <c r="B241" s="17"/>
      <c r="C241" s="131"/>
      <c r="D241" s="9"/>
      <c r="E241" s="18"/>
      <c r="F241" s="16"/>
      <c r="G241" s="18"/>
      <c r="H241" s="16"/>
      <c r="I241" s="16"/>
      <c r="J241" s="2"/>
    </row>
    <row r="242" spans="1:10">
      <c r="A242" s="9"/>
      <c r="B242" s="17"/>
      <c r="C242" s="131"/>
      <c r="D242" s="93"/>
      <c r="E242" s="18"/>
      <c r="F242" s="16"/>
      <c r="G242" s="18"/>
      <c r="H242" s="16"/>
      <c r="I242" s="16"/>
      <c r="J242" s="2"/>
    </row>
    <row r="243" spans="1:10">
      <c r="A243" s="9"/>
      <c r="B243" s="17"/>
      <c r="C243" s="131"/>
      <c r="D243" s="126"/>
      <c r="E243" s="16"/>
      <c r="F243" s="16"/>
      <c r="G243" s="18"/>
      <c r="H243" s="16"/>
      <c r="I243" s="16"/>
      <c r="J243" s="2"/>
    </row>
    <row r="244" spans="1:10">
      <c r="A244" s="9"/>
      <c r="B244" s="17"/>
      <c r="C244" s="134"/>
      <c r="J244" s="2"/>
    </row>
    <row r="245" spans="1:10">
      <c r="A245" s="9"/>
      <c r="B245" s="17"/>
      <c r="C245" s="134"/>
      <c r="D245" s="135"/>
      <c r="E245" s="16"/>
      <c r="F245" s="16"/>
      <c r="G245" s="134"/>
      <c r="H245" s="16"/>
      <c r="I245" s="16"/>
      <c r="J245" s="2"/>
    </row>
    <row r="246" spans="1:10">
      <c r="A246" s="2"/>
      <c r="B246" s="17"/>
      <c r="C246" s="136"/>
      <c r="D246" s="135"/>
      <c r="E246" s="16"/>
      <c r="F246" s="16"/>
      <c r="G246" s="131"/>
      <c r="H246" s="16"/>
      <c r="I246" s="16"/>
      <c r="J246" s="2"/>
    </row>
    <row r="247" spans="1:10" ht="22.5">
      <c r="A247" s="1"/>
      <c r="B247" s="17"/>
      <c r="C247" s="2"/>
      <c r="D247" s="2"/>
      <c r="E247" s="2"/>
      <c r="F247" s="2"/>
      <c r="G247" s="2"/>
      <c r="H247" s="2"/>
      <c r="I247" s="2"/>
      <c r="J247" s="2"/>
    </row>
    <row r="248" spans="1:10" ht="22.5">
      <c r="A248" s="1"/>
      <c r="B248" s="17"/>
      <c r="C248" s="2"/>
      <c r="D248" s="2"/>
      <c r="E248" s="2"/>
      <c r="F248" s="1"/>
      <c r="G248" s="1"/>
      <c r="H248" s="1"/>
      <c r="I248" s="1"/>
      <c r="J248" s="2"/>
    </row>
    <row r="249" spans="1:10" ht="22.5">
      <c r="A249" s="1"/>
      <c r="B249" s="1"/>
      <c r="C249" s="2"/>
      <c r="D249" s="2"/>
      <c r="E249" s="2"/>
      <c r="F249" s="1"/>
      <c r="G249" s="1"/>
      <c r="H249" s="1"/>
      <c r="I249" s="1"/>
      <c r="J249" s="2"/>
    </row>
    <row r="250" spans="1:10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22.5">
      <c r="A251" s="12"/>
      <c r="B251" s="13"/>
      <c r="C251" s="13"/>
      <c r="D251" s="13"/>
      <c r="E251" s="14"/>
      <c r="F251" s="14"/>
      <c r="G251" s="14"/>
      <c r="H251" s="14"/>
      <c r="I251" s="14"/>
      <c r="J251" s="13"/>
    </row>
    <row r="252" spans="1:10" ht="22.5">
      <c r="A252" s="99"/>
      <c r="B252" s="93"/>
      <c r="C252" s="93"/>
      <c r="D252" s="93"/>
      <c r="E252" s="9"/>
      <c r="F252" s="9"/>
      <c r="G252" s="9"/>
      <c r="H252" s="9"/>
      <c r="I252" s="14"/>
      <c r="J252" s="13"/>
    </row>
    <row r="253" spans="1:10">
      <c r="A253" s="9"/>
      <c r="B253" s="2"/>
      <c r="C253" s="2"/>
      <c r="D253" s="9"/>
      <c r="E253" s="18"/>
      <c r="F253" s="18"/>
      <c r="G253" s="18"/>
      <c r="H253" s="18"/>
      <c r="I253" s="18"/>
      <c r="J253" s="2"/>
    </row>
    <row r="254" spans="1:10">
      <c r="A254" s="9"/>
      <c r="B254" s="17"/>
      <c r="C254" s="131"/>
      <c r="D254" s="9"/>
      <c r="E254" s="18"/>
      <c r="F254" s="16"/>
      <c r="G254" s="18"/>
      <c r="H254" s="16"/>
      <c r="I254" s="16"/>
      <c r="J254" s="2"/>
    </row>
    <row r="255" spans="1:10">
      <c r="A255" s="9"/>
      <c r="B255" s="17"/>
      <c r="C255" s="131"/>
      <c r="D255" s="9"/>
      <c r="E255" s="18"/>
      <c r="F255" s="16"/>
      <c r="G255" s="18"/>
      <c r="H255" s="16"/>
      <c r="I255" s="16"/>
      <c r="J255" s="11"/>
    </row>
    <row r="256" spans="1:10">
      <c r="A256" s="9"/>
      <c r="B256" s="17"/>
      <c r="C256" s="131"/>
      <c r="D256" s="9"/>
      <c r="E256" s="18"/>
      <c r="F256" s="16"/>
      <c r="G256" s="18"/>
      <c r="H256" s="16"/>
      <c r="I256" s="16"/>
      <c r="J256" s="2"/>
    </row>
    <row r="257" spans="1:10">
      <c r="A257" s="9"/>
      <c r="B257" s="17"/>
      <c r="C257" s="131"/>
      <c r="D257" s="93"/>
      <c r="E257" s="18"/>
      <c r="F257" s="16"/>
      <c r="G257" s="18"/>
      <c r="H257" s="16"/>
      <c r="I257" s="16"/>
      <c r="J257" s="2"/>
    </row>
    <row r="258" spans="1:10">
      <c r="A258" s="9"/>
      <c r="B258" s="17"/>
      <c r="C258" s="131"/>
      <c r="D258" s="9"/>
      <c r="E258" s="132"/>
      <c r="F258" s="16"/>
      <c r="G258" s="18"/>
      <c r="H258" s="16"/>
      <c r="I258" s="16"/>
      <c r="J258" s="2"/>
    </row>
    <row r="259" spans="1:10">
      <c r="A259" s="9"/>
      <c r="B259" s="17"/>
      <c r="C259" s="131"/>
      <c r="D259" s="126"/>
      <c r="E259" s="16"/>
      <c r="F259" s="16"/>
      <c r="G259" s="18"/>
      <c r="H259" s="16"/>
      <c r="I259" s="16"/>
      <c r="J259" s="2"/>
    </row>
    <row r="260" spans="1:10">
      <c r="A260" s="9"/>
      <c r="B260" s="17"/>
      <c r="C260" s="131"/>
      <c r="D260" s="126"/>
      <c r="E260" s="18"/>
      <c r="F260" s="16"/>
      <c r="G260" s="18"/>
      <c r="H260" s="16"/>
      <c r="I260" s="16"/>
      <c r="J260" s="2"/>
    </row>
    <row r="261" spans="1:10">
      <c r="A261" s="9"/>
      <c r="B261" s="2"/>
      <c r="C261" s="2"/>
      <c r="D261" s="2"/>
      <c r="E261" s="16"/>
      <c r="F261" s="16"/>
      <c r="G261" s="16"/>
      <c r="H261" s="16"/>
      <c r="I261" s="16"/>
      <c r="J261" s="2"/>
    </row>
    <row r="262" spans="1:10">
      <c r="A262" s="2"/>
      <c r="B262" s="101"/>
      <c r="C262" s="2"/>
      <c r="D262" s="9"/>
      <c r="E262" s="137"/>
      <c r="F262" s="16"/>
      <c r="G262" s="16"/>
      <c r="H262" s="16"/>
      <c r="I262" s="16"/>
      <c r="J262" s="2"/>
    </row>
    <row r="263" spans="1:10">
      <c r="A263" s="2"/>
      <c r="B263" s="101"/>
      <c r="C263" s="100"/>
      <c r="D263" s="9"/>
      <c r="E263" s="137"/>
      <c r="F263" s="16"/>
      <c r="G263" s="16"/>
      <c r="H263" s="16"/>
      <c r="I263" s="16"/>
      <c r="J263" s="2"/>
    </row>
    <row r="264" spans="1:10">
      <c r="A264" s="2"/>
      <c r="B264" s="101"/>
      <c r="C264" s="2"/>
      <c r="D264" s="9"/>
      <c r="E264" s="16"/>
      <c r="F264" s="16"/>
      <c r="G264" s="16"/>
      <c r="H264" s="16"/>
      <c r="I264" s="16"/>
      <c r="J264" s="2"/>
    </row>
    <row r="265" spans="1:10">
      <c r="A265" s="2"/>
      <c r="B265" s="101"/>
      <c r="C265" s="2"/>
      <c r="D265" s="9"/>
      <c r="E265" s="16"/>
      <c r="F265" s="16"/>
      <c r="G265" s="16"/>
      <c r="H265" s="16"/>
      <c r="I265" s="16"/>
      <c r="J265" s="2"/>
    </row>
    <row r="266" spans="1:10">
      <c r="A266" s="9"/>
      <c r="B266" s="101"/>
      <c r="C266" s="2"/>
      <c r="D266" s="9"/>
      <c r="E266" s="16"/>
      <c r="F266" s="16"/>
      <c r="G266" s="16"/>
      <c r="H266" s="16"/>
      <c r="I266" s="16"/>
      <c r="J266" s="2"/>
    </row>
    <row r="267" spans="1:10">
      <c r="A267" s="9"/>
      <c r="B267" s="101"/>
      <c r="C267" s="2"/>
      <c r="D267" s="9"/>
      <c r="E267" s="16"/>
      <c r="F267" s="16"/>
      <c r="G267" s="16"/>
      <c r="H267" s="16"/>
      <c r="I267" s="16"/>
      <c r="J267" s="2"/>
    </row>
    <row r="268" spans="1:10">
      <c r="A268" s="9"/>
      <c r="B268" s="101"/>
      <c r="C268" s="2"/>
      <c r="D268" s="9"/>
      <c r="E268" s="16"/>
      <c r="F268" s="16"/>
      <c r="G268" s="16"/>
      <c r="H268" s="16"/>
      <c r="I268" s="16"/>
      <c r="J268" s="2"/>
    </row>
    <row r="269" spans="1:10">
      <c r="A269" s="9"/>
      <c r="B269" s="101"/>
      <c r="C269" s="2"/>
      <c r="D269" s="9"/>
      <c r="E269" s="16"/>
      <c r="F269" s="16"/>
      <c r="G269" s="16"/>
      <c r="H269" s="16"/>
      <c r="I269" s="16"/>
      <c r="J269" s="2"/>
    </row>
    <row r="270" spans="1:10">
      <c r="A270" s="9"/>
      <c r="B270" s="101"/>
      <c r="C270" s="2"/>
      <c r="D270" s="9"/>
      <c r="E270" s="16"/>
      <c r="F270" s="16"/>
      <c r="G270" s="16"/>
      <c r="H270" s="16"/>
      <c r="I270" s="16"/>
      <c r="J270" s="2"/>
    </row>
    <row r="271" spans="1:10">
      <c r="A271" s="2"/>
      <c r="B271" s="17"/>
      <c r="C271" s="2"/>
      <c r="D271" s="9"/>
      <c r="E271" s="16"/>
      <c r="F271" s="16"/>
      <c r="G271" s="16"/>
      <c r="H271" s="16"/>
      <c r="I271" s="16"/>
      <c r="J271" s="2"/>
    </row>
    <row r="272" spans="1:10" ht="22.5">
      <c r="A272" s="1"/>
      <c r="B272" s="17"/>
      <c r="C272" s="2"/>
      <c r="D272" s="2"/>
      <c r="E272" s="2"/>
      <c r="F272" s="2"/>
      <c r="G272" s="2"/>
      <c r="H272" s="2"/>
      <c r="I272" s="2"/>
      <c r="J272" s="2"/>
    </row>
    <row r="273" spans="1:10" ht="22.5">
      <c r="A273" s="1"/>
      <c r="B273" s="17"/>
      <c r="C273" s="2"/>
      <c r="D273" s="2"/>
      <c r="E273" s="2"/>
      <c r="F273" s="1"/>
      <c r="G273" s="1"/>
      <c r="H273" s="1"/>
      <c r="I273" s="1"/>
      <c r="J273" s="2"/>
    </row>
    <row r="274" spans="1:10" ht="22.5">
      <c r="A274" s="1"/>
      <c r="B274" s="1"/>
      <c r="C274" s="2"/>
      <c r="D274" s="2"/>
      <c r="E274" s="2"/>
      <c r="F274" s="1"/>
      <c r="G274" s="1"/>
      <c r="H274" s="1"/>
      <c r="I274" s="1"/>
      <c r="J274" s="2"/>
    </row>
    <row r="275" spans="1:10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22.5">
      <c r="A276" s="12"/>
      <c r="B276" s="13"/>
      <c r="C276" s="13"/>
      <c r="D276" s="13"/>
      <c r="E276" s="14"/>
      <c r="F276" s="14"/>
      <c r="G276" s="14"/>
      <c r="H276" s="14"/>
      <c r="I276" s="14"/>
      <c r="J276" s="13"/>
    </row>
    <row r="277" spans="1:10" ht="22.5">
      <c r="A277" s="99"/>
      <c r="B277" s="93"/>
      <c r="C277" s="93"/>
      <c r="D277" s="93"/>
      <c r="E277" s="9"/>
      <c r="F277" s="9"/>
      <c r="G277" s="9"/>
      <c r="H277" s="9"/>
      <c r="I277" s="14"/>
      <c r="J277" s="13"/>
    </row>
    <row r="278" spans="1:10">
      <c r="A278" s="9"/>
      <c r="B278" s="2"/>
      <c r="C278" s="2"/>
      <c r="D278" s="2"/>
      <c r="E278" s="16"/>
      <c r="F278" s="16"/>
      <c r="G278" s="16"/>
      <c r="H278" s="16"/>
      <c r="I278" s="16"/>
      <c r="J278" s="2"/>
    </row>
    <row r="279" spans="1:10">
      <c r="A279" s="2"/>
      <c r="B279" s="17"/>
      <c r="C279" s="2"/>
      <c r="D279" s="9"/>
      <c r="E279" s="16"/>
      <c r="F279" s="16"/>
      <c r="G279" s="16"/>
      <c r="H279" s="16"/>
      <c r="I279" s="16"/>
      <c r="J279" s="2"/>
    </row>
    <row r="280" spans="1:10">
      <c r="A280" s="2"/>
      <c r="B280" s="17"/>
      <c r="C280" s="100"/>
      <c r="D280" s="9"/>
      <c r="E280" s="16"/>
      <c r="F280" s="16"/>
      <c r="G280" s="16"/>
      <c r="H280" s="16"/>
      <c r="I280" s="16"/>
      <c r="J280" s="2"/>
    </row>
    <row r="281" spans="1:10">
      <c r="A281" s="2"/>
      <c r="B281" s="17"/>
      <c r="C281" s="100"/>
      <c r="D281" s="9"/>
      <c r="E281" s="16"/>
      <c r="F281" s="16"/>
      <c r="G281" s="16"/>
      <c r="H281" s="16"/>
      <c r="I281" s="16"/>
      <c r="J281" s="11"/>
    </row>
    <row r="282" spans="1:10">
      <c r="A282" s="9"/>
      <c r="B282" s="2"/>
      <c r="C282" s="2"/>
      <c r="D282" s="2"/>
      <c r="E282" s="16"/>
      <c r="F282" s="16"/>
      <c r="G282" s="16"/>
      <c r="H282" s="16"/>
      <c r="I282" s="16"/>
      <c r="J282" s="2"/>
    </row>
    <row r="283" spans="1:10">
      <c r="A283" s="2"/>
      <c r="B283" s="101"/>
      <c r="C283" s="2"/>
      <c r="D283" s="9"/>
      <c r="E283" s="16"/>
      <c r="F283" s="16"/>
      <c r="G283" s="16"/>
      <c r="H283" s="16"/>
      <c r="I283" s="16"/>
      <c r="J283" s="2"/>
    </row>
    <row r="284" spans="1:10">
      <c r="A284" s="2"/>
      <c r="B284" s="101"/>
      <c r="C284" s="2"/>
      <c r="D284" s="9"/>
      <c r="E284" s="16"/>
      <c r="F284" s="16"/>
      <c r="G284" s="16"/>
      <c r="H284" s="16"/>
      <c r="I284" s="16"/>
      <c r="J284" s="2"/>
    </row>
    <row r="285" spans="1:10">
      <c r="A285" s="9"/>
      <c r="B285" s="101"/>
      <c r="C285" s="2"/>
      <c r="D285" s="9"/>
      <c r="E285" s="16"/>
      <c r="F285" s="16"/>
      <c r="G285" s="16"/>
      <c r="H285" s="16"/>
      <c r="I285" s="16"/>
      <c r="J285" s="2"/>
    </row>
    <row r="286" spans="1:10">
      <c r="A286" s="9"/>
      <c r="B286" s="2"/>
      <c r="C286" s="2"/>
      <c r="D286" s="2"/>
      <c r="E286" s="16"/>
      <c r="F286" s="16"/>
      <c r="G286" s="16"/>
      <c r="H286" s="16"/>
      <c r="I286" s="16"/>
      <c r="J286" s="2"/>
    </row>
    <row r="287" spans="1:10">
      <c r="A287" s="2"/>
      <c r="B287" s="2"/>
      <c r="C287" s="2"/>
      <c r="D287" s="9"/>
      <c r="E287" s="16"/>
      <c r="F287" s="16"/>
      <c r="G287" s="16"/>
      <c r="H287" s="16"/>
      <c r="I287" s="16"/>
      <c r="J287" s="2"/>
    </row>
    <row r="288" spans="1:10">
      <c r="A288" s="9"/>
      <c r="B288" s="2"/>
      <c r="C288" s="2"/>
      <c r="D288" s="9"/>
      <c r="E288" s="16"/>
      <c r="F288" s="16"/>
      <c r="G288" s="16"/>
      <c r="H288" s="16"/>
      <c r="I288" s="16"/>
      <c r="J288" s="2"/>
    </row>
    <row r="289" spans="1:10">
      <c r="A289" s="2"/>
      <c r="B289" s="2"/>
      <c r="C289" s="2"/>
      <c r="D289" s="9"/>
      <c r="E289" s="16"/>
      <c r="F289" s="16"/>
      <c r="G289" s="16"/>
      <c r="H289" s="16"/>
      <c r="I289" s="16"/>
      <c r="J289" s="2"/>
    </row>
    <row r="290" spans="1:10">
      <c r="A290" s="9"/>
      <c r="B290" s="2"/>
      <c r="C290" s="2"/>
      <c r="D290" s="2"/>
      <c r="E290" s="16"/>
      <c r="F290" s="16"/>
      <c r="G290" s="16"/>
      <c r="H290" s="16"/>
      <c r="I290" s="16"/>
      <c r="J290" s="2"/>
    </row>
    <row r="291" spans="1:10">
      <c r="A291" s="2"/>
      <c r="B291" s="2"/>
      <c r="C291" s="2"/>
      <c r="D291" s="9"/>
      <c r="E291" s="16"/>
      <c r="F291" s="16"/>
      <c r="G291" s="16"/>
      <c r="H291" s="16"/>
      <c r="I291" s="16"/>
      <c r="J291" s="2"/>
    </row>
    <row r="292" spans="1:10">
      <c r="A292" s="9"/>
      <c r="B292" s="2"/>
      <c r="C292" s="2"/>
      <c r="D292" s="2"/>
      <c r="E292" s="16"/>
      <c r="F292" s="16"/>
      <c r="G292" s="16"/>
      <c r="H292" s="16"/>
      <c r="I292" s="16"/>
      <c r="J292" s="2"/>
    </row>
    <row r="293" spans="1:10">
      <c r="A293" s="2"/>
      <c r="B293" s="2"/>
      <c r="C293" s="2"/>
      <c r="D293" s="9"/>
      <c r="E293" s="16"/>
      <c r="F293" s="16"/>
      <c r="G293" s="16"/>
      <c r="H293" s="16"/>
      <c r="I293" s="16"/>
      <c r="J293" s="2"/>
    </row>
    <row r="294" spans="1:10">
      <c r="A294" s="9"/>
      <c r="B294" s="2"/>
      <c r="C294" s="2"/>
      <c r="D294" s="2"/>
      <c r="E294" s="16"/>
      <c r="F294" s="16"/>
      <c r="G294" s="16"/>
      <c r="H294" s="16"/>
      <c r="I294" s="16"/>
      <c r="J294" s="2"/>
    </row>
    <row r="295" spans="1:10">
      <c r="A295" s="2"/>
      <c r="B295" s="2"/>
      <c r="C295" s="2"/>
      <c r="D295" s="9"/>
      <c r="E295" s="16"/>
      <c r="F295" s="16"/>
      <c r="G295" s="16"/>
      <c r="H295" s="16"/>
      <c r="I295" s="16"/>
      <c r="J295" s="2"/>
    </row>
    <row r="296" spans="1:10">
      <c r="A296" s="9"/>
      <c r="B296" s="2"/>
      <c r="C296" s="2"/>
      <c r="D296" s="2"/>
      <c r="E296" s="16"/>
      <c r="F296" s="16"/>
      <c r="G296" s="16"/>
      <c r="H296" s="16"/>
      <c r="I296" s="16"/>
      <c r="J296" s="2"/>
    </row>
  </sheetData>
  <mergeCells count="7">
    <mergeCell ref="J5:J6"/>
    <mergeCell ref="A5:A6"/>
    <mergeCell ref="B5:B6"/>
    <mergeCell ref="C5:C6"/>
    <mergeCell ref="D5:D6"/>
    <mergeCell ref="E5:F5"/>
    <mergeCell ref="G5:H5"/>
  </mergeCells>
  <printOptions horizontalCentered="1" verticalCentered="1"/>
  <pageMargins left="0.55118110236220474" right="0.15748031496062992" top="0.78740157480314965" bottom="0.39370078740157483" header="0.31496062992125984" footer="0.31496062992125984"/>
  <pageSetup paperSize="9" scale="87" orientation="landscape" horizontalDpi="4294967293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9"/>
  <dimension ref="A1:L42"/>
  <sheetViews>
    <sheetView view="pageLayout" zoomScaleNormal="100" zoomScaleSheetLayoutView="100" workbookViewId="0">
      <selection activeCell="P26" sqref="P26"/>
    </sheetView>
  </sheetViews>
  <sheetFormatPr defaultColWidth="9.140625" defaultRowHeight="21"/>
  <cols>
    <col min="1" max="1" width="7.7109375" style="214" customWidth="1"/>
    <col min="2" max="2" width="51.42578125" style="82" customWidth="1"/>
    <col min="3" max="4" width="9.140625" style="82"/>
    <col min="5" max="8" width="11.7109375" style="82" customWidth="1"/>
    <col min="9" max="9" width="13.7109375" style="82" customWidth="1"/>
    <col min="10" max="10" width="12.42578125" style="82" bestFit="1" customWidth="1"/>
    <col min="11" max="11" width="9.140625" style="82"/>
    <col min="12" max="12" width="18.42578125" style="82" customWidth="1"/>
    <col min="13" max="13" width="12.42578125" style="82" bestFit="1" customWidth="1"/>
    <col min="14" max="16384" width="9.140625" style="82"/>
  </cols>
  <sheetData>
    <row r="1" spans="1:12" ht="22.5">
      <c r="A1" s="216" t="s">
        <v>67</v>
      </c>
      <c r="B1" s="1"/>
      <c r="C1" s="2"/>
      <c r="D1" s="2"/>
      <c r="E1" s="2"/>
      <c r="F1" s="2"/>
      <c r="G1" s="2"/>
      <c r="H1" s="1"/>
      <c r="I1" s="2"/>
      <c r="J1" s="19" t="s">
        <v>707</v>
      </c>
    </row>
    <row r="2" spans="1:12" ht="22.5">
      <c r="A2" s="216" t="str">
        <f>'ปร.4 หมวดสรุปค่าต้นทุนงาน'!A2</f>
        <v>สถานที่ ค่ายลูกเสือจังหวัดยโสธร ต.เดิด อ.เมือง จ.ยโสธร</v>
      </c>
      <c r="B2" s="1"/>
      <c r="C2" s="2"/>
      <c r="D2" s="2"/>
      <c r="E2" s="2"/>
      <c r="F2" s="1"/>
      <c r="G2" s="1"/>
      <c r="H2" s="1"/>
      <c r="I2" s="1"/>
      <c r="J2" s="2"/>
    </row>
    <row r="3" spans="1:12" ht="22.5">
      <c r="A3" s="216" t="str">
        <f>หมวดงานปรับพื้นที่!A3</f>
        <v>คำนวณราคากลางเมื่อวันที่ 28 เมษายน 2568</v>
      </c>
      <c r="B3" s="1"/>
      <c r="C3" s="2"/>
      <c r="D3" s="2"/>
      <c r="E3" s="2"/>
      <c r="F3" s="1"/>
      <c r="G3" s="1"/>
      <c r="H3" s="1"/>
      <c r="I3" s="1"/>
      <c r="J3" s="2"/>
    </row>
    <row r="4" spans="1:12">
      <c r="A4" s="93"/>
      <c r="B4" s="2"/>
      <c r="C4" s="2"/>
      <c r="D4" s="2"/>
      <c r="E4" s="2"/>
      <c r="F4" s="2"/>
      <c r="G4" s="2"/>
      <c r="H4" s="2"/>
      <c r="I4" s="2"/>
      <c r="J4" s="2"/>
    </row>
    <row r="5" spans="1:12" ht="22.5">
      <c r="A5" s="277" t="s">
        <v>8</v>
      </c>
      <c r="B5" s="277" t="s">
        <v>0</v>
      </c>
      <c r="C5" s="277" t="s">
        <v>1</v>
      </c>
      <c r="D5" s="277" t="s">
        <v>2</v>
      </c>
      <c r="E5" s="280" t="s">
        <v>3</v>
      </c>
      <c r="F5" s="280"/>
      <c r="G5" s="280" t="s">
        <v>4</v>
      </c>
      <c r="H5" s="280"/>
      <c r="I5" s="161" t="s">
        <v>5</v>
      </c>
      <c r="J5" s="277" t="s">
        <v>7</v>
      </c>
    </row>
    <row r="6" spans="1:12" ht="22.5">
      <c r="A6" s="279"/>
      <c r="B6" s="279"/>
      <c r="C6" s="279"/>
      <c r="D6" s="279"/>
      <c r="E6" s="162" t="s">
        <v>9</v>
      </c>
      <c r="F6" s="162" t="s">
        <v>10</v>
      </c>
      <c r="G6" s="162" t="s">
        <v>9</v>
      </c>
      <c r="H6" s="162" t="s">
        <v>10</v>
      </c>
      <c r="I6" s="163" t="s">
        <v>6</v>
      </c>
      <c r="J6" s="278"/>
    </row>
    <row r="7" spans="1:12">
      <c r="A7" s="80">
        <v>2</v>
      </c>
      <c r="B7" s="3" t="s">
        <v>42</v>
      </c>
      <c r="C7" s="84"/>
      <c r="D7" s="84"/>
      <c r="E7" s="85"/>
      <c r="F7" s="85"/>
      <c r="G7" s="85"/>
      <c r="H7" s="85"/>
      <c r="I7" s="84"/>
      <c r="J7" s="3"/>
    </row>
    <row r="8" spans="1:12" ht="22.5">
      <c r="A8" s="83"/>
      <c r="B8" s="28" t="s">
        <v>741</v>
      </c>
      <c r="C8" s="233">
        <f>1.7*1.7*8*1.3*1.2</f>
        <v>36.067199999999993</v>
      </c>
      <c r="D8" s="4" t="s">
        <v>17</v>
      </c>
      <c r="E8" s="125">
        <v>0</v>
      </c>
      <c r="F8" s="125">
        <f>C8*E8</f>
        <v>0</v>
      </c>
      <c r="G8" s="190">
        <v>112</v>
      </c>
      <c r="H8" s="125">
        <f>C8*G8</f>
        <v>4039.5263999999993</v>
      </c>
      <c r="I8" s="192">
        <f>F8+H8</f>
        <v>4039.5263999999993</v>
      </c>
      <c r="J8" s="84"/>
    </row>
    <row r="9" spans="1:12" ht="22.5">
      <c r="A9" s="83"/>
      <c r="B9" s="28" t="s">
        <v>715</v>
      </c>
      <c r="C9" s="193">
        <v>22.6</v>
      </c>
      <c r="D9" s="4" t="s">
        <v>17</v>
      </c>
      <c r="E9" s="88">
        <v>2019.63</v>
      </c>
      <c r="F9" s="7">
        <f t="shared" ref="F9:F17" si="0">C9*E9</f>
        <v>45643.638000000006</v>
      </c>
      <c r="G9" s="88">
        <v>419</v>
      </c>
      <c r="H9" s="7">
        <f t="shared" ref="H9:H22" si="1">C9*G9</f>
        <v>9469.4000000000015</v>
      </c>
      <c r="I9" s="7">
        <f>F9+H9</f>
        <v>55113.038000000008</v>
      </c>
      <c r="J9" s="37"/>
    </row>
    <row r="10" spans="1:12" ht="22.5">
      <c r="A10" s="83"/>
      <c r="B10" s="28" t="s">
        <v>586</v>
      </c>
      <c r="C10" s="193">
        <f>1.5*1.5*8*0.05*1.15</f>
        <v>1.0349999999999999</v>
      </c>
      <c r="D10" s="4" t="s">
        <v>17</v>
      </c>
      <c r="E10" s="88">
        <v>313.08999999999997</v>
      </c>
      <c r="F10" s="7">
        <f t="shared" si="0"/>
        <v>324.04814999999996</v>
      </c>
      <c r="G10" s="88">
        <v>104</v>
      </c>
      <c r="H10" s="7">
        <f t="shared" si="1"/>
        <v>107.63999999999999</v>
      </c>
      <c r="I10" s="7">
        <f>F10+H10</f>
        <v>431.68814999999995</v>
      </c>
      <c r="J10" s="37"/>
    </row>
    <row r="11" spans="1:12" ht="22.5">
      <c r="A11" s="83"/>
      <c r="B11" s="28" t="s">
        <v>70</v>
      </c>
      <c r="C11" s="193">
        <f>1.5*1.5*8*0.05*1.05</f>
        <v>0.94500000000000006</v>
      </c>
      <c r="D11" s="4" t="s">
        <v>17</v>
      </c>
      <c r="E11" s="88">
        <v>1550</v>
      </c>
      <c r="F11" s="7">
        <f t="shared" ref="F11" si="2">C11*E11</f>
        <v>1464.75</v>
      </c>
      <c r="G11" s="88">
        <v>426</v>
      </c>
      <c r="H11" s="7">
        <f t="shared" ref="H11" si="3">C11*G11</f>
        <v>402.57000000000005</v>
      </c>
      <c r="I11" s="7">
        <f>F11+H11</f>
        <v>1867.3200000000002</v>
      </c>
      <c r="J11" s="37"/>
    </row>
    <row r="12" spans="1:12" ht="22.5">
      <c r="A12" s="83"/>
      <c r="B12" s="28" t="s">
        <v>43</v>
      </c>
      <c r="C12" s="107"/>
      <c r="D12" s="4"/>
      <c r="E12" s="7"/>
      <c r="F12" s="7"/>
      <c r="G12" s="88"/>
      <c r="H12" s="7"/>
      <c r="I12" s="7"/>
      <c r="J12" s="37"/>
    </row>
    <row r="13" spans="1:12" ht="22.5">
      <c r="A13" s="83"/>
      <c r="B13" s="28" t="s">
        <v>44</v>
      </c>
      <c r="C13" s="193">
        <v>0.15</v>
      </c>
      <c r="D13" s="4" t="s">
        <v>16</v>
      </c>
      <c r="E13" s="88">
        <v>21189.41</v>
      </c>
      <c r="F13" s="7">
        <f t="shared" si="0"/>
        <v>3178.4114999999997</v>
      </c>
      <c r="G13" s="88">
        <v>4400</v>
      </c>
      <c r="H13" s="7">
        <f t="shared" si="1"/>
        <v>660</v>
      </c>
      <c r="I13" s="7">
        <f t="shared" ref="I13:I22" si="4">F13+H13</f>
        <v>3838.4114999999997</v>
      </c>
      <c r="J13" s="37"/>
      <c r="L13" s="142"/>
    </row>
    <row r="14" spans="1:12" ht="22.5">
      <c r="A14" s="83"/>
      <c r="B14" s="28" t="s">
        <v>45</v>
      </c>
      <c r="C14" s="193">
        <v>0.18</v>
      </c>
      <c r="D14" s="4" t="s">
        <v>16</v>
      </c>
      <c r="E14" s="88">
        <v>22803.17</v>
      </c>
      <c r="F14" s="7">
        <f t="shared" si="0"/>
        <v>4104.5705999999991</v>
      </c>
      <c r="G14" s="88">
        <v>4400</v>
      </c>
      <c r="H14" s="7">
        <f t="shared" si="1"/>
        <v>792</v>
      </c>
      <c r="I14" s="7">
        <f t="shared" si="4"/>
        <v>4896.5705999999991</v>
      </c>
      <c r="J14" s="37"/>
    </row>
    <row r="15" spans="1:12" ht="22.5">
      <c r="A15" s="83"/>
      <c r="B15" s="28" t="s">
        <v>46</v>
      </c>
      <c r="C15" s="193">
        <v>0.52</v>
      </c>
      <c r="D15" s="4" t="s">
        <v>16</v>
      </c>
      <c r="E15" s="88">
        <v>19680.900000000001</v>
      </c>
      <c r="F15" s="7">
        <f t="shared" si="0"/>
        <v>10234.068000000001</v>
      </c>
      <c r="G15" s="88">
        <v>3600</v>
      </c>
      <c r="H15" s="7">
        <f t="shared" si="1"/>
        <v>1872</v>
      </c>
      <c r="I15" s="7">
        <f t="shared" si="4"/>
        <v>12106.068000000001</v>
      </c>
      <c r="J15" s="37"/>
      <c r="L15" s="110"/>
    </row>
    <row r="16" spans="1:12" ht="22.5">
      <c r="A16" s="83"/>
      <c r="B16" s="28" t="s">
        <v>47</v>
      </c>
      <c r="C16" s="193">
        <v>0.6</v>
      </c>
      <c r="D16" s="4" t="s">
        <v>16</v>
      </c>
      <c r="E16" s="88">
        <v>19485.21</v>
      </c>
      <c r="F16" s="7">
        <f t="shared" si="0"/>
        <v>11691.125999999998</v>
      </c>
      <c r="G16" s="88">
        <v>3600</v>
      </c>
      <c r="H16" s="7">
        <f t="shared" si="1"/>
        <v>2160</v>
      </c>
      <c r="I16" s="7">
        <f t="shared" si="4"/>
        <v>13851.125999999998</v>
      </c>
      <c r="J16" s="37"/>
    </row>
    <row r="17" spans="1:10" ht="22.5">
      <c r="A17" s="83"/>
      <c r="B17" s="28" t="s">
        <v>717</v>
      </c>
      <c r="C17" s="193">
        <f>(C13+C14+C15+C16)*30</f>
        <v>43.5</v>
      </c>
      <c r="D17" s="4" t="s">
        <v>41</v>
      </c>
      <c r="E17" s="88">
        <v>57.01</v>
      </c>
      <c r="F17" s="7">
        <f t="shared" si="0"/>
        <v>2479.9349999999999</v>
      </c>
      <c r="G17" s="7">
        <v>0</v>
      </c>
      <c r="H17" s="7">
        <f t="shared" si="1"/>
        <v>0</v>
      </c>
      <c r="I17" s="7">
        <f t="shared" si="4"/>
        <v>2479.9349999999999</v>
      </c>
      <c r="J17" s="37"/>
    </row>
    <row r="18" spans="1:10" ht="22.5">
      <c r="A18" s="83"/>
      <c r="B18" s="28" t="s">
        <v>754</v>
      </c>
      <c r="C18" s="107">
        <v>133</v>
      </c>
      <c r="D18" s="4" t="s">
        <v>12</v>
      </c>
      <c r="E18" s="88">
        <v>0</v>
      </c>
      <c r="F18" s="7">
        <f>(C18*E18)*0.5</f>
        <v>0</v>
      </c>
      <c r="G18" s="88">
        <v>139</v>
      </c>
      <c r="H18" s="7">
        <f t="shared" si="1"/>
        <v>18487</v>
      </c>
      <c r="I18" s="7">
        <f t="shared" si="4"/>
        <v>18487</v>
      </c>
      <c r="J18" s="37"/>
    </row>
    <row r="19" spans="1:10" ht="22.5">
      <c r="A19" s="83"/>
      <c r="B19" s="28" t="s">
        <v>755</v>
      </c>
      <c r="C19" s="107">
        <f>C18*0.5</f>
        <v>66.5</v>
      </c>
      <c r="D19" s="4" t="s">
        <v>12</v>
      </c>
      <c r="E19" s="88">
        <v>300</v>
      </c>
      <c r="F19" s="7">
        <f>(C19*E19)*0.5</f>
        <v>9975</v>
      </c>
      <c r="G19" s="88">
        <v>0</v>
      </c>
      <c r="H19" s="7">
        <f t="shared" ref="H19" si="5">C19*G19</f>
        <v>0</v>
      </c>
      <c r="I19" s="7">
        <f t="shared" ref="I19" si="6">F19+H19</f>
        <v>9975</v>
      </c>
      <c r="J19" s="37"/>
    </row>
    <row r="20" spans="1:10" ht="22.5">
      <c r="A20" s="83"/>
      <c r="B20" s="28" t="s">
        <v>718</v>
      </c>
      <c r="C20" s="107">
        <f>C18*0.25</f>
        <v>33.25</v>
      </c>
      <c r="D20" s="4" t="s">
        <v>41</v>
      </c>
      <c r="E20" s="88">
        <v>49.84</v>
      </c>
      <c r="F20" s="7">
        <f>C20*E20</f>
        <v>1657.18</v>
      </c>
      <c r="G20" s="7">
        <v>0</v>
      </c>
      <c r="H20" s="7">
        <f>C20*G20</f>
        <v>0</v>
      </c>
      <c r="I20" s="7">
        <f>F20+H20</f>
        <v>1657.18</v>
      </c>
      <c r="J20" s="37"/>
    </row>
    <row r="21" spans="1:10" ht="22.5">
      <c r="A21" s="83"/>
      <c r="B21" s="28" t="s">
        <v>719</v>
      </c>
      <c r="C21" s="193">
        <f>(11*5)+9</f>
        <v>64</v>
      </c>
      <c r="D21" s="4" t="s">
        <v>12</v>
      </c>
      <c r="E21" s="88">
        <v>233</v>
      </c>
      <c r="F21" s="7">
        <f>C21*E21</f>
        <v>14912</v>
      </c>
      <c r="G21" s="88">
        <v>25</v>
      </c>
      <c r="H21" s="7">
        <f>C21*G21</f>
        <v>1600</v>
      </c>
      <c r="I21" s="7">
        <f>F21+H21</f>
        <v>16512</v>
      </c>
      <c r="J21" s="37"/>
    </row>
    <row r="22" spans="1:10" ht="22.5">
      <c r="A22" s="83"/>
      <c r="B22" s="28" t="s">
        <v>716</v>
      </c>
      <c r="C22" s="193">
        <v>3.25</v>
      </c>
      <c r="D22" s="4" t="s">
        <v>17</v>
      </c>
      <c r="E22" s="88">
        <v>2019.63</v>
      </c>
      <c r="F22" s="7">
        <f>C22*E22</f>
        <v>6563.7975000000006</v>
      </c>
      <c r="G22" s="88">
        <v>419</v>
      </c>
      <c r="H22" s="7">
        <f t="shared" si="1"/>
        <v>1361.75</v>
      </c>
      <c r="I22" s="7">
        <f t="shared" si="4"/>
        <v>7925.5475000000006</v>
      </c>
      <c r="J22" s="37"/>
    </row>
    <row r="23" spans="1:10" ht="22.5">
      <c r="A23" s="83"/>
      <c r="B23" s="28" t="s">
        <v>77</v>
      </c>
      <c r="C23" s="193">
        <v>113</v>
      </c>
      <c r="D23" s="4" t="s">
        <v>12</v>
      </c>
      <c r="E23" s="88">
        <v>33</v>
      </c>
      <c r="F23" s="7">
        <f>C23*E23</f>
        <v>3729</v>
      </c>
      <c r="G23" s="88">
        <v>5</v>
      </c>
      <c r="H23" s="7">
        <f>C23*G23</f>
        <v>565</v>
      </c>
      <c r="I23" s="7">
        <f>F23+H23</f>
        <v>4294</v>
      </c>
      <c r="J23" s="37"/>
    </row>
    <row r="24" spans="1:10" ht="22.5">
      <c r="A24" s="83"/>
      <c r="B24" s="28"/>
      <c r="C24" s="193"/>
      <c r="D24" s="4"/>
      <c r="E24" s="88"/>
      <c r="F24" s="7"/>
      <c r="G24" s="88"/>
      <c r="H24" s="7"/>
      <c r="I24" s="7"/>
      <c r="J24" s="37"/>
    </row>
    <row r="25" spans="1:10" ht="23.25" thickBot="1">
      <c r="A25" s="213"/>
      <c r="B25" s="194" t="s">
        <v>34</v>
      </c>
      <c r="C25" s="172"/>
      <c r="D25" s="195"/>
      <c r="E25" s="171"/>
      <c r="F25" s="171"/>
      <c r="G25" s="171"/>
      <c r="H25" s="171"/>
      <c r="I25" s="196">
        <f>SUM(I7:I24)</f>
        <v>157474.41115</v>
      </c>
      <c r="J25" s="172"/>
    </row>
    <row r="26" spans="1:10" ht="23.25" thickTop="1">
      <c r="A26" s="215"/>
      <c r="B26" s="23"/>
      <c r="C26" s="24"/>
      <c r="D26" s="24"/>
      <c r="E26" s="24"/>
      <c r="F26" s="23"/>
      <c r="G26" s="23"/>
      <c r="H26" s="23"/>
      <c r="I26" s="1"/>
      <c r="J26" s="24"/>
    </row>
    <row r="27" spans="1:10" ht="22.5">
      <c r="A27" s="13"/>
      <c r="B27" s="1"/>
      <c r="C27" s="2"/>
      <c r="D27" s="2"/>
      <c r="E27" s="11"/>
      <c r="F27" s="11"/>
      <c r="G27" s="11"/>
      <c r="H27" s="11"/>
      <c r="I27" s="11"/>
      <c r="J27" s="2"/>
    </row>
    <row r="28" spans="1:10" ht="22.5">
      <c r="A28" s="13"/>
      <c r="B28" s="1"/>
      <c r="C28" s="2"/>
      <c r="D28" s="2"/>
      <c r="E28" s="2"/>
      <c r="F28" s="1"/>
      <c r="G28" s="1"/>
      <c r="H28" s="1"/>
      <c r="I28" s="1"/>
      <c r="J28" s="2"/>
    </row>
    <row r="29" spans="1:10" ht="22.5">
      <c r="A29" s="13"/>
      <c r="B29" s="1"/>
      <c r="C29" s="2"/>
      <c r="D29" s="2"/>
      <c r="E29" s="2"/>
      <c r="F29" s="1"/>
      <c r="G29" s="1"/>
      <c r="H29" s="1"/>
      <c r="I29" s="1"/>
      <c r="J29" s="2"/>
    </row>
    <row r="30" spans="1:10">
      <c r="A30" s="93"/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93"/>
      <c r="B31" s="101"/>
      <c r="C31" s="2"/>
      <c r="D31" s="9"/>
      <c r="E31" s="16"/>
      <c r="F31" s="16"/>
      <c r="G31" s="16"/>
      <c r="H31" s="16"/>
      <c r="I31" s="16"/>
      <c r="J31" s="2"/>
    </row>
    <row r="32" spans="1:10">
      <c r="A32" s="93"/>
      <c r="B32" s="2"/>
      <c r="C32" s="2"/>
      <c r="D32" s="2"/>
      <c r="E32" s="16"/>
      <c r="F32" s="16"/>
      <c r="G32" s="16"/>
      <c r="H32" s="16"/>
      <c r="I32" s="16"/>
      <c r="J32" s="2"/>
    </row>
    <row r="33" spans="1:10">
      <c r="A33" s="93"/>
      <c r="B33" s="2"/>
      <c r="C33" s="2"/>
      <c r="D33" s="9"/>
      <c r="E33" s="16"/>
      <c r="F33" s="16"/>
      <c r="G33" s="16"/>
      <c r="H33" s="16"/>
      <c r="I33" s="16"/>
      <c r="J33" s="2"/>
    </row>
    <row r="34" spans="1:10">
      <c r="A34" s="93"/>
      <c r="B34" s="2"/>
      <c r="C34" s="2"/>
      <c r="D34" s="9"/>
      <c r="E34" s="16"/>
      <c r="F34" s="16"/>
      <c r="G34" s="16"/>
      <c r="H34" s="16"/>
      <c r="I34" s="16"/>
      <c r="J34" s="2"/>
    </row>
    <row r="35" spans="1:10">
      <c r="A35" s="93"/>
      <c r="B35" s="2"/>
      <c r="C35" s="2"/>
      <c r="D35" s="9"/>
      <c r="E35" s="16"/>
      <c r="F35" s="16"/>
      <c r="G35" s="16"/>
      <c r="H35" s="16"/>
      <c r="I35" s="16"/>
      <c r="J35" s="2"/>
    </row>
    <row r="36" spans="1:10">
      <c r="A36" s="93"/>
      <c r="B36" s="2"/>
      <c r="C36" s="2"/>
      <c r="D36" s="2"/>
      <c r="E36" s="16"/>
      <c r="F36" s="16"/>
      <c r="G36" s="16"/>
      <c r="H36" s="16"/>
      <c r="I36" s="16"/>
      <c r="J36" s="2"/>
    </row>
    <row r="37" spans="1:10">
      <c r="A37" s="93"/>
      <c r="B37" s="2"/>
      <c r="C37" s="2"/>
      <c r="D37" s="9"/>
      <c r="E37" s="16"/>
      <c r="F37" s="16"/>
      <c r="G37" s="16"/>
      <c r="H37" s="16"/>
      <c r="I37" s="16"/>
      <c r="J37" s="2"/>
    </row>
    <row r="38" spans="1:10">
      <c r="A38" s="93"/>
      <c r="B38" s="2"/>
      <c r="C38" s="2"/>
      <c r="D38" s="2"/>
      <c r="E38" s="16"/>
      <c r="F38" s="16"/>
      <c r="G38" s="16"/>
      <c r="H38" s="16"/>
      <c r="I38" s="16"/>
      <c r="J38" s="2"/>
    </row>
    <row r="39" spans="1:10">
      <c r="A39" s="93"/>
      <c r="B39" s="2"/>
      <c r="C39" s="2"/>
      <c r="D39" s="9"/>
      <c r="E39" s="16"/>
      <c r="F39" s="16"/>
      <c r="G39" s="16"/>
      <c r="H39" s="16"/>
      <c r="I39" s="16"/>
      <c r="J39" s="2"/>
    </row>
    <row r="40" spans="1:10">
      <c r="A40" s="93"/>
      <c r="B40" s="2"/>
      <c r="C40" s="2"/>
      <c r="D40" s="2"/>
      <c r="E40" s="16"/>
      <c r="F40" s="16"/>
      <c r="G40" s="16"/>
      <c r="H40" s="16"/>
      <c r="I40" s="16"/>
      <c r="J40" s="2"/>
    </row>
    <row r="41" spans="1:10">
      <c r="A41" s="93"/>
      <c r="B41" s="2"/>
      <c r="C41" s="2"/>
      <c r="D41" s="9"/>
      <c r="E41" s="16"/>
      <c r="F41" s="16"/>
      <c r="G41" s="16"/>
      <c r="H41" s="16"/>
      <c r="I41" s="16"/>
      <c r="J41" s="2"/>
    </row>
    <row r="42" spans="1:10">
      <c r="A42" s="93"/>
      <c r="B42" s="2"/>
      <c r="C42" s="2"/>
      <c r="D42" s="2"/>
      <c r="E42" s="16"/>
      <c r="F42" s="16"/>
      <c r="G42" s="16"/>
      <c r="H42" s="16"/>
      <c r="I42" s="16"/>
      <c r="J42" s="2"/>
    </row>
  </sheetData>
  <mergeCells count="7">
    <mergeCell ref="J5:J6"/>
    <mergeCell ref="A5:A6"/>
    <mergeCell ref="B5:B6"/>
    <mergeCell ref="C5:C6"/>
    <mergeCell ref="D5:D6"/>
    <mergeCell ref="E5:F5"/>
    <mergeCell ref="G5:H5"/>
  </mergeCells>
  <printOptions horizontalCentered="1" verticalCentered="1"/>
  <pageMargins left="0.39370078740157483" right="0.39370078740157483" top="0.74803149606299213" bottom="0.39370078740157483" header="0.19685039370078741" footer="0.19685039370078741"/>
  <pageSetup paperSize="9" scale="70" orientation="landscape" horizontalDpi="4294967293" verticalDpi="180" r:id="rId1"/>
  <colBreaks count="1" manualBreakCount="1">
    <brk id="10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0"/>
  <dimension ref="A1:M295"/>
  <sheetViews>
    <sheetView view="pageLayout" zoomScaleNormal="100" zoomScaleSheetLayoutView="100" workbookViewId="0">
      <selection activeCell="P26" sqref="P26"/>
    </sheetView>
  </sheetViews>
  <sheetFormatPr defaultColWidth="9.140625" defaultRowHeight="21"/>
  <cols>
    <col min="1" max="1" width="7.7109375" style="82" customWidth="1"/>
    <col min="2" max="2" width="44" style="82" customWidth="1"/>
    <col min="3" max="4" width="9.140625" style="82"/>
    <col min="5" max="8" width="11.7109375" style="82" customWidth="1"/>
    <col min="9" max="9" width="13.7109375" style="82" customWidth="1"/>
    <col min="10" max="10" width="12.42578125" style="82" bestFit="1" customWidth="1"/>
    <col min="11" max="11" width="9.140625" style="82"/>
    <col min="12" max="12" width="18.42578125" style="82" customWidth="1"/>
    <col min="13" max="13" width="12.42578125" style="82" bestFit="1" customWidth="1"/>
    <col min="14" max="16384" width="9.140625" style="82"/>
  </cols>
  <sheetData>
    <row r="1" spans="1:10" ht="22.5">
      <c r="A1" s="1" t="s">
        <v>67</v>
      </c>
      <c r="B1" s="1"/>
      <c r="C1" s="2"/>
      <c r="D1" s="2"/>
      <c r="E1" s="2"/>
      <c r="F1" s="2"/>
      <c r="G1" s="2"/>
      <c r="H1" s="1"/>
      <c r="I1" s="2"/>
      <c r="J1" s="19" t="s">
        <v>707</v>
      </c>
    </row>
    <row r="2" spans="1:10" ht="22.5">
      <c r="A2" s="1" t="str">
        <f>'ปร.4 หมวดสรุปค่าต้นทุนงาน'!A2</f>
        <v>สถานที่ ค่ายลูกเสือจังหวัดยโสธร ต.เดิด อ.เมือง จ.ยโสธร</v>
      </c>
      <c r="B2" s="1"/>
      <c r="C2" s="2"/>
      <c r="D2" s="2"/>
      <c r="E2" s="2"/>
      <c r="F2" s="1"/>
      <c r="G2" s="1"/>
      <c r="H2" s="1"/>
      <c r="I2" s="1"/>
      <c r="J2" s="2"/>
    </row>
    <row r="3" spans="1:10" ht="22.5">
      <c r="A3" s="1" t="str">
        <f>หมวดงานโครงสร้าง!A3</f>
        <v>คำนวณราคากลางเมื่อวันที่ 28 เมษายน 2568</v>
      </c>
      <c r="B3" s="1"/>
      <c r="C3" s="2"/>
      <c r="D3" s="2"/>
      <c r="E3" s="2"/>
      <c r="F3" s="1"/>
      <c r="G3" s="1"/>
      <c r="H3" s="1"/>
      <c r="I3" s="1"/>
      <c r="J3" s="2"/>
    </row>
    <row r="4" spans="1:10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22.5">
      <c r="A5" s="281" t="s">
        <v>8</v>
      </c>
      <c r="B5" s="277" t="s">
        <v>0</v>
      </c>
      <c r="C5" s="277" t="s">
        <v>1</v>
      </c>
      <c r="D5" s="277" t="s">
        <v>2</v>
      </c>
      <c r="E5" s="280" t="s">
        <v>3</v>
      </c>
      <c r="F5" s="280"/>
      <c r="G5" s="280" t="s">
        <v>4</v>
      </c>
      <c r="H5" s="280"/>
      <c r="I5" s="161" t="s">
        <v>5</v>
      </c>
      <c r="J5" s="277" t="s">
        <v>7</v>
      </c>
    </row>
    <row r="6" spans="1:10" ht="22.5">
      <c r="A6" s="282"/>
      <c r="B6" s="279"/>
      <c r="C6" s="279"/>
      <c r="D6" s="279"/>
      <c r="E6" s="162" t="s">
        <v>9</v>
      </c>
      <c r="F6" s="162" t="s">
        <v>10</v>
      </c>
      <c r="G6" s="162" t="s">
        <v>9</v>
      </c>
      <c r="H6" s="162" t="s">
        <v>10</v>
      </c>
      <c r="I6" s="163" t="s">
        <v>6</v>
      </c>
      <c r="J6" s="278"/>
    </row>
    <row r="7" spans="1:10">
      <c r="A7" s="80">
        <v>3</v>
      </c>
      <c r="B7" s="3" t="s">
        <v>48</v>
      </c>
      <c r="C7" s="236"/>
      <c r="D7" s="84"/>
      <c r="E7" s="85"/>
      <c r="F7" s="85"/>
      <c r="G7" s="85"/>
      <c r="H7" s="85"/>
      <c r="I7" s="84"/>
      <c r="J7" s="3"/>
    </row>
    <row r="8" spans="1:10" ht="22.5">
      <c r="A8" s="6"/>
      <c r="B8" s="28" t="s">
        <v>655</v>
      </c>
      <c r="C8" s="237">
        <f>((10*5)+((3*0.5)+(0.5*0.5)))*1.05</f>
        <v>54.337500000000006</v>
      </c>
      <c r="D8" s="4" t="s">
        <v>12</v>
      </c>
      <c r="E8" s="88">
        <v>300</v>
      </c>
      <c r="F8" s="7">
        <f>C8*E8</f>
        <v>16301.250000000002</v>
      </c>
      <c r="G8" s="88">
        <v>158</v>
      </c>
      <c r="H8" s="7">
        <f>C8*G8</f>
        <v>8585.3250000000007</v>
      </c>
      <c r="I8" s="7">
        <f>F8+H8</f>
        <v>24886.575000000004</v>
      </c>
      <c r="J8" s="37"/>
    </row>
    <row r="9" spans="1:10" ht="22.5">
      <c r="A9" s="6"/>
      <c r="B9" s="28" t="s">
        <v>49</v>
      </c>
      <c r="C9" s="238">
        <f>((1*5)+(3*5)+((1*2)*2)*((0.6*2)*2))*1.05</f>
        <v>31.080000000000002</v>
      </c>
      <c r="D9" s="4" t="s">
        <v>12</v>
      </c>
      <c r="E9" s="88">
        <v>280</v>
      </c>
      <c r="F9" s="7">
        <f>C9*E9</f>
        <v>8702.4</v>
      </c>
      <c r="G9" s="88">
        <v>158</v>
      </c>
      <c r="H9" s="7">
        <f>C9*G9</f>
        <v>4910.6400000000003</v>
      </c>
      <c r="I9" s="7">
        <f>F9+H9</f>
        <v>13613.04</v>
      </c>
      <c r="J9" s="37"/>
    </row>
    <row r="10" spans="1:10" ht="22.5">
      <c r="A10" s="6"/>
      <c r="B10" s="28" t="s">
        <v>68</v>
      </c>
      <c r="C10" s="237">
        <f>(((16*7)+(1*4*2))-((14*5)+(1*2*2)))*1.05</f>
        <v>48.300000000000004</v>
      </c>
      <c r="D10" s="4" t="s">
        <v>12</v>
      </c>
      <c r="E10" s="7">
        <v>65</v>
      </c>
      <c r="F10" s="7">
        <f>C10*E10</f>
        <v>3139.5000000000005</v>
      </c>
      <c r="G10" s="88">
        <v>64</v>
      </c>
      <c r="H10" s="7">
        <f>C10*G10</f>
        <v>3091.2000000000003</v>
      </c>
      <c r="I10" s="7">
        <f>F10+H10</f>
        <v>6230.7000000000007</v>
      </c>
      <c r="J10" s="37"/>
    </row>
    <row r="11" spans="1:10" ht="22.5">
      <c r="A11" s="6"/>
      <c r="B11" s="28" t="s">
        <v>69</v>
      </c>
      <c r="C11" s="237">
        <v>16</v>
      </c>
      <c r="D11" s="4" t="s">
        <v>11</v>
      </c>
      <c r="E11" s="88">
        <v>90</v>
      </c>
      <c r="F11" s="7">
        <f>C11*E11</f>
        <v>1440</v>
      </c>
      <c r="G11" s="88">
        <v>42</v>
      </c>
      <c r="H11" s="7">
        <f>C11*G11</f>
        <v>672</v>
      </c>
      <c r="I11" s="7">
        <f>F11+H11</f>
        <v>2112</v>
      </c>
      <c r="J11" s="37"/>
    </row>
    <row r="12" spans="1:10" ht="22.5">
      <c r="A12" s="6"/>
      <c r="B12" s="28"/>
      <c r="C12" s="37"/>
      <c r="D12" s="4"/>
      <c r="E12" s="7"/>
      <c r="F12" s="7"/>
      <c r="G12" s="7"/>
      <c r="H12" s="7"/>
      <c r="I12" s="7"/>
      <c r="J12" s="37"/>
    </row>
    <row r="13" spans="1:10" ht="22.5">
      <c r="A13" s="6"/>
      <c r="B13" s="28"/>
      <c r="C13" s="37"/>
      <c r="D13" s="4"/>
      <c r="E13" s="7"/>
      <c r="F13" s="7"/>
      <c r="G13" s="7"/>
      <c r="H13" s="7"/>
      <c r="I13" s="7"/>
      <c r="J13" s="37"/>
    </row>
    <row r="14" spans="1:10" ht="22.5">
      <c r="A14" s="6"/>
      <c r="B14" s="28"/>
      <c r="C14" s="37"/>
      <c r="D14" s="4"/>
      <c r="E14" s="7"/>
      <c r="F14" s="7"/>
      <c r="G14" s="7"/>
      <c r="H14" s="7"/>
      <c r="I14" s="7"/>
      <c r="J14" s="37"/>
    </row>
    <row r="15" spans="1:10" ht="22.5">
      <c r="A15" s="6"/>
      <c r="B15" s="28"/>
      <c r="C15" s="37"/>
      <c r="D15" s="4"/>
      <c r="E15" s="7"/>
      <c r="F15" s="7"/>
      <c r="G15" s="7"/>
      <c r="H15" s="7"/>
      <c r="I15" s="7"/>
      <c r="J15" s="37"/>
    </row>
    <row r="16" spans="1:10" ht="22.5">
      <c r="A16" s="6"/>
      <c r="B16" s="28"/>
      <c r="C16" s="37"/>
      <c r="D16" s="4"/>
      <c r="E16" s="7"/>
      <c r="F16" s="7"/>
      <c r="G16" s="7"/>
      <c r="H16" s="7"/>
      <c r="I16" s="7"/>
      <c r="J16" s="37"/>
    </row>
    <row r="17" spans="1:12" ht="22.5">
      <c r="A17" s="6"/>
      <c r="B17" s="28"/>
      <c r="C17" s="37"/>
      <c r="D17" s="4"/>
      <c r="E17" s="7"/>
      <c r="F17" s="7"/>
      <c r="G17" s="7"/>
      <c r="H17" s="7"/>
      <c r="I17" s="7"/>
      <c r="J17" s="37"/>
      <c r="L17" s="92"/>
    </row>
    <row r="18" spans="1:12" ht="22.5">
      <c r="A18" s="22"/>
      <c r="B18" s="139"/>
      <c r="C18" s="140"/>
      <c r="D18" s="141"/>
      <c r="E18" s="91"/>
      <c r="F18" s="91"/>
      <c r="G18" s="91"/>
      <c r="H18" s="91"/>
      <c r="I18" s="91"/>
      <c r="J18" s="159"/>
    </row>
    <row r="19" spans="1:12" ht="23.25" thickBot="1">
      <c r="A19" s="173"/>
      <c r="B19" s="194" t="s">
        <v>34</v>
      </c>
      <c r="C19" s="172"/>
      <c r="D19" s="195"/>
      <c r="E19" s="171"/>
      <c r="F19" s="171"/>
      <c r="G19" s="171"/>
      <c r="H19" s="171"/>
      <c r="I19" s="196">
        <f>SUM(I8:I18)</f>
        <v>46842.315000000002</v>
      </c>
      <c r="J19" s="172"/>
    </row>
    <row r="20" spans="1:12" ht="23.25" thickTop="1">
      <c r="A20" s="23"/>
      <c r="B20" s="23"/>
      <c r="C20" s="24"/>
      <c r="D20" s="24"/>
      <c r="E20" s="24"/>
      <c r="F20" s="23"/>
      <c r="G20" s="23"/>
      <c r="H20" s="23"/>
      <c r="I20" s="1"/>
      <c r="J20" s="24"/>
    </row>
    <row r="21" spans="1:12" ht="22.5">
      <c r="A21" s="1"/>
      <c r="B21" s="1"/>
      <c r="C21" s="2"/>
      <c r="D21" s="2"/>
      <c r="E21" s="11"/>
      <c r="F21" s="11"/>
      <c r="G21" s="11"/>
      <c r="H21" s="11"/>
      <c r="I21" s="11"/>
      <c r="J21" s="2"/>
    </row>
    <row r="22" spans="1:12" ht="22.5">
      <c r="A22" s="1"/>
      <c r="B22" s="1"/>
      <c r="C22" s="2"/>
      <c r="D22" s="2"/>
      <c r="E22" s="2"/>
      <c r="F22" s="1"/>
      <c r="G22" s="1"/>
      <c r="H22" s="1"/>
      <c r="I22" s="1"/>
      <c r="J22" s="2"/>
    </row>
    <row r="23" spans="1:12" ht="22.5">
      <c r="A23" s="1"/>
      <c r="B23" s="1"/>
      <c r="C23" s="2"/>
      <c r="D23" s="2"/>
      <c r="E23" s="2"/>
      <c r="F23" s="1"/>
      <c r="G23" s="1"/>
      <c r="H23" s="1"/>
      <c r="I23" s="1"/>
      <c r="J23" s="2"/>
    </row>
    <row r="24" spans="1:12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2" ht="22.5">
      <c r="A25" s="12"/>
      <c r="B25" s="13"/>
      <c r="C25" s="13"/>
      <c r="D25" s="13"/>
      <c r="E25" s="14"/>
      <c r="F25" s="14"/>
      <c r="G25" s="14"/>
      <c r="H25" s="14"/>
      <c r="I25" s="14"/>
      <c r="J25" s="13"/>
    </row>
    <row r="26" spans="1:12" ht="22.5">
      <c r="A26" s="99"/>
      <c r="B26" s="93"/>
      <c r="C26" s="93"/>
      <c r="D26" s="93"/>
      <c r="E26" s="9"/>
      <c r="F26" s="9"/>
      <c r="G26" s="9"/>
      <c r="H26" s="9"/>
      <c r="I26" s="14"/>
      <c r="J26" s="13"/>
    </row>
    <row r="27" spans="1:12">
      <c r="A27" s="2"/>
      <c r="B27" s="2"/>
      <c r="C27" s="2"/>
      <c r="D27" s="2"/>
      <c r="E27" s="16"/>
      <c r="F27" s="16"/>
      <c r="G27" s="16"/>
      <c r="H27" s="16"/>
      <c r="I27" s="16"/>
      <c r="J27" s="2"/>
    </row>
    <row r="28" spans="1:12">
      <c r="A28" s="9"/>
      <c r="B28" s="2"/>
      <c r="C28" s="2"/>
      <c r="D28" s="2"/>
      <c r="E28" s="16"/>
      <c r="F28" s="16"/>
      <c r="G28" s="16"/>
      <c r="H28" s="16"/>
      <c r="I28" s="16"/>
      <c r="J28" s="2"/>
    </row>
    <row r="29" spans="1:12">
      <c r="A29" s="2"/>
      <c r="B29" s="101"/>
      <c r="C29" s="2"/>
      <c r="D29" s="9"/>
      <c r="E29" s="16"/>
      <c r="F29" s="16"/>
      <c r="G29" s="16"/>
      <c r="H29" s="16"/>
      <c r="I29" s="16"/>
      <c r="J29" s="2"/>
    </row>
    <row r="30" spans="1:12">
      <c r="A30" s="2"/>
      <c r="B30" s="101"/>
      <c r="C30" s="2"/>
      <c r="D30" s="9"/>
      <c r="E30" s="16"/>
      <c r="F30" s="16"/>
      <c r="G30" s="16"/>
      <c r="H30" s="16"/>
      <c r="I30" s="16"/>
      <c r="J30" s="9"/>
      <c r="L30" s="94"/>
    </row>
    <row r="31" spans="1:12">
      <c r="A31" s="2"/>
      <c r="B31" s="101"/>
      <c r="C31" s="100"/>
      <c r="D31" s="9"/>
      <c r="E31" s="16"/>
      <c r="F31" s="16"/>
      <c r="G31" s="16"/>
      <c r="H31" s="16"/>
      <c r="I31" s="16"/>
      <c r="J31" s="9"/>
      <c r="L31" s="94"/>
    </row>
    <row r="32" spans="1:12">
      <c r="A32" s="2"/>
      <c r="B32" s="101"/>
      <c r="C32" s="2"/>
      <c r="D32" s="9"/>
      <c r="E32" s="16"/>
      <c r="F32" s="16"/>
      <c r="G32" s="16"/>
      <c r="H32" s="16"/>
      <c r="I32" s="16"/>
      <c r="J32" s="9"/>
      <c r="L32" s="94"/>
    </row>
    <row r="33" spans="1:12">
      <c r="A33" s="2"/>
      <c r="B33" s="101"/>
      <c r="C33" s="2"/>
      <c r="D33" s="9"/>
      <c r="E33" s="16"/>
      <c r="F33" s="16"/>
      <c r="G33" s="16"/>
      <c r="H33" s="16"/>
      <c r="I33" s="16"/>
      <c r="J33" s="9"/>
      <c r="L33" s="94"/>
    </row>
    <row r="34" spans="1:12">
      <c r="A34" s="2"/>
      <c r="B34" s="101"/>
      <c r="C34" s="2"/>
      <c r="D34" s="9"/>
      <c r="E34" s="16"/>
      <c r="F34" s="16"/>
      <c r="G34" s="16"/>
      <c r="H34" s="16"/>
      <c r="I34" s="16"/>
      <c r="J34" s="2"/>
    </row>
    <row r="35" spans="1:12">
      <c r="A35" s="2"/>
      <c r="B35" s="101"/>
      <c r="C35" s="2"/>
      <c r="D35" s="9"/>
      <c r="E35" s="16"/>
      <c r="F35" s="16"/>
      <c r="G35" s="16"/>
      <c r="H35" s="16"/>
      <c r="I35" s="16"/>
      <c r="J35" s="2"/>
    </row>
    <row r="36" spans="1:12">
      <c r="A36" s="2"/>
      <c r="B36" s="101"/>
      <c r="C36" s="2"/>
      <c r="D36" s="9"/>
      <c r="E36" s="16"/>
      <c r="F36" s="16"/>
      <c r="G36" s="16"/>
      <c r="H36" s="16"/>
      <c r="I36" s="16"/>
      <c r="J36" s="2"/>
    </row>
    <row r="37" spans="1:12">
      <c r="A37" s="2"/>
      <c r="B37" s="101"/>
      <c r="C37" s="2"/>
      <c r="D37" s="9"/>
      <c r="E37" s="16"/>
      <c r="F37" s="16"/>
      <c r="G37" s="16"/>
      <c r="H37" s="16"/>
      <c r="I37" s="16"/>
      <c r="J37" s="2"/>
    </row>
    <row r="38" spans="1:12">
      <c r="A38" s="2"/>
      <c r="B38" s="101"/>
      <c r="C38" s="2"/>
      <c r="D38" s="9"/>
      <c r="E38" s="16"/>
      <c r="F38" s="16"/>
      <c r="G38" s="16"/>
      <c r="H38" s="16"/>
      <c r="I38" s="16"/>
      <c r="J38" s="2"/>
    </row>
    <row r="39" spans="1:12">
      <c r="A39" s="2"/>
      <c r="B39" s="101"/>
      <c r="C39" s="2"/>
      <c r="D39" s="9"/>
      <c r="E39" s="16"/>
      <c r="F39" s="16"/>
      <c r="G39" s="16"/>
      <c r="H39" s="16"/>
      <c r="I39" s="16"/>
      <c r="J39" s="2"/>
    </row>
    <row r="40" spans="1:12">
      <c r="A40" s="9"/>
      <c r="B40" s="101"/>
      <c r="C40" s="2"/>
      <c r="D40" s="9"/>
      <c r="E40" s="16"/>
      <c r="F40" s="16"/>
      <c r="G40" s="16"/>
      <c r="H40" s="16"/>
      <c r="I40" s="16"/>
      <c r="J40" s="2"/>
    </row>
    <row r="41" spans="1:12">
      <c r="A41" s="9"/>
      <c r="B41" s="17"/>
      <c r="C41" s="2"/>
      <c r="D41" s="9"/>
      <c r="E41" s="16"/>
      <c r="F41" s="16"/>
      <c r="G41" s="16"/>
      <c r="H41" s="16"/>
      <c r="I41" s="16"/>
      <c r="J41" s="2"/>
    </row>
    <row r="42" spans="1:12">
      <c r="A42" s="9"/>
      <c r="B42" s="2"/>
      <c r="C42" s="2"/>
      <c r="D42" s="2"/>
      <c r="E42" s="16"/>
      <c r="F42" s="16"/>
      <c r="G42" s="16"/>
      <c r="H42" s="16"/>
      <c r="I42" s="16"/>
      <c r="J42" s="2"/>
    </row>
    <row r="43" spans="1:12">
      <c r="A43" s="2"/>
      <c r="B43" s="101"/>
      <c r="C43" s="2"/>
      <c r="D43" s="9"/>
      <c r="E43" s="16"/>
      <c r="F43" s="16"/>
      <c r="G43" s="16"/>
      <c r="H43" s="16"/>
      <c r="I43" s="16"/>
      <c r="J43" s="2"/>
    </row>
    <row r="44" spans="1:12">
      <c r="A44" s="2"/>
      <c r="B44" s="101"/>
      <c r="C44" s="2"/>
      <c r="D44" s="9"/>
      <c r="E44" s="16"/>
      <c r="F44" s="16"/>
      <c r="G44" s="16"/>
      <c r="H44" s="16"/>
      <c r="I44" s="16"/>
      <c r="J44" s="2"/>
    </row>
    <row r="45" spans="1:12">
      <c r="A45" s="9"/>
      <c r="B45" s="101"/>
      <c r="C45" s="2"/>
      <c r="D45" s="9"/>
      <c r="E45" s="16"/>
      <c r="F45" s="16"/>
      <c r="G45" s="16"/>
      <c r="H45" s="16"/>
      <c r="I45" s="16"/>
      <c r="J45" s="11"/>
    </row>
    <row r="46" spans="1:12" ht="22.5">
      <c r="A46" s="1"/>
      <c r="B46" s="1"/>
      <c r="C46" s="2"/>
      <c r="D46" s="2"/>
      <c r="E46" s="2"/>
      <c r="F46" s="2"/>
      <c r="G46" s="2"/>
      <c r="H46" s="2"/>
      <c r="I46" s="15"/>
      <c r="J46" s="2"/>
    </row>
    <row r="47" spans="1:12" ht="22.5">
      <c r="A47" s="1"/>
      <c r="B47" s="1"/>
      <c r="C47" s="2"/>
      <c r="D47" s="2"/>
      <c r="E47" s="2"/>
      <c r="F47" s="1"/>
      <c r="G47" s="1"/>
      <c r="H47" s="1"/>
      <c r="I47" s="1"/>
      <c r="J47" s="2"/>
    </row>
    <row r="48" spans="1:12" ht="22.5">
      <c r="A48" s="1"/>
      <c r="B48" s="1"/>
      <c r="C48" s="2"/>
      <c r="D48" s="2"/>
      <c r="E48" s="2"/>
      <c r="F48" s="1"/>
      <c r="G48" s="1"/>
      <c r="H48" s="1"/>
      <c r="I48" s="1"/>
      <c r="J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2" ht="22.5">
      <c r="A50" s="12"/>
      <c r="B50" s="13"/>
      <c r="C50" s="13"/>
      <c r="D50" s="13"/>
      <c r="E50" s="14"/>
      <c r="F50" s="14"/>
      <c r="G50" s="14"/>
      <c r="H50" s="14"/>
      <c r="I50" s="14"/>
      <c r="J50" s="13"/>
    </row>
    <row r="51" spans="1:12" ht="22.5">
      <c r="A51" s="99"/>
      <c r="B51" s="93"/>
      <c r="C51" s="93"/>
      <c r="D51" s="93"/>
      <c r="E51" s="9"/>
      <c r="F51" s="9"/>
      <c r="G51" s="9"/>
      <c r="H51" s="9"/>
      <c r="I51" s="14"/>
      <c r="J51" s="13"/>
    </row>
    <row r="52" spans="1:12">
      <c r="A52" s="9"/>
      <c r="B52" s="2"/>
      <c r="C52" s="2"/>
      <c r="D52" s="2"/>
      <c r="E52" s="16"/>
      <c r="F52" s="16"/>
      <c r="G52" s="16"/>
      <c r="H52" s="16"/>
      <c r="I52" s="16"/>
      <c r="J52" s="2"/>
    </row>
    <row r="53" spans="1:12">
      <c r="A53" s="2"/>
      <c r="B53" s="17"/>
      <c r="C53" s="2"/>
      <c r="D53" s="9"/>
      <c r="E53" s="16"/>
      <c r="F53" s="16"/>
      <c r="G53" s="16"/>
      <c r="H53" s="16"/>
      <c r="I53" s="16"/>
      <c r="J53" s="2"/>
    </row>
    <row r="54" spans="1:12">
      <c r="A54" s="2"/>
      <c r="B54" s="17"/>
      <c r="C54" s="2"/>
      <c r="D54" s="9"/>
      <c r="E54" s="16"/>
      <c r="F54" s="16"/>
      <c r="G54" s="16"/>
      <c r="H54" s="16"/>
      <c r="I54" s="16"/>
      <c r="J54" s="2"/>
    </row>
    <row r="55" spans="1:12">
      <c r="A55" s="2"/>
      <c r="B55" s="17"/>
      <c r="C55" s="2"/>
      <c r="D55" s="9"/>
      <c r="E55" s="16"/>
      <c r="F55" s="16"/>
      <c r="G55" s="16"/>
      <c r="H55" s="16"/>
      <c r="I55" s="16"/>
      <c r="J55" s="2"/>
    </row>
    <row r="56" spans="1:12">
      <c r="A56" s="9"/>
      <c r="B56" s="2"/>
      <c r="C56" s="2"/>
      <c r="D56" s="9"/>
      <c r="E56" s="18"/>
      <c r="F56" s="16"/>
      <c r="G56" s="16"/>
      <c r="H56" s="16"/>
      <c r="I56" s="16"/>
      <c r="J56" s="2"/>
    </row>
    <row r="57" spans="1:12">
      <c r="A57" s="2"/>
      <c r="B57" s="17"/>
      <c r="C57" s="2"/>
      <c r="D57" s="9"/>
      <c r="E57" s="18"/>
      <c r="F57" s="16"/>
      <c r="G57" s="16"/>
      <c r="H57" s="16"/>
      <c r="I57" s="16"/>
      <c r="J57" s="2"/>
    </row>
    <row r="58" spans="1:12">
      <c r="A58" s="2"/>
      <c r="B58" s="17"/>
      <c r="C58" s="2"/>
      <c r="D58" s="9"/>
      <c r="E58" s="18"/>
      <c r="F58" s="16"/>
      <c r="G58" s="16"/>
      <c r="H58" s="16"/>
      <c r="I58" s="16"/>
      <c r="J58" s="2"/>
      <c r="L58" s="92"/>
    </row>
    <row r="59" spans="1:12">
      <c r="A59" s="2"/>
      <c r="B59" s="17"/>
      <c r="C59" s="2"/>
      <c r="D59" s="9"/>
      <c r="E59" s="18"/>
      <c r="F59" s="16"/>
      <c r="G59" s="16"/>
      <c r="H59" s="16"/>
      <c r="I59" s="16"/>
      <c r="J59" s="2"/>
      <c r="L59" s="92"/>
    </row>
    <row r="60" spans="1:12">
      <c r="A60" s="2"/>
      <c r="B60" s="2"/>
      <c r="C60" s="2"/>
      <c r="D60" s="9"/>
      <c r="E60" s="18"/>
      <c r="F60" s="16"/>
      <c r="G60" s="16"/>
      <c r="H60" s="16"/>
      <c r="I60" s="16"/>
      <c r="J60" s="2"/>
      <c r="L60" s="92"/>
    </row>
    <row r="61" spans="1:12">
      <c r="A61" s="2"/>
      <c r="B61" s="17"/>
      <c r="C61" s="2"/>
      <c r="D61" s="9"/>
      <c r="E61" s="18"/>
      <c r="F61" s="18"/>
      <c r="G61" s="18"/>
      <c r="H61" s="18"/>
      <c r="I61" s="18"/>
      <c r="J61" s="2"/>
    </row>
    <row r="62" spans="1:12">
      <c r="A62" s="2"/>
      <c r="B62" s="17"/>
      <c r="C62" s="2"/>
      <c r="D62" s="2"/>
      <c r="E62" s="2"/>
      <c r="F62" s="2"/>
      <c r="G62" s="2"/>
      <c r="H62" s="2"/>
      <c r="I62" s="2"/>
      <c r="J62" s="2"/>
    </row>
    <row r="63" spans="1:12">
      <c r="A63" s="2"/>
      <c r="B63" s="17"/>
      <c r="C63" s="2"/>
      <c r="D63" s="9"/>
      <c r="E63" s="18"/>
      <c r="F63" s="18"/>
      <c r="G63" s="18"/>
      <c r="H63" s="18"/>
      <c r="I63" s="18"/>
      <c r="J63" s="2"/>
    </row>
    <row r="64" spans="1:12">
      <c r="A64" s="2"/>
      <c r="B64" s="17"/>
      <c r="C64" s="2"/>
      <c r="D64" s="9"/>
      <c r="E64" s="18"/>
      <c r="F64" s="18"/>
      <c r="G64" s="18"/>
      <c r="H64" s="18"/>
      <c r="I64" s="18"/>
      <c r="J64" s="2"/>
    </row>
    <row r="65" spans="1:10">
      <c r="A65" s="2"/>
      <c r="B65" s="17"/>
      <c r="C65" s="2"/>
      <c r="D65" s="2"/>
      <c r="E65" s="18"/>
      <c r="F65" s="18"/>
      <c r="G65" s="18"/>
      <c r="H65" s="18"/>
      <c r="I65" s="18"/>
      <c r="J65" s="2"/>
    </row>
    <row r="66" spans="1:10">
      <c r="A66" s="2"/>
      <c r="B66" s="17"/>
      <c r="C66" s="2"/>
      <c r="D66" s="9"/>
      <c r="E66" s="18"/>
      <c r="F66" s="18"/>
      <c r="G66" s="18"/>
      <c r="H66" s="18"/>
      <c r="I66" s="18"/>
      <c r="J66" s="2"/>
    </row>
    <row r="67" spans="1:10">
      <c r="A67" s="2"/>
      <c r="B67" s="17"/>
      <c r="C67" s="2"/>
      <c r="D67" s="9"/>
      <c r="E67" s="18"/>
      <c r="F67" s="18"/>
      <c r="G67" s="18"/>
      <c r="H67" s="18"/>
      <c r="I67" s="18"/>
      <c r="J67" s="2"/>
    </row>
    <row r="68" spans="1:10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>
      <c r="A69" s="2"/>
      <c r="B69" s="2"/>
      <c r="C69" s="2"/>
      <c r="D69" s="9"/>
      <c r="E69" s="18"/>
      <c r="F69" s="18"/>
      <c r="G69" s="18"/>
      <c r="H69" s="18"/>
      <c r="I69" s="18"/>
      <c r="J69" s="2"/>
    </row>
    <row r="70" spans="1:10">
      <c r="A70" s="2"/>
      <c r="B70" s="2"/>
      <c r="C70" s="2"/>
      <c r="D70" s="2"/>
      <c r="E70" s="18"/>
      <c r="F70" s="18"/>
      <c r="G70" s="18"/>
      <c r="H70" s="18"/>
      <c r="I70" s="18"/>
      <c r="J70" s="2"/>
    </row>
    <row r="71" spans="1:10" ht="22.5">
      <c r="A71" s="1"/>
      <c r="B71" s="1"/>
      <c r="C71" s="2"/>
      <c r="D71" s="2"/>
      <c r="E71" s="2"/>
      <c r="F71" s="2"/>
      <c r="G71" s="2"/>
      <c r="H71" s="2"/>
      <c r="I71" s="2"/>
      <c r="J71" s="2"/>
    </row>
    <row r="72" spans="1:10" ht="22.5">
      <c r="A72" s="1"/>
      <c r="B72" s="1"/>
      <c r="C72" s="2"/>
      <c r="D72" s="2"/>
      <c r="E72" s="2"/>
      <c r="F72" s="1"/>
      <c r="G72" s="1"/>
      <c r="H72" s="1"/>
      <c r="I72" s="1"/>
      <c r="J72" s="2"/>
    </row>
    <row r="73" spans="1:10" ht="22.5">
      <c r="A73" s="1"/>
      <c r="B73" s="1"/>
      <c r="C73" s="2"/>
      <c r="D73" s="2"/>
      <c r="E73" s="2"/>
      <c r="F73" s="1"/>
      <c r="G73" s="1"/>
      <c r="H73" s="1"/>
      <c r="I73" s="1"/>
      <c r="J73" s="2"/>
    </row>
    <row r="74" spans="1:10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ht="22.5">
      <c r="A75" s="12"/>
      <c r="B75" s="13"/>
      <c r="C75" s="13"/>
      <c r="D75" s="13"/>
      <c r="E75" s="14"/>
      <c r="F75" s="14"/>
      <c r="G75" s="14"/>
      <c r="H75" s="14"/>
      <c r="I75" s="14"/>
      <c r="J75" s="13"/>
    </row>
    <row r="76" spans="1:10" ht="22.5">
      <c r="A76" s="99"/>
      <c r="B76" s="13"/>
      <c r="C76" s="93"/>
      <c r="D76" s="93"/>
      <c r="E76" s="9"/>
      <c r="F76" s="9"/>
      <c r="G76" s="9"/>
      <c r="H76" s="9"/>
      <c r="I76" s="14"/>
      <c r="J76" s="13"/>
    </row>
    <row r="77" spans="1:10">
      <c r="A77" s="9"/>
      <c r="B77" s="2"/>
      <c r="C77" s="2"/>
      <c r="D77" s="2"/>
      <c r="E77" s="2"/>
      <c r="F77" s="2"/>
      <c r="G77" s="2"/>
      <c r="H77" s="2"/>
      <c r="I77" s="2"/>
      <c r="J77" s="2"/>
    </row>
    <row r="78" spans="1:10">
      <c r="A78" s="9"/>
      <c r="B78" s="2"/>
      <c r="C78" s="2"/>
      <c r="D78" s="2"/>
      <c r="E78" s="2"/>
      <c r="F78" s="2"/>
      <c r="G78" s="2"/>
      <c r="H78" s="2"/>
      <c r="I78" s="2"/>
      <c r="J78" s="2"/>
    </row>
    <row r="79" spans="1:10">
      <c r="A79" s="9"/>
      <c r="B79" s="17"/>
      <c r="C79" s="2"/>
      <c r="D79" s="9"/>
      <c r="E79" s="18"/>
      <c r="F79" s="16"/>
      <c r="G79" s="18"/>
      <c r="H79" s="16"/>
      <c r="I79" s="16"/>
      <c r="J79" s="2"/>
    </row>
    <row r="80" spans="1:10">
      <c r="A80" s="9"/>
      <c r="B80" s="17"/>
      <c r="C80" s="2"/>
      <c r="D80" s="9"/>
      <c r="E80" s="18"/>
      <c r="F80" s="16"/>
      <c r="G80" s="18"/>
      <c r="H80" s="16"/>
      <c r="I80" s="16"/>
      <c r="J80" s="2"/>
    </row>
    <row r="81" spans="1:10">
      <c r="A81" s="9"/>
      <c r="B81" s="17"/>
      <c r="C81" s="2"/>
      <c r="D81" s="9"/>
      <c r="E81" s="18"/>
      <c r="F81" s="16"/>
      <c r="G81" s="18"/>
      <c r="H81" s="16"/>
      <c r="I81" s="16"/>
      <c r="J81" s="2"/>
    </row>
    <row r="82" spans="1:10">
      <c r="A82" s="9"/>
      <c r="B82" s="17"/>
      <c r="C82" s="2"/>
      <c r="D82" s="9"/>
      <c r="E82" s="18"/>
      <c r="F82" s="16"/>
      <c r="G82" s="18"/>
      <c r="H82" s="16"/>
      <c r="I82" s="16"/>
      <c r="J82" s="2"/>
    </row>
    <row r="83" spans="1:10">
      <c r="A83" s="9"/>
      <c r="B83" s="17"/>
      <c r="C83" s="2"/>
      <c r="D83" s="9"/>
      <c r="E83" s="18"/>
      <c r="F83" s="16"/>
      <c r="G83" s="18"/>
      <c r="H83" s="16"/>
      <c r="I83" s="16"/>
      <c r="J83" s="2"/>
    </row>
    <row r="84" spans="1:10">
      <c r="A84" s="9"/>
      <c r="B84" s="17"/>
      <c r="C84" s="2"/>
      <c r="D84" s="9"/>
      <c r="E84" s="18"/>
      <c r="F84" s="16"/>
      <c r="G84" s="18"/>
      <c r="H84" s="16"/>
      <c r="I84" s="16"/>
      <c r="J84" s="2"/>
    </row>
    <row r="85" spans="1:10">
      <c r="A85" s="9"/>
      <c r="B85" s="17"/>
      <c r="C85" s="2"/>
      <c r="D85" s="93"/>
      <c r="E85" s="18"/>
      <c r="F85" s="16"/>
      <c r="G85" s="18"/>
      <c r="H85" s="16"/>
      <c r="I85" s="16"/>
      <c r="J85" s="2"/>
    </row>
    <row r="86" spans="1:10">
      <c r="A86" s="9"/>
      <c r="B86" s="17"/>
      <c r="C86" s="2"/>
      <c r="D86" s="126"/>
      <c r="E86" s="18"/>
      <c r="F86" s="16"/>
      <c r="G86" s="18"/>
      <c r="H86" s="16"/>
      <c r="I86" s="16"/>
      <c r="J86" s="2"/>
    </row>
    <row r="87" spans="1:10">
      <c r="A87" s="9"/>
      <c r="B87" s="17"/>
      <c r="C87" s="2"/>
      <c r="D87" s="126"/>
      <c r="E87" s="18"/>
      <c r="F87" s="16"/>
      <c r="G87" s="18"/>
      <c r="H87" s="16"/>
      <c r="I87" s="16"/>
      <c r="J87" s="2"/>
    </row>
    <row r="88" spans="1:10">
      <c r="A88" s="9"/>
      <c r="B88" s="17"/>
      <c r="C88" s="2"/>
      <c r="D88" s="126"/>
      <c r="E88" s="18"/>
      <c r="F88" s="16"/>
      <c r="G88" s="18"/>
      <c r="H88" s="16"/>
      <c r="I88" s="16"/>
      <c r="J88" s="2"/>
    </row>
    <row r="89" spans="1:10">
      <c r="A89" s="9"/>
      <c r="B89" s="17"/>
      <c r="C89" s="2"/>
      <c r="D89" s="126"/>
      <c r="E89" s="18"/>
      <c r="F89" s="16"/>
      <c r="G89" s="18"/>
      <c r="H89" s="16"/>
      <c r="I89" s="16"/>
      <c r="J89" s="2"/>
    </row>
    <row r="90" spans="1:10">
      <c r="A90" s="9"/>
      <c r="B90" s="17"/>
      <c r="C90" s="2"/>
      <c r="D90" s="126"/>
      <c r="E90" s="18"/>
      <c r="F90" s="16"/>
      <c r="G90" s="18"/>
      <c r="H90" s="16"/>
      <c r="I90" s="16"/>
      <c r="J90" s="2"/>
    </row>
    <row r="91" spans="1:10">
      <c r="A91" s="9"/>
      <c r="B91" s="17"/>
      <c r="C91" s="2"/>
      <c r="D91" s="9"/>
      <c r="E91" s="18"/>
      <c r="F91" s="16"/>
      <c r="G91" s="18"/>
      <c r="H91" s="16"/>
      <c r="I91" s="16"/>
      <c r="J91" s="2"/>
    </row>
    <row r="92" spans="1:10">
      <c r="A92" s="9"/>
      <c r="B92" s="17"/>
      <c r="C92" s="2"/>
      <c r="D92" s="9"/>
      <c r="E92" s="18"/>
      <c r="F92" s="16"/>
      <c r="G92" s="2"/>
      <c r="H92" s="16"/>
      <c r="I92" s="16"/>
      <c r="J92" s="2"/>
    </row>
    <row r="93" spans="1:10">
      <c r="A93" s="9"/>
      <c r="B93" s="17"/>
      <c r="C93" s="2"/>
      <c r="D93" s="9"/>
      <c r="E93" s="18"/>
      <c r="F93" s="16"/>
      <c r="G93" s="18"/>
      <c r="H93" s="16"/>
      <c r="I93" s="16"/>
      <c r="J93" s="2"/>
    </row>
    <row r="94" spans="1:10">
      <c r="A94" s="9"/>
      <c r="B94" s="17"/>
      <c r="C94" s="2"/>
      <c r="D94" s="9"/>
      <c r="E94" s="2"/>
      <c r="F94" s="16"/>
      <c r="G94" s="2"/>
      <c r="H94" s="16"/>
      <c r="I94" s="16"/>
      <c r="J94" s="2"/>
    </row>
    <row r="95" spans="1:10">
      <c r="A95" s="9"/>
      <c r="B95" s="2"/>
      <c r="C95" s="2"/>
      <c r="D95" s="2"/>
      <c r="E95" s="2"/>
      <c r="F95" s="16"/>
      <c r="G95" s="2"/>
      <c r="H95" s="16"/>
      <c r="I95" s="16"/>
      <c r="J95" s="2"/>
    </row>
    <row r="96" spans="1:10" ht="22.5">
      <c r="A96" s="1"/>
      <c r="B96" s="1"/>
      <c r="C96" s="2"/>
      <c r="D96" s="2"/>
      <c r="E96" s="2"/>
      <c r="F96" s="2"/>
      <c r="G96" s="2"/>
      <c r="H96" s="2"/>
      <c r="I96" s="2"/>
      <c r="J96" s="2"/>
    </row>
    <row r="97" spans="1:10" ht="22.5">
      <c r="A97" s="1"/>
      <c r="B97" s="1"/>
      <c r="C97" s="2"/>
      <c r="D97" s="2"/>
      <c r="E97" s="2"/>
      <c r="F97" s="1"/>
      <c r="G97" s="1"/>
      <c r="H97" s="1"/>
      <c r="I97" s="1"/>
      <c r="J97" s="2"/>
    </row>
    <row r="98" spans="1:10" ht="22.5">
      <c r="A98" s="1"/>
      <c r="B98" s="1"/>
      <c r="C98" s="2"/>
      <c r="D98" s="2"/>
      <c r="E98" s="2"/>
      <c r="F98" s="1"/>
      <c r="G98" s="1"/>
      <c r="H98" s="1"/>
      <c r="I98" s="1"/>
      <c r="J98" s="2"/>
    </row>
    <row r="99" spans="1:10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22.5">
      <c r="A100" s="12"/>
      <c r="B100" s="13"/>
      <c r="C100" s="13"/>
      <c r="D100" s="13"/>
      <c r="E100" s="14"/>
      <c r="F100" s="14"/>
      <c r="G100" s="14"/>
      <c r="H100" s="14"/>
      <c r="I100" s="14"/>
      <c r="J100" s="13"/>
    </row>
    <row r="101" spans="1:10" ht="22.5">
      <c r="A101" s="99"/>
      <c r="B101" s="93"/>
      <c r="C101" s="93"/>
      <c r="D101" s="93"/>
      <c r="E101" s="9"/>
      <c r="F101" s="9"/>
      <c r="G101" s="9"/>
      <c r="H101" s="9"/>
      <c r="I101" s="14"/>
      <c r="J101" s="13"/>
    </row>
    <row r="102" spans="1:10">
      <c r="A102" s="9"/>
      <c r="B102" s="17"/>
      <c r="C102" s="2"/>
      <c r="D102" s="9"/>
      <c r="E102" s="18"/>
      <c r="F102" s="18"/>
      <c r="G102" s="18"/>
      <c r="H102" s="18"/>
      <c r="I102" s="18"/>
      <c r="J102" s="2"/>
    </row>
    <row r="103" spans="1:10">
      <c r="A103" s="9"/>
      <c r="B103" s="17"/>
      <c r="C103" s="2"/>
      <c r="D103" s="9"/>
      <c r="E103" s="16"/>
      <c r="F103" s="16"/>
      <c r="G103" s="18"/>
      <c r="H103" s="16"/>
      <c r="I103" s="16"/>
      <c r="J103" s="2"/>
    </row>
    <row r="104" spans="1:10">
      <c r="A104" s="9"/>
      <c r="B104" s="17"/>
      <c r="C104" s="2"/>
      <c r="D104" s="9"/>
      <c r="E104" s="18"/>
      <c r="F104" s="16"/>
      <c r="G104" s="18"/>
      <c r="H104" s="16"/>
      <c r="I104" s="16"/>
      <c r="J104" s="2"/>
    </row>
    <row r="105" spans="1:10">
      <c r="A105" s="9"/>
      <c r="B105" s="17"/>
      <c r="C105" s="2"/>
      <c r="D105" s="9"/>
      <c r="E105" s="18"/>
      <c r="F105" s="16"/>
      <c r="G105" s="18"/>
      <c r="H105" s="16"/>
      <c r="I105" s="16"/>
      <c r="J105" s="2"/>
    </row>
    <row r="106" spans="1:10">
      <c r="A106" s="9"/>
      <c r="B106" s="17"/>
      <c r="C106" s="2"/>
      <c r="D106" s="9"/>
      <c r="E106" s="18"/>
      <c r="F106" s="16"/>
      <c r="G106" s="18"/>
      <c r="H106" s="16"/>
      <c r="I106" s="16"/>
      <c r="J106" s="2"/>
    </row>
    <row r="107" spans="1:10">
      <c r="A107" s="9"/>
      <c r="B107" s="17"/>
      <c r="C107" s="2"/>
      <c r="D107" s="9"/>
      <c r="E107" s="18"/>
      <c r="F107" s="16"/>
      <c r="G107" s="18"/>
      <c r="H107" s="16"/>
      <c r="I107" s="16"/>
      <c r="J107" s="2"/>
    </row>
    <row r="108" spans="1:10">
      <c r="A108" s="9"/>
      <c r="B108" s="17"/>
      <c r="C108" s="2"/>
      <c r="D108" s="9"/>
      <c r="E108" s="18"/>
      <c r="F108" s="16"/>
      <c r="G108" s="18"/>
      <c r="H108" s="16"/>
      <c r="I108" s="16"/>
      <c r="J108" s="2"/>
    </row>
    <row r="109" spans="1:10">
      <c r="A109" s="9"/>
      <c r="B109" s="17"/>
      <c r="C109" s="2"/>
      <c r="D109" s="126"/>
      <c r="E109" s="18"/>
      <c r="F109" s="16"/>
      <c r="G109" s="18"/>
      <c r="H109" s="16"/>
      <c r="I109" s="16"/>
      <c r="J109" s="2"/>
    </row>
    <row r="110" spans="1:10">
      <c r="A110" s="9"/>
      <c r="B110" s="17"/>
      <c r="C110" s="2"/>
      <c r="D110" s="9"/>
      <c r="E110" s="18"/>
      <c r="F110" s="16"/>
      <c r="G110" s="18"/>
      <c r="H110" s="16"/>
      <c r="I110" s="16"/>
      <c r="J110" s="2"/>
    </row>
    <row r="111" spans="1:10">
      <c r="A111" s="9"/>
      <c r="B111" s="17"/>
      <c r="C111" s="2"/>
      <c r="D111" s="9"/>
      <c r="E111" s="18"/>
      <c r="F111" s="16"/>
      <c r="G111" s="18"/>
      <c r="H111" s="16"/>
      <c r="I111" s="16"/>
      <c r="J111" s="2"/>
    </row>
    <row r="112" spans="1:10">
      <c r="A112" s="9"/>
      <c r="B112" s="17"/>
      <c r="C112" s="2"/>
      <c r="D112" s="9"/>
      <c r="E112" s="18"/>
      <c r="F112" s="16"/>
      <c r="G112" s="18"/>
      <c r="H112" s="16"/>
      <c r="I112" s="16"/>
      <c r="J112" s="2"/>
    </row>
    <row r="113" spans="1:10">
      <c r="A113" s="9"/>
      <c r="B113" s="17"/>
      <c r="C113" s="2"/>
      <c r="D113" s="9"/>
      <c r="E113" s="18"/>
      <c r="F113" s="16"/>
      <c r="G113" s="18"/>
      <c r="H113" s="16"/>
      <c r="I113" s="16"/>
      <c r="J113" s="2"/>
    </row>
    <row r="114" spans="1:10">
      <c r="A114" s="9"/>
      <c r="B114" s="17"/>
      <c r="C114" s="2"/>
      <c r="D114" s="9"/>
      <c r="E114" s="18"/>
      <c r="F114" s="16"/>
      <c r="G114" s="18"/>
      <c r="H114" s="16"/>
      <c r="I114" s="16"/>
      <c r="J114" s="2"/>
    </row>
    <row r="115" spans="1:10">
      <c r="A115" s="9"/>
      <c r="B115" s="17"/>
      <c r="C115" s="2"/>
      <c r="D115" s="2"/>
      <c r="E115" s="16"/>
      <c r="F115" s="16"/>
      <c r="G115" s="16"/>
      <c r="H115" s="16"/>
      <c r="I115" s="16"/>
      <c r="J115" s="2"/>
    </row>
    <row r="116" spans="1:10">
      <c r="A116" s="9"/>
      <c r="B116" s="17"/>
      <c r="C116" s="2"/>
      <c r="D116" s="9"/>
      <c r="E116" s="16"/>
      <c r="F116" s="16"/>
      <c r="G116" s="16"/>
      <c r="H116" s="16"/>
      <c r="I116" s="16"/>
      <c r="J116" s="2"/>
    </row>
    <row r="117" spans="1:10">
      <c r="A117" s="9"/>
      <c r="B117" s="17"/>
      <c r="C117" s="2"/>
      <c r="D117" s="9"/>
      <c r="E117" s="16"/>
      <c r="F117" s="16"/>
      <c r="G117" s="16"/>
      <c r="H117" s="16"/>
      <c r="I117" s="16"/>
      <c r="J117" s="2"/>
    </row>
    <row r="118" spans="1:10">
      <c r="A118" s="9"/>
      <c r="B118" s="17"/>
      <c r="C118" s="2"/>
      <c r="D118" s="9"/>
      <c r="E118" s="16"/>
      <c r="F118" s="16"/>
      <c r="G118" s="16"/>
      <c r="H118" s="16"/>
      <c r="I118" s="16"/>
      <c r="J118" s="2"/>
    </row>
    <row r="119" spans="1:10">
      <c r="A119" s="9"/>
      <c r="B119" s="127"/>
      <c r="C119" s="11"/>
      <c r="D119" s="128"/>
      <c r="E119" s="16"/>
      <c r="F119" s="16"/>
      <c r="G119" s="16"/>
      <c r="H119" s="16"/>
      <c r="I119" s="16"/>
      <c r="J119" s="2"/>
    </row>
    <row r="120" spans="1:10">
      <c r="A120" s="9"/>
      <c r="B120" s="17"/>
      <c r="C120" s="2"/>
      <c r="D120" s="9"/>
      <c r="E120" s="16"/>
      <c r="F120" s="16"/>
      <c r="G120" s="16"/>
      <c r="H120" s="16"/>
      <c r="I120" s="16"/>
      <c r="J120" s="2"/>
    </row>
    <row r="121" spans="1:10" ht="22.5">
      <c r="A121" s="1"/>
      <c r="B121" s="1"/>
      <c r="C121" s="2"/>
      <c r="D121" s="2"/>
      <c r="E121" s="2"/>
      <c r="F121" s="2"/>
      <c r="G121" s="2"/>
      <c r="H121" s="2"/>
      <c r="I121" s="2"/>
      <c r="J121" s="2"/>
    </row>
    <row r="122" spans="1:10" ht="22.5">
      <c r="A122" s="1"/>
      <c r="B122" s="1"/>
      <c r="C122" s="2"/>
      <c r="D122" s="2"/>
      <c r="E122" s="2"/>
      <c r="F122" s="1"/>
      <c r="G122" s="1"/>
      <c r="H122" s="1"/>
      <c r="I122" s="1"/>
      <c r="J122" s="2"/>
    </row>
    <row r="123" spans="1:10" ht="22.5">
      <c r="A123" s="1"/>
      <c r="B123" s="1"/>
      <c r="C123" s="2"/>
      <c r="D123" s="2"/>
      <c r="E123" s="2"/>
      <c r="F123" s="1"/>
      <c r="G123" s="1"/>
      <c r="H123" s="1"/>
      <c r="I123" s="1"/>
      <c r="J123" s="2"/>
    </row>
    <row r="124" spans="1:10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22.5">
      <c r="A125" s="12"/>
      <c r="B125" s="13"/>
      <c r="C125" s="13"/>
      <c r="D125" s="13"/>
      <c r="E125" s="14"/>
      <c r="F125" s="14"/>
      <c r="G125" s="14"/>
      <c r="H125" s="14"/>
      <c r="I125" s="14"/>
      <c r="J125" s="13"/>
    </row>
    <row r="126" spans="1:10" ht="22.5">
      <c r="A126" s="99"/>
      <c r="B126" s="93"/>
      <c r="C126" s="93"/>
      <c r="D126" s="93"/>
      <c r="E126" s="9"/>
      <c r="F126" s="9"/>
      <c r="G126" s="9"/>
      <c r="H126" s="9"/>
      <c r="I126" s="14"/>
      <c r="J126" s="13"/>
    </row>
    <row r="127" spans="1:10">
      <c r="A127" s="9"/>
      <c r="B127" s="17"/>
      <c r="C127" s="2"/>
      <c r="D127" s="9"/>
      <c r="E127" s="18"/>
      <c r="F127" s="18"/>
      <c r="G127" s="18"/>
      <c r="H127" s="18"/>
      <c r="I127" s="18"/>
      <c r="J127" s="2"/>
    </row>
    <row r="128" spans="1:10">
      <c r="A128" s="9"/>
      <c r="B128" s="17"/>
      <c r="C128" s="2"/>
      <c r="D128" s="9"/>
      <c r="E128" s="16"/>
      <c r="F128" s="16"/>
      <c r="G128" s="16"/>
      <c r="H128" s="16"/>
      <c r="I128" s="16"/>
      <c r="J128" s="2"/>
    </row>
    <row r="129" spans="1:10">
      <c r="A129" s="9"/>
      <c r="B129" s="17"/>
      <c r="C129" s="2"/>
      <c r="D129" s="9"/>
      <c r="E129" s="16"/>
      <c r="F129" s="16"/>
      <c r="G129" s="16"/>
      <c r="H129" s="16"/>
      <c r="I129" s="16"/>
      <c r="J129" s="2"/>
    </row>
    <row r="130" spans="1:10">
      <c r="A130" s="9"/>
      <c r="B130" s="17"/>
      <c r="C130" s="2"/>
      <c r="D130" s="9"/>
      <c r="E130" s="16"/>
      <c r="F130" s="16"/>
      <c r="G130" s="16"/>
      <c r="H130" s="16"/>
      <c r="I130" s="16"/>
      <c r="J130" s="2"/>
    </row>
    <row r="131" spans="1:10">
      <c r="A131" s="9"/>
      <c r="B131" s="17"/>
      <c r="C131" s="2"/>
      <c r="D131" s="9"/>
      <c r="E131" s="16"/>
      <c r="F131" s="16"/>
      <c r="G131" s="16"/>
      <c r="H131" s="16"/>
      <c r="I131" s="16"/>
      <c r="J131" s="2"/>
    </row>
    <row r="132" spans="1:10">
      <c r="A132" s="9"/>
      <c r="B132" s="17"/>
      <c r="C132" s="2"/>
      <c r="D132" s="9"/>
      <c r="E132" s="16"/>
      <c r="F132" s="16"/>
      <c r="G132" s="16"/>
      <c r="H132" s="16"/>
      <c r="I132" s="16"/>
      <c r="J132" s="2"/>
    </row>
    <row r="133" spans="1:10">
      <c r="A133" s="9"/>
      <c r="B133" s="17"/>
      <c r="C133" s="2"/>
      <c r="D133" s="9"/>
      <c r="E133" s="16"/>
      <c r="F133" s="16"/>
      <c r="G133" s="16"/>
      <c r="H133" s="16"/>
      <c r="I133" s="16"/>
      <c r="J133" s="2"/>
    </row>
    <row r="134" spans="1:10">
      <c r="A134" s="9"/>
      <c r="B134" s="17"/>
      <c r="C134" s="2"/>
      <c r="D134" s="9"/>
      <c r="E134" s="16"/>
      <c r="F134" s="16"/>
      <c r="G134" s="16"/>
      <c r="H134" s="16"/>
      <c r="I134" s="16"/>
      <c r="J134" s="2"/>
    </row>
    <row r="135" spans="1:10">
      <c r="A135" s="9"/>
      <c r="B135" s="17"/>
      <c r="C135" s="2"/>
      <c r="D135" s="9"/>
      <c r="E135" s="16"/>
      <c r="F135" s="16"/>
      <c r="G135" s="16"/>
      <c r="H135" s="16"/>
      <c r="I135" s="16"/>
      <c r="J135" s="2"/>
    </row>
    <row r="136" spans="1:10">
      <c r="A136" s="9"/>
      <c r="B136" s="17"/>
      <c r="C136" s="2"/>
      <c r="D136" s="9"/>
      <c r="E136" s="16"/>
      <c r="F136" s="16"/>
      <c r="G136" s="16"/>
      <c r="H136" s="16"/>
      <c r="I136" s="16"/>
      <c r="J136" s="2"/>
    </row>
    <row r="137" spans="1:10">
      <c r="A137" s="9"/>
      <c r="B137" s="17"/>
      <c r="C137" s="2"/>
      <c r="D137" s="126"/>
      <c r="E137" s="16"/>
      <c r="F137" s="16"/>
      <c r="G137" s="16"/>
      <c r="H137" s="16"/>
      <c r="I137" s="16"/>
      <c r="J137" s="2"/>
    </row>
    <row r="138" spans="1:10">
      <c r="A138" s="9"/>
      <c r="B138" s="17"/>
      <c r="C138" s="2"/>
      <c r="D138" s="126"/>
      <c r="E138" s="16"/>
      <c r="F138" s="16"/>
      <c r="G138" s="16"/>
      <c r="H138" s="16"/>
      <c r="I138" s="16"/>
      <c r="J138" s="2"/>
    </row>
    <row r="139" spans="1:10">
      <c r="A139" s="9"/>
      <c r="B139" s="17"/>
      <c r="C139" s="2"/>
      <c r="D139" s="126"/>
      <c r="E139" s="16"/>
      <c r="F139" s="16"/>
      <c r="G139" s="16"/>
      <c r="H139" s="16"/>
      <c r="I139" s="16"/>
      <c r="J139" s="2"/>
    </row>
    <row r="140" spans="1:10">
      <c r="A140" s="9"/>
      <c r="B140" s="17"/>
      <c r="C140" s="2"/>
      <c r="D140" s="126"/>
      <c r="E140" s="16"/>
      <c r="F140" s="16"/>
      <c r="G140" s="16"/>
      <c r="H140" s="16"/>
      <c r="I140" s="16"/>
      <c r="J140" s="2"/>
    </row>
    <row r="141" spans="1:10">
      <c r="A141" s="9"/>
      <c r="B141" s="17"/>
      <c r="C141" s="2"/>
      <c r="D141" s="126"/>
      <c r="E141" s="16"/>
      <c r="F141" s="16"/>
      <c r="G141" s="16"/>
      <c r="H141" s="16"/>
      <c r="I141" s="16"/>
      <c r="J141" s="2"/>
    </row>
    <row r="142" spans="1:10">
      <c r="A142" s="9"/>
      <c r="B142" s="17"/>
      <c r="C142" s="2"/>
      <c r="D142" s="126"/>
      <c r="E142" s="16"/>
      <c r="F142" s="16"/>
      <c r="G142" s="16"/>
      <c r="H142" s="16"/>
      <c r="I142" s="16"/>
      <c r="J142" s="2"/>
    </row>
    <row r="143" spans="1:10">
      <c r="A143" s="9"/>
      <c r="B143" s="17"/>
      <c r="C143" s="2"/>
      <c r="D143" s="126"/>
      <c r="E143" s="16"/>
      <c r="F143" s="16"/>
      <c r="G143" s="16"/>
      <c r="H143" s="16"/>
      <c r="I143" s="16"/>
      <c r="J143" s="2"/>
    </row>
    <row r="144" spans="1:10">
      <c r="A144" s="9"/>
      <c r="B144" s="17"/>
      <c r="C144" s="2"/>
      <c r="D144" s="126"/>
      <c r="E144" s="16"/>
      <c r="F144" s="16"/>
      <c r="G144" s="16"/>
      <c r="H144" s="16"/>
      <c r="I144" s="16"/>
      <c r="J144" s="2"/>
    </row>
    <row r="145" spans="1:10">
      <c r="A145" s="9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22.5">
      <c r="A146" s="1"/>
      <c r="B146" s="1"/>
      <c r="C146" s="2"/>
      <c r="D146" s="2"/>
      <c r="E146" s="2"/>
      <c r="F146" s="2"/>
      <c r="G146" s="2"/>
      <c r="H146" s="2"/>
      <c r="I146" s="2"/>
      <c r="J146" s="2"/>
    </row>
    <row r="147" spans="1:10" ht="22.5">
      <c r="A147" s="1"/>
      <c r="B147" s="1"/>
      <c r="C147" s="2"/>
      <c r="D147" s="2"/>
      <c r="E147" s="2"/>
      <c r="F147" s="1"/>
      <c r="G147" s="1"/>
      <c r="H147" s="1"/>
      <c r="I147" s="1"/>
      <c r="J147" s="2"/>
    </row>
    <row r="148" spans="1:10" ht="22.5">
      <c r="A148" s="1"/>
      <c r="B148" s="1"/>
      <c r="C148" s="2"/>
      <c r="D148" s="2"/>
      <c r="E148" s="2"/>
      <c r="F148" s="1"/>
      <c r="G148" s="1"/>
      <c r="H148" s="1"/>
      <c r="I148" s="1"/>
      <c r="J148" s="2"/>
    </row>
    <row r="149" spans="1:10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22.5">
      <c r="A150" s="12"/>
      <c r="B150" s="13"/>
      <c r="C150" s="13"/>
      <c r="D150" s="13"/>
      <c r="E150" s="14"/>
      <c r="F150" s="14"/>
      <c r="G150" s="14"/>
      <c r="H150" s="14"/>
      <c r="I150" s="14"/>
      <c r="J150" s="13"/>
    </row>
    <row r="151" spans="1:10" ht="22.5">
      <c r="A151" s="99"/>
      <c r="B151" s="93"/>
      <c r="C151" s="93"/>
      <c r="D151" s="93"/>
      <c r="E151" s="9"/>
      <c r="F151" s="9"/>
      <c r="G151" s="9"/>
      <c r="H151" s="9"/>
      <c r="I151" s="14"/>
      <c r="J151" s="13"/>
    </row>
    <row r="152" spans="1:10">
      <c r="A152" s="9"/>
      <c r="B152" s="17"/>
      <c r="C152" s="2"/>
      <c r="D152" s="9"/>
      <c r="E152" s="18"/>
      <c r="F152" s="18"/>
      <c r="G152" s="18"/>
      <c r="H152" s="18"/>
      <c r="I152" s="18"/>
      <c r="J152" s="2"/>
    </row>
    <row r="153" spans="1:10">
      <c r="A153" s="9"/>
      <c r="B153" s="17"/>
      <c r="C153" s="2"/>
      <c r="D153" s="9"/>
      <c r="E153" s="18"/>
      <c r="F153" s="18"/>
      <c r="G153" s="18"/>
      <c r="H153" s="18"/>
      <c r="I153" s="18"/>
      <c r="J153" s="2"/>
    </row>
    <row r="154" spans="1:10">
      <c r="A154" s="9"/>
      <c r="B154" s="17"/>
      <c r="C154" s="129"/>
      <c r="D154" s="126"/>
      <c r="E154" s="29"/>
      <c r="F154" s="29"/>
      <c r="G154" s="29"/>
      <c r="H154" s="29"/>
      <c r="I154" s="29"/>
      <c r="J154" s="2"/>
    </row>
    <row r="155" spans="1:10">
      <c r="A155" s="9"/>
      <c r="B155" s="17"/>
      <c r="C155" s="2"/>
      <c r="D155" s="9"/>
      <c r="E155" s="16"/>
      <c r="F155" s="16"/>
      <c r="G155" s="16"/>
      <c r="H155" s="16"/>
      <c r="I155" s="29"/>
      <c r="J155" s="2"/>
    </row>
    <row r="156" spans="1:10">
      <c r="A156" s="9"/>
      <c r="B156" s="17"/>
      <c r="C156" s="2"/>
      <c r="D156" s="9"/>
      <c r="E156" s="16"/>
      <c r="F156" s="16"/>
      <c r="G156" s="16"/>
      <c r="H156" s="16"/>
      <c r="I156" s="29"/>
      <c r="J156" s="2"/>
    </row>
    <row r="157" spans="1:10">
      <c r="A157" s="9"/>
      <c r="B157" s="17"/>
      <c r="C157" s="2"/>
      <c r="D157" s="9"/>
      <c r="E157" s="16"/>
      <c r="F157" s="16"/>
      <c r="G157" s="16"/>
      <c r="H157" s="16"/>
      <c r="I157" s="29"/>
      <c r="J157" s="2"/>
    </row>
    <row r="158" spans="1:10">
      <c r="A158" s="9"/>
      <c r="B158" s="17"/>
      <c r="C158" s="2"/>
      <c r="D158" s="9"/>
      <c r="E158" s="16"/>
      <c r="F158" s="16"/>
      <c r="G158" s="16"/>
      <c r="H158" s="16"/>
      <c r="I158" s="29"/>
      <c r="J158" s="2"/>
    </row>
    <row r="159" spans="1:10">
      <c r="A159" s="9"/>
      <c r="B159" s="17"/>
      <c r="C159" s="2"/>
      <c r="D159" s="9"/>
      <c r="E159" s="16"/>
      <c r="F159" s="16"/>
      <c r="G159" s="16"/>
      <c r="H159" s="16"/>
      <c r="I159" s="29"/>
      <c r="J159" s="2"/>
    </row>
    <row r="160" spans="1:10">
      <c r="A160" s="9"/>
      <c r="B160" s="17"/>
      <c r="C160" s="2"/>
      <c r="D160" s="9"/>
      <c r="E160" s="16"/>
      <c r="F160" s="16"/>
      <c r="G160" s="16"/>
      <c r="H160" s="16"/>
      <c r="I160" s="29"/>
      <c r="J160" s="2"/>
    </row>
    <row r="161" spans="1:10">
      <c r="A161" s="9"/>
      <c r="B161" s="17"/>
      <c r="C161" s="2"/>
      <c r="D161" s="9"/>
      <c r="E161" s="16"/>
      <c r="F161" s="16"/>
      <c r="G161" s="16"/>
      <c r="H161" s="16"/>
      <c r="I161" s="29"/>
      <c r="J161" s="2"/>
    </row>
    <row r="162" spans="1:10">
      <c r="A162" s="9"/>
      <c r="B162" s="17"/>
      <c r="C162" s="2"/>
      <c r="D162" s="9"/>
      <c r="E162" s="16"/>
      <c r="F162" s="16"/>
      <c r="G162" s="16"/>
      <c r="H162" s="16"/>
      <c r="I162" s="29"/>
      <c r="J162" s="2"/>
    </row>
    <row r="163" spans="1:10">
      <c r="A163" s="9"/>
      <c r="B163" s="17"/>
      <c r="C163" s="2"/>
      <c r="D163" s="9"/>
      <c r="E163" s="16"/>
      <c r="F163" s="16"/>
      <c r="G163" s="16"/>
      <c r="H163" s="16"/>
      <c r="I163" s="29"/>
      <c r="J163" s="2"/>
    </row>
    <row r="164" spans="1:10">
      <c r="A164" s="9"/>
      <c r="B164" s="17"/>
      <c r="C164" s="2"/>
      <c r="D164" s="9"/>
      <c r="E164" s="16"/>
      <c r="F164" s="16"/>
      <c r="G164" s="16"/>
      <c r="H164" s="16"/>
      <c r="I164" s="29"/>
      <c r="J164" s="2"/>
    </row>
    <row r="165" spans="1:10">
      <c r="A165" s="9"/>
      <c r="B165" s="17"/>
      <c r="C165" s="2"/>
      <c r="D165" s="9"/>
      <c r="E165" s="16"/>
      <c r="F165" s="16"/>
      <c r="G165" s="16"/>
      <c r="H165" s="16"/>
      <c r="I165" s="29"/>
      <c r="J165" s="2"/>
    </row>
    <row r="166" spans="1:10">
      <c r="A166" s="9"/>
      <c r="B166" s="17"/>
      <c r="C166" s="2"/>
      <c r="D166" s="9"/>
      <c r="E166" s="16"/>
      <c r="F166" s="16"/>
      <c r="G166" s="16"/>
      <c r="H166" s="16"/>
      <c r="I166" s="29"/>
      <c r="J166" s="2"/>
    </row>
    <row r="167" spans="1:10">
      <c r="A167" s="9"/>
      <c r="B167" s="17"/>
      <c r="C167" s="2"/>
      <c r="D167" s="9"/>
      <c r="E167" s="16"/>
      <c r="F167" s="16"/>
      <c r="G167" s="16"/>
      <c r="H167" s="16"/>
      <c r="I167" s="29"/>
      <c r="J167" s="2"/>
    </row>
    <row r="168" spans="1:10">
      <c r="A168" s="9"/>
      <c r="B168" s="17"/>
      <c r="C168" s="2"/>
      <c r="D168" s="9"/>
      <c r="E168" s="16"/>
      <c r="F168" s="16"/>
      <c r="G168" s="16"/>
      <c r="H168" s="16"/>
      <c r="I168" s="29"/>
      <c r="J168" s="2"/>
    </row>
    <row r="169" spans="1:10">
      <c r="A169" s="9"/>
      <c r="B169" s="17"/>
      <c r="C169" s="2"/>
      <c r="D169" s="9"/>
      <c r="E169" s="16"/>
      <c r="F169" s="16"/>
      <c r="G169" s="16"/>
      <c r="H169" s="16"/>
      <c r="I169" s="29"/>
      <c r="J169" s="2"/>
    </row>
    <row r="170" spans="1:10">
      <c r="A170" s="2"/>
      <c r="B170" s="2"/>
      <c r="C170" s="2"/>
      <c r="D170" s="2"/>
      <c r="E170" s="16"/>
      <c r="F170" s="16"/>
      <c r="G170" s="16"/>
      <c r="H170" s="16"/>
      <c r="I170" s="16"/>
      <c r="J170" s="2"/>
    </row>
    <row r="171" spans="1:10" ht="22.5">
      <c r="A171" s="1"/>
      <c r="B171" s="17"/>
      <c r="C171" s="2"/>
      <c r="D171" s="2"/>
      <c r="E171" s="2"/>
      <c r="F171" s="2"/>
      <c r="G171" s="2"/>
      <c r="H171" s="2"/>
      <c r="I171" s="2"/>
      <c r="J171" s="2"/>
    </row>
    <row r="172" spans="1:10" ht="22.5">
      <c r="A172" s="1"/>
      <c r="B172" s="17"/>
      <c r="C172" s="2"/>
      <c r="D172" s="2"/>
      <c r="E172" s="2"/>
      <c r="F172" s="1"/>
      <c r="G172" s="1"/>
      <c r="H172" s="1"/>
      <c r="I172" s="1"/>
      <c r="J172" s="2"/>
    </row>
    <row r="173" spans="1:10" ht="22.5">
      <c r="A173" s="1"/>
      <c r="B173" s="1"/>
      <c r="C173" s="2"/>
      <c r="D173" s="2"/>
      <c r="E173" s="2"/>
      <c r="F173" s="1"/>
      <c r="G173" s="1"/>
      <c r="H173" s="1"/>
      <c r="I173" s="1"/>
      <c r="J173" s="2"/>
    </row>
    <row r="174" spans="1:10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22.5">
      <c r="A175" s="12"/>
      <c r="B175" s="13"/>
      <c r="C175" s="13"/>
      <c r="D175" s="13"/>
      <c r="E175" s="14"/>
      <c r="F175" s="14"/>
      <c r="G175" s="14"/>
      <c r="H175" s="14"/>
      <c r="I175" s="14"/>
      <c r="J175" s="13"/>
    </row>
    <row r="176" spans="1:10" ht="22.5">
      <c r="A176" s="99"/>
      <c r="B176" s="93"/>
      <c r="C176" s="93"/>
      <c r="D176" s="93"/>
      <c r="E176" s="9"/>
      <c r="F176" s="9"/>
      <c r="G176" s="9"/>
      <c r="H176" s="9"/>
      <c r="I176" s="14"/>
      <c r="J176" s="13"/>
    </row>
    <row r="177" spans="1:10">
      <c r="A177" s="19"/>
      <c r="B177" s="17"/>
      <c r="C177" s="2"/>
      <c r="D177" s="9"/>
      <c r="E177" s="18"/>
      <c r="F177" s="18"/>
      <c r="G177" s="18"/>
      <c r="H177" s="18"/>
      <c r="I177" s="18"/>
      <c r="J177" s="2"/>
    </row>
    <row r="178" spans="1:10">
      <c r="A178" s="2"/>
      <c r="B178" s="17"/>
      <c r="C178" s="2"/>
      <c r="D178" s="9"/>
      <c r="E178" s="16"/>
      <c r="F178" s="16"/>
      <c r="G178" s="16"/>
      <c r="H178" s="16"/>
      <c r="I178" s="29"/>
      <c r="J178" s="2"/>
    </row>
    <row r="179" spans="1:10">
      <c r="A179" s="2"/>
      <c r="B179" s="17"/>
      <c r="C179" s="2"/>
      <c r="D179" s="9"/>
      <c r="E179" s="16"/>
      <c r="F179" s="16"/>
      <c r="G179" s="16"/>
      <c r="H179" s="16"/>
      <c r="I179" s="29"/>
      <c r="J179" s="2"/>
    </row>
    <row r="180" spans="1:10">
      <c r="A180" s="2"/>
      <c r="B180" s="17"/>
      <c r="C180" s="2"/>
      <c r="D180" s="9"/>
      <c r="E180" s="16"/>
      <c r="F180" s="16"/>
      <c r="G180" s="16"/>
      <c r="H180" s="16"/>
      <c r="I180" s="29"/>
      <c r="J180" s="2"/>
    </row>
    <row r="181" spans="1:10">
      <c r="A181" s="2"/>
      <c r="B181" s="17"/>
      <c r="C181" s="2"/>
      <c r="D181" s="9"/>
      <c r="E181" s="16"/>
      <c r="F181" s="16"/>
      <c r="G181" s="16"/>
      <c r="H181" s="16"/>
      <c r="I181" s="29"/>
      <c r="J181" s="2"/>
    </row>
    <row r="182" spans="1:10">
      <c r="A182" s="2"/>
      <c r="B182" s="17"/>
      <c r="C182" s="2"/>
      <c r="D182" s="9"/>
      <c r="E182" s="16"/>
      <c r="F182" s="16"/>
      <c r="G182" s="16"/>
      <c r="H182" s="16"/>
      <c r="I182" s="29"/>
      <c r="J182" s="2"/>
    </row>
    <row r="183" spans="1:10">
      <c r="A183" s="2"/>
      <c r="B183" s="17"/>
      <c r="C183" s="2"/>
      <c r="D183" s="9"/>
      <c r="E183" s="16"/>
      <c r="F183" s="16"/>
      <c r="G183" s="16"/>
      <c r="H183" s="16"/>
      <c r="I183" s="29"/>
      <c r="J183" s="2"/>
    </row>
    <row r="184" spans="1:10">
      <c r="A184" s="2"/>
      <c r="B184" s="17"/>
      <c r="C184" s="2"/>
      <c r="D184" s="9"/>
      <c r="E184" s="16"/>
      <c r="F184" s="16"/>
      <c r="G184" s="16"/>
      <c r="H184" s="16"/>
      <c r="I184" s="16"/>
      <c r="J184" s="2"/>
    </row>
    <row r="185" spans="1:10">
      <c r="A185" s="2"/>
      <c r="B185" s="17"/>
      <c r="C185" s="2"/>
      <c r="D185" s="9"/>
      <c r="E185" s="16"/>
      <c r="F185" s="16"/>
      <c r="G185" s="16"/>
      <c r="H185" s="16"/>
      <c r="I185" s="16"/>
      <c r="J185" s="2"/>
    </row>
    <row r="186" spans="1:10">
      <c r="A186" s="2"/>
      <c r="B186" s="17"/>
      <c r="C186" s="2"/>
      <c r="D186" s="9"/>
      <c r="E186" s="16"/>
      <c r="F186" s="16"/>
      <c r="G186" s="16"/>
      <c r="H186" s="16"/>
      <c r="I186" s="29"/>
      <c r="J186" s="2"/>
    </row>
    <row r="187" spans="1:10">
      <c r="A187" s="2"/>
      <c r="B187" s="17"/>
      <c r="C187" s="2"/>
      <c r="D187" s="9"/>
      <c r="E187" s="16"/>
      <c r="F187" s="16"/>
      <c r="G187" s="16"/>
      <c r="H187" s="16"/>
      <c r="I187" s="29"/>
      <c r="J187" s="2"/>
    </row>
    <row r="188" spans="1:10">
      <c r="A188" s="2"/>
      <c r="B188" s="17"/>
      <c r="C188" s="2"/>
      <c r="D188" s="126"/>
      <c r="E188" s="16"/>
      <c r="F188" s="16"/>
      <c r="G188" s="16"/>
      <c r="H188" s="16"/>
      <c r="I188" s="29"/>
      <c r="J188" s="2"/>
    </row>
    <row r="189" spans="1:10">
      <c r="A189" s="2"/>
      <c r="B189" s="17"/>
      <c r="C189" s="129"/>
      <c r="D189" s="126"/>
      <c r="E189" s="16"/>
      <c r="F189" s="16"/>
      <c r="G189" s="16"/>
      <c r="H189" s="16"/>
      <c r="I189" s="29"/>
      <c r="J189" s="2"/>
    </row>
    <row r="190" spans="1:10">
      <c r="A190" s="2"/>
      <c r="B190" s="17"/>
      <c r="C190" s="129"/>
      <c r="D190" s="126"/>
      <c r="E190" s="16"/>
      <c r="F190" s="16"/>
      <c r="G190" s="16"/>
      <c r="H190" s="16"/>
      <c r="I190" s="29"/>
      <c r="J190" s="2"/>
    </row>
    <row r="191" spans="1:10">
      <c r="A191" s="2"/>
      <c r="B191" s="17"/>
      <c r="C191" s="2"/>
      <c r="D191" s="9"/>
      <c r="E191" s="16"/>
      <c r="F191" s="16"/>
      <c r="G191" s="16"/>
      <c r="H191" s="16"/>
      <c r="I191" s="29"/>
      <c r="J191" s="2"/>
    </row>
    <row r="192" spans="1:10">
      <c r="A192" s="2"/>
      <c r="B192" s="17"/>
      <c r="C192" s="2"/>
      <c r="D192" s="9"/>
      <c r="E192" s="16"/>
      <c r="F192" s="16"/>
      <c r="G192" s="16"/>
      <c r="H192" s="16"/>
      <c r="I192" s="29"/>
      <c r="J192" s="2"/>
    </row>
    <row r="193" spans="1:10">
      <c r="A193" s="2"/>
      <c r="B193" s="17"/>
      <c r="C193" s="129"/>
      <c r="D193" s="126"/>
      <c r="E193" s="16"/>
      <c r="F193" s="16"/>
      <c r="G193" s="16"/>
      <c r="H193" s="16"/>
      <c r="I193" s="29"/>
      <c r="J193" s="2"/>
    </row>
    <row r="194" spans="1:10">
      <c r="A194" s="2"/>
      <c r="B194" s="17"/>
      <c r="C194" s="129"/>
      <c r="D194" s="126"/>
      <c r="E194" s="16"/>
      <c r="F194" s="16"/>
      <c r="G194" s="16"/>
      <c r="H194" s="16"/>
      <c r="I194" s="16"/>
      <c r="J194" s="2"/>
    </row>
    <row r="195" spans="1:10">
      <c r="A195" s="2"/>
      <c r="B195" s="17"/>
      <c r="C195" s="129"/>
      <c r="D195" s="126"/>
      <c r="E195" s="29"/>
      <c r="F195" s="29"/>
      <c r="G195" s="29"/>
      <c r="H195" s="29"/>
      <c r="I195" s="29"/>
      <c r="J195" s="2"/>
    </row>
    <row r="196" spans="1:10" ht="22.5">
      <c r="A196" s="1"/>
      <c r="B196" s="1"/>
      <c r="C196" s="2"/>
      <c r="D196" s="2"/>
      <c r="E196" s="2"/>
      <c r="F196" s="2"/>
      <c r="G196" s="2"/>
      <c r="H196" s="2"/>
      <c r="I196" s="2"/>
      <c r="J196" s="2"/>
    </row>
    <row r="197" spans="1:10" ht="22.5">
      <c r="A197" s="1"/>
      <c r="B197" s="1"/>
      <c r="C197" s="2"/>
      <c r="D197" s="2"/>
      <c r="E197" s="2"/>
      <c r="F197" s="1"/>
      <c r="G197" s="1"/>
      <c r="H197" s="1"/>
      <c r="I197" s="1"/>
      <c r="J197" s="2"/>
    </row>
    <row r="198" spans="1:10" ht="22.5">
      <c r="A198" s="1"/>
      <c r="B198" s="1"/>
      <c r="C198" s="2"/>
      <c r="D198" s="2"/>
      <c r="E198" s="2"/>
      <c r="F198" s="1"/>
      <c r="G198" s="1"/>
      <c r="H198" s="1"/>
      <c r="I198" s="1"/>
      <c r="J198" s="2"/>
    </row>
    <row r="199" spans="1:10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22.5">
      <c r="A200" s="12"/>
      <c r="B200" s="13"/>
      <c r="C200" s="13"/>
      <c r="D200" s="13"/>
      <c r="E200" s="14"/>
      <c r="F200" s="14"/>
      <c r="G200" s="14"/>
      <c r="H200" s="14"/>
      <c r="I200" s="14"/>
      <c r="J200" s="13"/>
    </row>
    <row r="201" spans="1:10" ht="22.5">
      <c r="A201" s="99"/>
      <c r="B201" s="93"/>
      <c r="C201" s="93"/>
      <c r="D201" s="93"/>
      <c r="E201" s="9"/>
      <c r="F201" s="9"/>
      <c r="G201" s="9"/>
      <c r="H201" s="9"/>
      <c r="I201" s="14"/>
      <c r="J201" s="13"/>
    </row>
    <row r="202" spans="1:10">
      <c r="A202" s="9"/>
      <c r="B202" s="17"/>
      <c r="C202" s="2"/>
      <c r="D202" s="2"/>
      <c r="E202" s="2"/>
      <c r="F202" s="2"/>
      <c r="G202" s="2"/>
      <c r="H202" s="2"/>
      <c r="I202" s="2"/>
      <c r="J202" s="2"/>
    </row>
    <row r="203" spans="1:10">
      <c r="A203" s="9"/>
      <c r="B203" s="17"/>
      <c r="C203" s="129"/>
      <c r="D203" s="126"/>
      <c r="E203" s="129"/>
      <c r="F203" s="129"/>
      <c r="G203" s="129"/>
      <c r="H203" s="129"/>
      <c r="I203" s="129"/>
      <c r="J203" s="2"/>
    </row>
    <row r="204" spans="1:10">
      <c r="A204" s="9"/>
      <c r="B204" s="17"/>
      <c r="C204" s="129"/>
      <c r="D204" s="126"/>
      <c r="E204" s="29"/>
      <c r="F204" s="29"/>
      <c r="G204" s="29"/>
      <c r="H204" s="29"/>
      <c r="I204" s="29"/>
      <c r="J204" s="2"/>
    </row>
    <row r="205" spans="1:10">
      <c r="A205" s="9"/>
      <c r="B205" s="17"/>
      <c r="C205" s="129"/>
      <c r="D205" s="126"/>
      <c r="E205" s="29"/>
      <c r="F205" s="29"/>
      <c r="G205" s="29"/>
      <c r="H205" s="29"/>
      <c r="I205" s="29"/>
      <c r="J205" s="2"/>
    </row>
    <row r="206" spans="1:10">
      <c r="A206" s="9"/>
      <c r="B206" s="17"/>
      <c r="C206" s="129"/>
      <c r="D206" s="93"/>
      <c r="E206" s="29"/>
      <c r="F206" s="29"/>
      <c r="G206" s="29"/>
      <c r="H206" s="29"/>
      <c r="I206" s="29"/>
      <c r="J206" s="2"/>
    </row>
    <row r="207" spans="1:10">
      <c r="A207" s="9"/>
      <c r="B207" s="17"/>
      <c r="C207" s="129"/>
      <c r="D207" s="126"/>
      <c r="E207" s="29"/>
      <c r="F207" s="29"/>
      <c r="G207" s="29"/>
      <c r="H207" s="29"/>
      <c r="I207" s="29"/>
      <c r="J207" s="2"/>
    </row>
    <row r="208" spans="1:10">
      <c r="A208" s="9"/>
      <c r="B208" s="17"/>
      <c r="C208" s="129"/>
      <c r="D208" s="126"/>
      <c r="E208" s="29"/>
      <c r="F208" s="29"/>
      <c r="G208" s="29"/>
      <c r="H208" s="29"/>
      <c r="I208" s="29"/>
      <c r="J208" s="2"/>
    </row>
    <row r="209" spans="1:13">
      <c r="A209" s="9"/>
      <c r="B209" s="17"/>
      <c r="C209" s="129"/>
      <c r="D209" s="126"/>
      <c r="E209" s="29"/>
      <c r="F209" s="29"/>
      <c r="G209" s="29"/>
      <c r="H209" s="29"/>
      <c r="I209" s="29"/>
      <c r="J209" s="2"/>
      <c r="L209" s="130"/>
      <c r="M209" s="92"/>
    </row>
    <row r="210" spans="1:13">
      <c r="A210" s="2"/>
      <c r="B210" s="17"/>
      <c r="C210" s="129"/>
      <c r="D210" s="126"/>
      <c r="E210" s="29"/>
      <c r="F210" s="29"/>
      <c r="G210" s="29"/>
      <c r="H210" s="29"/>
      <c r="I210" s="29"/>
      <c r="J210" s="2"/>
    </row>
    <row r="211" spans="1:13">
      <c r="A211" s="2"/>
      <c r="B211" s="17"/>
      <c r="C211" s="129"/>
      <c r="D211" s="126"/>
      <c r="E211" s="29"/>
      <c r="F211" s="29"/>
      <c r="G211" s="29"/>
      <c r="H211" s="29"/>
      <c r="I211" s="29"/>
      <c r="J211" s="2"/>
      <c r="L211" s="92"/>
    </row>
    <row r="212" spans="1:13">
      <c r="A212" s="2"/>
      <c r="B212" s="17"/>
      <c r="C212" s="129"/>
      <c r="D212" s="126"/>
      <c r="E212" s="29"/>
      <c r="F212" s="29"/>
      <c r="G212" s="29"/>
      <c r="H212" s="29"/>
      <c r="I212" s="29"/>
      <c r="J212" s="2"/>
      <c r="L212" s="92"/>
    </row>
    <row r="213" spans="1:13">
      <c r="A213" s="2"/>
      <c r="B213" s="2"/>
      <c r="C213" s="2"/>
      <c r="D213" s="2"/>
      <c r="E213" s="2"/>
      <c r="F213" s="2"/>
      <c r="G213" s="2"/>
      <c r="H213" s="2"/>
      <c r="I213" s="2"/>
      <c r="J213" s="2"/>
      <c r="L213" s="92"/>
    </row>
    <row r="214" spans="1:13">
      <c r="A214" s="2"/>
      <c r="B214" s="2"/>
      <c r="C214" s="2"/>
      <c r="D214" s="2"/>
      <c r="E214" s="2"/>
      <c r="F214" s="2"/>
      <c r="G214" s="2"/>
      <c r="H214" s="2"/>
      <c r="I214" s="15"/>
      <c r="J214" s="2"/>
      <c r="L214" s="92"/>
    </row>
    <row r="215" spans="1:13">
      <c r="A215" s="2"/>
      <c r="B215" s="17"/>
      <c r="C215" s="2"/>
      <c r="D215" s="9"/>
      <c r="E215" s="18"/>
      <c r="F215" s="18"/>
      <c r="G215" s="18"/>
      <c r="H215" s="18"/>
      <c r="I215" s="18"/>
      <c r="J215" s="2"/>
    </row>
    <row r="216" spans="1:13">
      <c r="A216" s="2"/>
      <c r="B216" s="17"/>
      <c r="C216" s="2"/>
      <c r="D216" s="9"/>
      <c r="E216" s="18"/>
      <c r="F216" s="18"/>
      <c r="G216" s="18"/>
      <c r="H216" s="18"/>
      <c r="I216" s="18"/>
      <c r="J216" s="2"/>
    </row>
    <row r="217" spans="1:13" ht="22.5">
      <c r="A217" s="2"/>
      <c r="B217" s="1"/>
      <c r="C217" s="2"/>
      <c r="D217" s="2"/>
      <c r="E217" s="2"/>
      <c r="F217" s="2"/>
      <c r="G217" s="2"/>
      <c r="H217" s="2"/>
      <c r="I217" s="2"/>
      <c r="J217" s="2"/>
    </row>
    <row r="218" spans="1:13" ht="22.5">
      <c r="A218" s="2"/>
      <c r="B218" s="1"/>
      <c r="C218" s="2"/>
      <c r="D218" s="2"/>
      <c r="E218" s="2"/>
      <c r="F218" s="2"/>
      <c r="G218" s="2"/>
      <c r="H218" s="2"/>
      <c r="I218" s="2"/>
      <c r="J218" s="2"/>
    </row>
    <row r="219" spans="1:13">
      <c r="A219" s="2"/>
      <c r="B219" s="17"/>
      <c r="C219" s="2"/>
      <c r="D219" s="2"/>
      <c r="E219" s="2"/>
      <c r="F219" s="2"/>
      <c r="G219" s="2"/>
      <c r="H219" s="2"/>
      <c r="I219" s="20"/>
      <c r="J219" s="2"/>
    </row>
    <row r="220" spans="1:13" ht="22.5">
      <c r="A220" s="2"/>
      <c r="B220" s="2"/>
      <c r="C220" s="2"/>
      <c r="D220" s="2"/>
      <c r="E220" s="2"/>
      <c r="F220" s="2"/>
      <c r="G220" s="2"/>
      <c r="H220" s="2"/>
      <c r="I220" s="21"/>
      <c r="J220" s="2"/>
    </row>
    <row r="221" spans="1:13" ht="22.5">
      <c r="A221" s="1"/>
      <c r="B221" s="17"/>
      <c r="C221" s="2"/>
      <c r="D221" s="2"/>
      <c r="E221" s="2"/>
      <c r="F221" s="2"/>
      <c r="G221" s="2"/>
      <c r="H221" s="2"/>
      <c r="I221" s="2"/>
      <c r="J221" s="2"/>
    </row>
    <row r="222" spans="1:13" ht="22.5">
      <c r="A222" s="1"/>
      <c r="B222" s="17"/>
      <c r="C222" s="2"/>
      <c r="D222" s="2"/>
      <c r="E222" s="2"/>
      <c r="F222" s="1"/>
      <c r="G222" s="1"/>
      <c r="H222" s="1"/>
      <c r="I222" s="1"/>
      <c r="J222" s="2"/>
    </row>
    <row r="223" spans="1:13" ht="22.5">
      <c r="A223" s="1"/>
      <c r="B223" s="1"/>
      <c r="C223" s="2"/>
      <c r="D223" s="2"/>
      <c r="E223" s="2"/>
      <c r="F223" s="1"/>
      <c r="G223" s="1"/>
      <c r="H223" s="1"/>
      <c r="I223" s="1"/>
      <c r="J223" s="2"/>
    </row>
    <row r="224" spans="1:13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1" ht="22.5">
      <c r="A225" s="12"/>
      <c r="B225" s="13"/>
      <c r="C225" s="13"/>
      <c r="D225" s="13"/>
      <c r="E225" s="14"/>
      <c r="F225" s="14"/>
      <c r="G225" s="14"/>
      <c r="H225" s="14"/>
      <c r="I225" s="14"/>
      <c r="J225" s="13"/>
    </row>
    <row r="226" spans="1:11" ht="22.5">
      <c r="A226" s="99"/>
      <c r="B226" s="93"/>
      <c r="C226" s="93"/>
      <c r="D226" s="93"/>
      <c r="E226" s="9"/>
      <c r="F226" s="9"/>
      <c r="G226" s="9"/>
      <c r="H226" s="9"/>
      <c r="I226" s="14"/>
      <c r="J226" s="13"/>
    </row>
    <row r="227" spans="1:11">
      <c r="A227" s="19"/>
      <c r="B227" s="2"/>
      <c r="C227" s="2"/>
      <c r="D227" s="9"/>
      <c r="E227" s="18"/>
      <c r="F227" s="18"/>
      <c r="G227" s="18"/>
      <c r="H227" s="18"/>
      <c r="I227" s="18"/>
      <c r="J227" s="2"/>
    </row>
    <row r="228" spans="1:11">
      <c r="A228" s="9"/>
      <c r="B228" s="17"/>
      <c r="C228" s="131"/>
      <c r="D228" s="9"/>
      <c r="E228" s="18"/>
      <c r="F228" s="16"/>
      <c r="G228" s="18"/>
      <c r="H228" s="16"/>
      <c r="I228" s="16"/>
      <c r="J228" s="11"/>
    </row>
    <row r="229" spans="1:11">
      <c r="A229" s="9"/>
      <c r="B229" s="17"/>
      <c r="C229" s="131"/>
      <c r="D229" s="9"/>
      <c r="E229" s="18"/>
      <c r="F229" s="16"/>
      <c r="G229" s="18"/>
      <c r="H229" s="16"/>
      <c r="I229" s="16"/>
      <c r="J229" s="2"/>
    </row>
    <row r="230" spans="1:11">
      <c r="A230" s="9"/>
      <c r="B230" s="17"/>
      <c r="C230" s="131"/>
      <c r="D230" s="9"/>
      <c r="E230" s="18"/>
      <c r="F230" s="16"/>
      <c r="G230" s="18"/>
      <c r="H230" s="16"/>
      <c r="I230" s="16"/>
      <c r="J230" s="11"/>
    </row>
    <row r="231" spans="1:11">
      <c r="A231" s="9"/>
      <c r="B231" s="17"/>
      <c r="C231" s="131"/>
      <c r="D231" s="9"/>
      <c r="E231" s="18"/>
      <c r="F231" s="16"/>
      <c r="G231" s="18"/>
      <c r="H231" s="16"/>
      <c r="I231" s="16"/>
      <c r="J231" s="2"/>
    </row>
    <row r="232" spans="1:11">
      <c r="A232" s="9"/>
      <c r="B232" s="17"/>
      <c r="C232" s="131"/>
      <c r="D232" s="93"/>
      <c r="E232" s="18"/>
      <c r="F232" s="16"/>
      <c r="G232" s="18"/>
      <c r="H232" s="16"/>
      <c r="I232" s="16"/>
      <c r="J232" s="2"/>
    </row>
    <row r="233" spans="1:11">
      <c r="A233" s="9"/>
      <c r="B233" s="17"/>
      <c r="C233" s="131"/>
      <c r="D233" s="9"/>
      <c r="E233" s="132"/>
      <c r="F233" s="16"/>
      <c r="G233" s="18"/>
      <c r="H233" s="16"/>
      <c r="I233" s="16"/>
      <c r="J233" s="2"/>
    </row>
    <row r="234" spans="1:11">
      <c r="A234" s="9"/>
      <c r="B234" s="17"/>
      <c r="C234" s="131"/>
      <c r="D234" s="126"/>
      <c r="E234" s="16"/>
      <c r="F234" s="16"/>
      <c r="G234" s="18"/>
      <c r="H234" s="16"/>
      <c r="I234" s="16"/>
      <c r="J234" s="2"/>
    </row>
    <row r="235" spans="1:11">
      <c r="A235" s="9"/>
      <c r="B235" s="17"/>
      <c r="C235" s="131"/>
      <c r="D235" s="126"/>
      <c r="E235" s="18"/>
      <c r="F235" s="16"/>
      <c r="G235" s="18"/>
      <c r="H235" s="16"/>
      <c r="I235" s="16"/>
      <c r="J235" s="2"/>
    </row>
    <row r="236" spans="1:11">
      <c r="A236" s="9"/>
      <c r="B236" s="2"/>
      <c r="C236" s="131"/>
      <c r="D236" s="126"/>
      <c r="E236" s="18"/>
      <c r="F236" s="16"/>
      <c r="G236" s="18"/>
      <c r="H236" s="16"/>
      <c r="I236" s="16"/>
      <c r="J236" s="2"/>
      <c r="K236" s="133"/>
    </row>
    <row r="237" spans="1:11">
      <c r="A237" s="9"/>
      <c r="B237" s="17"/>
      <c r="C237" s="131"/>
      <c r="D237" s="9"/>
      <c r="E237" s="18"/>
      <c r="F237" s="16"/>
      <c r="G237" s="18"/>
      <c r="H237" s="16"/>
      <c r="I237" s="16"/>
      <c r="J237" s="2"/>
      <c r="K237" s="133"/>
    </row>
    <row r="238" spans="1:11">
      <c r="A238" s="9"/>
      <c r="B238" s="17"/>
      <c r="C238" s="131"/>
      <c r="D238" s="9"/>
      <c r="E238" s="18"/>
      <c r="F238" s="16"/>
      <c r="G238" s="18"/>
      <c r="H238" s="16"/>
      <c r="I238" s="16"/>
      <c r="J238" s="2"/>
    </row>
    <row r="239" spans="1:11">
      <c r="A239" s="9"/>
      <c r="B239" s="17"/>
      <c r="C239" s="131"/>
      <c r="D239" s="9"/>
      <c r="E239" s="18"/>
      <c r="F239" s="16"/>
      <c r="G239" s="18"/>
      <c r="H239" s="16"/>
      <c r="I239" s="16"/>
      <c r="J239" s="2"/>
    </row>
    <row r="240" spans="1:11">
      <c r="A240" s="9"/>
      <c r="B240" s="17"/>
      <c r="C240" s="131"/>
      <c r="D240" s="9"/>
      <c r="E240" s="18"/>
      <c r="F240" s="16"/>
      <c r="G240" s="18"/>
      <c r="H240" s="16"/>
      <c r="I240" s="16"/>
      <c r="J240" s="2"/>
    </row>
    <row r="241" spans="1:10">
      <c r="A241" s="9"/>
      <c r="B241" s="17"/>
      <c r="C241" s="131"/>
      <c r="D241" s="93"/>
      <c r="E241" s="18"/>
      <c r="F241" s="16"/>
      <c r="G241" s="18"/>
      <c r="H241" s="16"/>
      <c r="I241" s="16"/>
      <c r="J241" s="2"/>
    </row>
    <row r="242" spans="1:10">
      <c r="A242" s="9"/>
      <c r="B242" s="17"/>
      <c r="C242" s="131"/>
      <c r="D242" s="126"/>
      <c r="E242" s="16"/>
      <c r="F242" s="16"/>
      <c r="G242" s="18"/>
      <c r="H242" s="16"/>
      <c r="I242" s="16"/>
      <c r="J242" s="2"/>
    </row>
    <row r="243" spans="1:10">
      <c r="A243" s="9"/>
      <c r="B243" s="17"/>
      <c r="C243" s="134"/>
      <c r="J243" s="2"/>
    </row>
    <row r="244" spans="1:10">
      <c r="A244" s="9"/>
      <c r="B244" s="17"/>
      <c r="C244" s="134"/>
      <c r="D244" s="135"/>
      <c r="E244" s="16"/>
      <c r="F244" s="16"/>
      <c r="G244" s="134"/>
      <c r="H244" s="16"/>
      <c r="I244" s="16"/>
      <c r="J244" s="2"/>
    </row>
    <row r="245" spans="1:10">
      <c r="A245" s="2"/>
      <c r="B245" s="17"/>
      <c r="C245" s="136"/>
      <c r="D245" s="135"/>
      <c r="E245" s="16"/>
      <c r="F245" s="16"/>
      <c r="G245" s="131"/>
      <c r="H245" s="16"/>
      <c r="I245" s="16"/>
      <c r="J245" s="2"/>
    </row>
    <row r="246" spans="1:10" ht="22.5">
      <c r="A246" s="1"/>
      <c r="B246" s="17"/>
      <c r="C246" s="2"/>
      <c r="D246" s="2"/>
      <c r="E246" s="2"/>
      <c r="F246" s="2"/>
      <c r="G246" s="2"/>
      <c r="H246" s="2"/>
      <c r="I246" s="2"/>
      <c r="J246" s="2"/>
    </row>
    <row r="247" spans="1:10" ht="22.5">
      <c r="A247" s="1"/>
      <c r="B247" s="17"/>
      <c r="C247" s="2"/>
      <c r="D247" s="2"/>
      <c r="E247" s="2"/>
      <c r="F247" s="1"/>
      <c r="G247" s="1"/>
      <c r="H247" s="1"/>
      <c r="I247" s="1"/>
      <c r="J247" s="2"/>
    </row>
    <row r="248" spans="1:10" ht="22.5">
      <c r="A248" s="1"/>
      <c r="B248" s="1"/>
      <c r="C248" s="2"/>
      <c r="D248" s="2"/>
      <c r="E248" s="2"/>
      <c r="F248" s="1"/>
      <c r="G248" s="1"/>
      <c r="H248" s="1"/>
      <c r="I248" s="1"/>
      <c r="J248" s="2"/>
    </row>
    <row r="249" spans="1:10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22.5">
      <c r="A250" s="12"/>
      <c r="B250" s="13"/>
      <c r="C250" s="13"/>
      <c r="D250" s="13"/>
      <c r="E250" s="14"/>
      <c r="F250" s="14"/>
      <c r="G250" s="14"/>
      <c r="H250" s="14"/>
      <c r="I250" s="14"/>
      <c r="J250" s="13"/>
    </row>
    <row r="251" spans="1:10" ht="22.5">
      <c r="A251" s="99"/>
      <c r="B251" s="93"/>
      <c r="C251" s="93"/>
      <c r="D251" s="93"/>
      <c r="E251" s="9"/>
      <c r="F251" s="9"/>
      <c r="G251" s="9"/>
      <c r="H251" s="9"/>
      <c r="I251" s="14"/>
      <c r="J251" s="13"/>
    </row>
    <row r="252" spans="1:10">
      <c r="A252" s="9"/>
      <c r="B252" s="2"/>
      <c r="C252" s="2"/>
      <c r="D252" s="9"/>
      <c r="E252" s="18"/>
      <c r="F252" s="18"/>
      <c r="G252" s="18"/>
      <c r="H252" s="18"/>
      <c r="I252" s="18"/>
      <c r="J252" s="2"/>
    </row>
    <row r="253" spans="1:10">
      <c r="A253" s="9"/>
      <c r="B253" s="17"/>
      <c r="C253" s="131"/>
      <c r="D253" s="9"/>
      <c r="E253" s="18"/>
      <c r="F253" s="16"/>
      <c r="G253" s="18"/>
      <c r="H253" s="16"/>
      <c r="I253" s="16"/>
      <c r="J253" s="2"/>
    </row>
    <row r="254" spans="1:10">
      <c r="A254" s="9"/>
      <c r="B254" s="17"/>
      <c r="C254" s="131"/>
      <c r="D254" s="9"/>
      <c r="E254" s="18"/>
      <c r="F254" s="16"/>
      <c r="G254" s="18"/>
      <c r="H254" s="16"/>
      <c r="I254" s="16"/>
      <c r="J254" s="11"/>
    </row>
    <row r="255" spans="1:10">
      <c r="A255" s="9"/>
      <c r="B255" s="17"/>
      <c r="C255" s="131"/>
      <c r="D255" s="9"/>
      <c r="E255" s="18"/>
      <c r="F255" s="16"/>
      <c r="G255" s="18"/>
      <c r="H255" s="16"/>
      <c r="I255" s="16"/>
      <c r="J255" s="2"/>
    </row>
    <row r="256" spans="1:10">
      <c r="A256" s="9"/>
      <c r="B256" s="17"/>
      <c r="C256" s="131"/>
      <c r="D256" s="93"/>
      <c r="E256" s="18"/>
      <c r="F256" s="16"/>
      <c r="G256" s="18"/>
      <c r="H256" s="16"/>
      <c r="I256" s="16"/>
      <c r="J256" s="2"/>
    </row>
    <row r="257" spans="1:10">
      <c r="A257" s="9"/>
      <c r="B257" s="17"/>
      <c r="C257" s="131"/>
      <c r="D257" s="9"/>
      <c r="E257" s="132"/>
      <c r="F257" s="16"/>
      <c r="G257" s="18"/>
      <c r="H257" s="16"/>
      <c r="I257" s="16"/>
      <c r="J257" s="2"/>
    </row>
    <row r="258" spans="1:10">
      <c r="A258" s="9"/>
      <c r="B258" s="17"/>
      <c r="C258" s="131"/>
      <c r="D258" s="126"/>
      <c r="E258" s="16"/>
      <c r="F258" s="16"/>
      <c r="G258" s="18"/>
      <c r="H258" s="16"/>
      <c r="I258" s="16"/>
      <c r="J258" s="2"/>
    </row>
    <row r="259" spans="1:10">
      <c r="A259" s="9"/>
      <c r="B259" s="17"/>
      <c r="C259" s="131"/>
      <c r="D259" s="126"/>
      <c r="E259" s="18"/>
      <c r="F259" s="16"/>
      <c r="G259" s="18"/>
      <c r="H259" s="16"/>
      <c r="I259" s="16"/>
      <c r="J259" s="2"/>
    </row>
    <row r="260" spans="1:10">
      <c r="A260" s="9"/>
      <c r="B260" s="2"/>
      <c r="C260" s="2"/>
      <c r="D260" s="2"/>
      <c r="E260" s="16"/>
      <c r="F260" s="16"/>
      <c r="G260" s="16"/>
      <c r="H260" s="16"/>
      <c r="I260" s="16"/>
      <c r="J260" s="2"/>
    </row>
    <row r="261" spans="1:10">
      <c r="A261" s="2"/>
      <c r="B261" s="101"/>
      <c r="C261" s="2"/>
      <c r="D261" s="9"/>
      <c r="E261" s="137"/>
      <c r="F261" s="16"/>
      <c r="G261" s="16"/>
      <c r="H261" s="16"/>
      <c r="I261" s="16"/>
      <c r="J261" s="2"/>
    </row>
    <row r="262" spans="1:10">
      <c r="A262" s="2"/>
      <c r="B262" s="101"/>
      <c r="C262" s="100"/>
      <c r="D262" s="9"/>
      <c r="E262" s="137"/>
      <c r="F262" s="16"/>
      <c r="G262" s="16"/>
      <c r="H262" s="16"/>
      <c r="I262" s="16"/>
      <c r="J262" s="2"/>
    </row>
    <row r="263" spans="1:10">
      <c r="A263" s="2"/>
      <c r="B263" s="101"/>
      <c r="C263" s="2"/>
      <c r="D263" s="9"/>
      <c r="E263" s="16"/>
      <c r="F263" s="16"/>
      <c r="G263" s="16"/>
      <c r="H263" s="16"/>
      <c r="I263" s="16"/>
      <c r="J263" s="2"/>
    </row>
    <row r="264" spans="1:10">
      <c r="A264" s="2"/>
      <c r="B264" s="101"/>
      <c r="C264" s="2"/>
      <c r="D264" s="9"/>
      <c r="E264" s="16"/>
      <c r="F264" s="16"/>
      <c r="G264" s="16"/>
      <c r="H264" s="16"/>
      <c r="I264" s="16"/>
      <c r="J264" s="2"/>
    </row>
    <row r="265" spans="1:10">
      <c r="A265" s="9"/>
      <c r="B265" s="101"/>
      <c r="C265" s="2"/>
      <c r="D265" s="9"/>
      <c r="E265" s="16"/>
      <c r="F265" s="16"/>
      <c r="G265" s="16"/>
      <c r="H265" s="16"/>
      <c r="I265" s="16"/>
      <c r="J265" s="2"/>
    </row>
    <row r="266" spans="1:10">
      <c r="A266" s="9"/>
      <c r="B266" s="101"/>
      <c r="C266" s="2"/>
      <c r="D266" s="9"/>
      <c r="E266" s="16"/>
      <c r="F266" s="16"/>
      <c r="G266" s="16"/>
      <c r="H266" s="16"/>
      <c r="I266" s="16"/>
      <c r="J266" s="2"/>
    </row>
    <row r="267" spans="1:10">
      <c r="A267" s="9"/>
      <c r="B267" s="101"/>
      <c r="C267" s="2"/>
      <c r="D267" s="9"/>
      <c r="E267" s="16"/>
      <c r="F267" s="16"/>
      <c r="G267" s="16"/>
      <c r="H267" s="16"/>
      <c r="I267" s="16"/>
      <c r="J267" s="2"/>
    </row>
    <row r="268" spans="1:10">
      <c r="A268" s="9"/>
      <c r="B268" s="101"/>
      <c r="C268" s="2"/>
      <c r="D268" s="9"/>
      <c r="E268" s="16"/>
      <c r="F268" s="16"/>
      <c r="G268" s="16"/>
      <c r="H268" s="16"/>
      <c r="I268" s="16"/>
      <c r="J268" s="2"/>
    </row>
    <row r="269" spans="1:10">
      <c r="A269" s="9"/>
      <c r="B269" s="101"/>
      <c r="C269" s="2"/>
      <c r="D269" s="9"/>
      <c r="E269" s="16"/>
      <c r="F269" s="16"/>
      <c r="G269" s="16"/>
      <c r="H269" s="16"/>
      <c r="I269" s="16"/>
      <c r="J269" s="2"/>
    </row>
    <row r="270" spans="1:10">
      <c r="A270" s="2"/>
      <c r="B270" s="17"/>
      <c r="C270" s="2"/>
      <c r="D270" s="9"/>
      <c r="E270" s="16"/>
      <c r="F270" s="16"/>
      <c r="G270" s="16"/>
      <c r="H270" s="16"/>
      <c r="I270" s="16"/>
      <c r="J270" s="2"/>
    </row>
    <row r="271" spans="1:10" ht="22.5">
      <c r="A271" s="1"/>
      <c r="B271" s="17"/>
      <c r="C271" s="2"/>
      <c r="D271" s="2"/>
      <c r="E271" s="2"/>
      <c r="F271" s="2"/>
      <c r="G271" s="2"/>
      <c r="H271" s="2"/>
      <c r="I271" s="2"/>
      <c r="J271" s="2"/>
    </row>
    <row r="272" spans="1:10" ht="22.5">
      <c r="A272" s="1"/>
      <c r="B272" s="17"/>
      <c r="C272" s="2"/>
      <c r="D272" s="2"/>
      <c r="E272" s="2"/>
      <c r="F272" s="1"/>
      <c r="G272" s="1"/>
      <c r="H272" s="1"/>
      <c r="I272" s="1"/>
      <c r="J272" s="2"/>
    </row>
    <row r="273" spans="1:10" ht="22.5">
      <c r="A273" s="1"/>
      <c r="B273" s="1"/>
      <c r="C273" s="2"/>
      <c r="D273" s="2"/>
      <c r="E273" s="2"/>
      <c r="F273" s="1"/>
      <c r="G273" s="1"/>
      <c r="H273" s="1"/>
      <c r="I273" s="1"/>
      <c r="J273" s="2"/>
    </row>
    <row r="274" spans="1:10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22.5">
      <c r="A275" s="12"/>
      <c r="B275" s="13"/>
      <c r="C275" s="13"/>
      <c r="D275" s="13"/>
      <c r="E275" s="14"/>
      <c r="F275" s="14"/>
      <c r="G275" s="14"/>
      <c r="H275" s="14"/>
      <c r="I275" s="14"/>
      <c r="J275" s="13"/>
    </row>
    <row r="276" spans="1:10" ht="22.5">
      <c r="A276" s="99"/>
      <c r="B276" s="93"/>
      <c r="C276" s="93"/>
      <c r="D276" s="93"/>
      <c r="E276" s="9"/>
      <c r="F276" s="9"/>
      <c r="G276" s="9"/>
      <c r="H276" s="9"/>
      <c r="I276" s="14"/>
      <c r="J276" s="13"/>
    </row>
    <row r="277" spans="1:10">
      <c r="A277" s="9"/>
      <c r="B277" s="2"/>
      <c r="C277" s="2"/>
      <c r="D277" s="2"/>
      <c r="E277" s="16"/>
      <c r="F277" s="16"/>
      <c r="G277" s="16"/>
      <c r="H277" s="16"/>
      <c r="I277" s="16"/>
      <c r="J277" s="2"/>
    </row>
    <row r="278" spans="1:10">
      <c r="A278" s="2"/>
      <c r="B278" s="17"/>
      <c r="C278" s="2"/>
      <c r="D278" s="9"/>
      <c r="E278" s="16"/>
      <c r="F278" s="16"/>
      <c r="G278" s="16"/>
      <c r="H278" s="16"/>
      <c r="I278" s="16"/>
      <c r="J278" s="2"/>
    </row>
    <row r="279" spans="1:10">
      <c r="A279" s="2"/>
      <c r="B279" s="17"/>
      <c r="C279" s="100"/>
      <c r="D279" s="9"/>
      <c r="E279" s="16"/>
      <c r="F279" s="16"/>
      <c r="G279" s="16"/>
      <c r="H279" s="16"/>
      <c r="I279" s="16"/>
      <c r="J279" s="2"/>
    </row>
    <row r="280" spans="1:10">
      <c r="A280" s="2"/>
      <c r="B280" s="17"/>
      <c r="C280" s="100"/>
      <c r="D280" s="9"/>
      <c r="E280" s="16"/>
      <c r="F280" s="16"/>
      <c r="G280" s="16"/>
      <c r="H280" s="16"/>
      <c r="I280" s="16"/>
      <c r="J280" s="11"/>
    </row>
    <row r="281" spans="1:10">
      <c r="A281" s="9"/>
      <c r="B281" s="2"/>
      <c r="C281" s="2"/>
      <c r="D281" s="2"/>
      <c r="E281" s="16"/>
      <c r="F281" s="16"/>
      <c r="G281" s="16"/>
      <c r="H281" s="16"/>
      <c r="I281" s="16"/>
      <c r="J281" s="2"/>
    </row>
    <row r="282" spans="1:10">
      <c r="A282" s="2"/>
      <c r="B282" s="101"/>
      <c r="C282" s="2"/>
      <c r="D282" s="9"/>
      <c r="E282" s="16"/>
      <c r="F282" s="16"/>
      <c r="G282" s="16"/>
      <c r="H282" s="16"/>
      <c r="I282" s="16"/>
      <c r="J282" s="2"/>
    </row>
    <row r="283" spans="1:10">
      <c r="A283" s="2"/>
      <c r="B283" s="101"/>
      <c r="C283" s="2"/>
      <c r="D283" s="9"/>
      <c r="E283" s="16"/>
      <c r="F283" s="16"/>
      <c r="G283" s="16"/>
      <c r="H283" s="16"/>
      <c r="I283" s="16"/>
      <c r="J283" s="2"/>
    </row>
    <row r="284" spans="1:10">
      <c r="A284" s="9"/>
      <c r="B284" s="101"/>
      <c r="C284" s="2"/>
      <c r="D284" s="9"/>
      <c r="E284" s="16"/>
      <c r="F284" s="16"/>
      <c r="G284" s="16"/>
      <c r="H284" s="16"/>
      <c r="I284" s="16"/>
      <c r="J284" s="2"/>
    </row>
    <row r="285" spans="1:10">
      <c r="A285" s="9"/>
      <c r="B285" s="2"/>
      <c r="C285" s="2"/>
      <c r="D285" s="2"/>
      <c r="E285" s="16"/>
      <c r="F285" s="16"/>
      <c r="G285" s="16"/>
      <c r="H285" s="16"/>
      <c r="I285" s="16"/>
      <c r="J285" s="2"/>
    </row>
    <row r="286" spans="1:10">
      <c r="A286" s="2"/>
      <c r="B286" s="2"/>
      <c r="C286" s="2"/>
      <c r="D286" s="9"/>
      <c r="E286" s="16"/>
      <c r="F286" s="16"/>
      <c r="G286" s="16"/>
      <c r="H286" s="16"/>
      <c r="I286" s="16"/>
      <c r="J286" s="2"/>
    </row>
    <row r="287" spans="1:10">
      <c r="A287" s="9"/>
      <c r="B287" s="2"/>
      <c r="C287" s="2"/>
      <c r="D287" s="9"/>
      <c r="E287" s="16"/>
      <c r="F287" s="16"/>
      <c r="G287" s="16"/>
      <c r="H287" s="16"/>
      <c r="I287" s="16"/>
      <c r="J287" s="2"/>
    </row>
    <row r="288" spans="1:10">
      <c r="A288" s="2"/>
      <c r="B288" s="2"/>
      <c r="C288" s="2"/>
      <c r="D288" s="9"/>
      <c r="E288" s="16"/>
      <c r="F288" s="16"/>
      <c r="G288" s="16"/>
      <c r="H288" s="16"/>
      <c r="I288" s="16"/>
      <c r="J288" s="2"/>
    </row>
    <row r="289" spans="1:10">
      <c r="A289" s="9"/>
      <c r="B289" s="2"/>
      <c r="C289" s="2"/>
      <c r="D289" s="2"/>
      <c r="E289" s="16"/>
      <c r="F289" s="16"/>
      <c r="G289" s="16"/>
      <c r="H289" s="16"/>
      <c r="I289" s="16"/>
      <c r="J289" s="2"/>
    </row>
    <row r="290" spans="1:10">
      <c r="A290" s="2"/>
      <c r="B290" s="2"/>
      <c r="C290" s="2"/>
      <c r="D290" s="9"/>
      <c r="E290" s="16"/>
      <c r="F290" s="16"/>
      <c r="G290" s="16"/>
      <c r="H290" s="16"/>
      <c r="I290" s="16"/>
      <c r="J290" s="2"/>
    </row>
    <row r="291" spans="1:10">
      <c r="A291" s="9"/>
      <c r="B291" s="2"/>
      <c r="C291" s="2"/>
      <c r="D291" s="2"/>
      <c r="E291" s="16"/>
      <c r="F291" s="16"/>
      <c r="G291" s="16"/>
      <c r="H291" s="16"/>
      <c r="I291" s="16"/>
      <c r="J291" s="2"/>
    </row>
    <row r="292" spans="1:10">
      <c r="A292" s="2"/>
      <c r="B292" s="2"/>
      <c r="C292" s="2"/>
      <c r="D292" s="9"/>
      <c r="E292" s="16"/>
      <c r="F292" s="16"/>
      <c r="G292" s="16"/>
      <c r="H292" s="16"/>
      <c r="I292" s="16"/>
      <c r="J292" s="2"/>
    </row>
    <row r="293" spans="1:10">
      <c r="A293" s="9"/>
      <c r="B293" s="2"/>
      <c r="C293" s="2"/>
      <c r="D293" s="2"/>
      <c r="E293" s="16"/>
      <c r="F293" s="16"/>
      <c r="G293" s="16"/>
      <c r="H293" s="16"/>
      <c r="I293" s="16"/>
      <c r="J293" s="2"/>
    </row>
    <row r="294" spans="1:10">
      <c r="A294" s="2"/>
      <c r="B294" s="2"/>
      <c r="C294" s="2"/>
      <c r="D294" s="9"/>
      <c r="E294" s="16"/>
      <c r="F294" s="16"/>
      <c r="G294" s="16"/>
      <c r="H294" s="16"/>
      <c r="I294" s="16"/>
      <c r="J294" s="2"/>
    </row>
    <row r="295" spans="1:10">
      <c r="A295" s="9"/>
      <c r="B295" s="2"/>
      <c r="C295" s="2"/>
      <c r="D295" s="2"/>
      <c r="E295" s="16"/>
      <c r="F295" s="16"/>
      <c r="G295" s="16"/>
      <c r="H295" s="16"/>
      <c r="I295" s="16"/>
      <c r="J295" s="2"/>
    </row>
  </sheetData>
  <mergeCells count="7">
    <mergeCell ref="J5:J6"/>
    <mergeCell ref="A5:A6"/>
    <mergeCell ref="B5:B6"/>
    <mergeCell ref="C5:C6"/>
    <mergeCell ref="D5:D6"/>
    <mergeCell ref="E5:F5"/>
    <mergeCell ref="G5:H5"/>
  </mergeCells>
  <printOptions horizontalCentered="1" verticalCentered="1"/>
  <pageMargins left="0.96666666666666667" right="0.15748031496062992" top="0.78740157480314965" bottom="0.39370078740157483" header="0.31496062992125984" footer="0.31496062992125984"/>
  <pageSetup paperSize="9" scale="87" orientation="landscape" horizontalDpi="4294967293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/>
  <dimension ref="A1:M294"/>
  <sheetViews>
    <sheetView view="pageLayout" zoomScaleNormal="100" zoomScaleSheetLayoutView="100" workbookViewId="0">
      <selection activeCell="P26" sqref="P26"/>
    </sheetView>
  </sheetViews>
  <sheetFormatPr defaultColWidth="9.140625" defaultRowHeight="21"/>
  <cols>
    <col min="1" max="1" width="7.7109375" style="82" customWidth="1"/>
    <col min="2" max="2" width="44" style="82" customWidth="1"/>
    <col min="3" max="4" width="9.140625" style="82"/>
    <col min="5" max="8" width="11.7109375" style="82" customWidth="1"/>
    <col min="9" max="9" width="13.7109375" style="82" customWidth="1"/>
    <col min="10" max="10" width="12.42578125" style="82" bestFit="1" customWidth="1"/>
    <col min="11" max="11" width="9.140625" style="82"/>
    <col min="12" max="12" width="18.42578125" style="82" customWidth="1"/>
    <col min="13" max="13" width="12.42578125" style="82" bestFit="1" customWidth="1"/>
    <col min="14" max="16384" width="9.140625" style="82"/>
  </cols>
  <sheetData>
    <row r="1" spans="1:13" ht="22.5">
      <c r="A1" s="1" t="s">
        <v>67</v>
      </c>
      <c r="B1" s="1"/>
      <c r="C1" s="2"/>
      <c r="D1" s="2"/>
      <c r="E1" s="2"/>
      <c r="F1" s="2"/>
      <c r="G1" s="2"/>
      <c r="H1" s="1"/>
      <c r="I1" s="2"/>
      <c r="J1" s="19" t="s">
        <v>707</v>
      </c>
    </row>
    <row r="2" spans="1:13" ht="22.5">
      <c r="A2" s="1" t="str">
        <f>'ปร.4 หมวดสรุปค่าต้นทุนงาน'!A2</f>
        <v>สถานที่ ค่ายลูกเสือจังหวัดยโสธร ต.เดิด อ.เมือง จ.ยโสธร</v>
      </c>
      <c r="B2" s="1"/>
      <c r="C2" s="2"/>
      <c r="D2" s="2"/>
      <c r="E2" s="2"/>
      <c r="F2" s="1"/>
      <c r="G2" s="1"/>
      <c r="H2" s="1"/>
      <c r="I2" s="1"/>
      <c r="J2" s="2"/>
    </row>
    <row r="3" spans="1:13" ht="22.5">
      <c r="A3" s="1" t="str">
        <f>หมวดงานพื้น!A3</f>
        <v>คำนวณราคากลางเมื่อวันที่ 28 เมษายน 2568</v>
      </c>
      <c r="B3" s="1"/>
      <c r="C3" s="2"/>
      <c r="D3" s="2"/>
      <c r="E3" s="2"/>
      <c r="F3" s="1"/>
      <c r="G3" s="1"/>
      <c r="H3" s="1"/>
      <c r="I3" s="1"/>
      <c r="J3" s="2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</row>
    <row r="5" spans="1:13" ht="22.5">
      <c r="A5" s="277" t="s">
        <v>8</v>
      </c>
      <c r="B5" s="277" t="s">
        <v>0</v>
      </c>
      <c r="C5" s="277" t="s">
        <v>1</v>
      </c>
      <c r="D5" s="277" t="s">
        <v>2</v>
      </c>
      <c r="E5" s="280" t="s">
        <v>3</v>
      </c>
      <c r="F5" s="280"/>
      <c r="G5" s="280" t="s">
        <v>4</v>
      </c>
      <c r="H5" s="280"/>
      <c r="I5" s="161" t="s">
        <v>5</v>
      </c>
      <c r="J5" s="277" t="s">
        <v>7</v>
      </c>
    </row>
    <row r="6" spans="1:13" ht="22.5">
      <c r="A6" s="279"/>
      <c r="B6" s="279"/>
      <c r="C6" s="279"/>
      <c r="D6" s="279"/>
      <c r="E6" s="162" t="s">
        <v>9</v>
      </c>
      <c r="F6" s="162" t="s">
        <v>10</v>
      </c>
      <c r="G6" s="162" t="s">
        <v>9</v>
      </c>
      <c r="H6" s="162" t="s">
        <v>10</v>
      </c>
      <c r="I6" s="163" t="s">
        <v>6</v>
      </c>
      <c r="J6" s="278"/>
    </row>
    <row r="7" spans="1:13">
      <c r="A7" s="80">
        <v>4</v>
      </c>
      <c r="B7" s="3" t="s">
        <v>57</v>
      </c>
      <c r="C7" s="84"/>
      <c r="D7" s="84"/>
      <c r="E7" s="85"/>
      <c r="F7" s="85"/>
      <c r="G7" s="85"/>
      <c r="H7" s="85"/>
      <c r="I7" s="84"/>
      <c r="J7" s="3"/>
    </row>
    <row r="8" spans="1:13" ht="22.5">
      <c r="A8" s="6"/>
      <c r="B8" s="143" t="s">
        <v>756</v>
      </c>
      <c r="C8" s="235">
        <f>ROUNDUP((((2.1*(5+5+2+2+3+3))+(1.4*(10+10))+(0.4*(1+3+1+3+1))+((1.5*1)*4)+(5.35*2))-((1.97*1*2)+(2*0.7*2)+(1.2*1.6*2)+(1.2*1.3*1)+(0.6*1.6*4)+(0.4*0.6*2)))*1.05,0)</f>
        <v>78</v>
      </c>
      <c r="D8" s="4" t="s">
        <v>12</v>
      </c>
      <c r="E8" s="88">
        <v>298</v>
      </c>
      <c r="F8" s="7">
        <f t="shared" ref="F8:F13" si="0">C8*E8</f>
        <v>23244</v>
      </c>
      <c r="G8" s="88">
        <v>94</v>
      </c>
      <c r="H8" s="7">
        <f t="shared" ref="H8:H13" si="1">C8*G8</f>
        <v>7332</v>
      </c>
      <c r="I8" s="7">
        <f t="shared" ref="I8:I13" si="2">F8+H8</f>
        <v>30576</v>
      </c>
      <c r="J8" s="37" t="s">
        <v>25</v>
      </c>
    </row>
    <row r="9" spans="1:13" ht="22.5">
      <c r="A9" s="6"/>
      <c r="B9" s="143" t="s">
        <v>78</v>
      </c>
      <c r="C9" s="217">
        <f>ROUNDUP((((C8*2)+(0.5*(3+14+3+14)))-(2.2*(3+3+2+2+2+2)))*1.05,0)</f>
        <v>150</v>
      </c>
      <c r="D9" s="4" t="s">
        <v>12</v>
      </c>
      <c r="E9" s="88">
        <v>84</v>
      </c>
      <c r="F9" s="7">
        <f t="shared" si="0"/>
        <v>12600</v>
      </c>
      <c r="G9" s="88">
        <v>105</v>
      </c>
      <c r="H9" s="7">
        <f t="shared" si="1"/>
        <v>15750</v>
      </c>
      <c r="I9" s="7">
        <f t="shared" si="2"/>
        <v>28350</v>
      </c>
      <c r="J9" s="37"/>
      <c r="L9" s="110"/>
      <c r="M9" s="82">
        <f>C8*2</f>
        <v>156</v>
      </c>
    </row>
    <row r="10" spans="1:13" ht="22.5">
      <c r="A10" s="6"/>
      <c r="B10" s="28" t="s">
        <v>73</v>
      </c>
      <c r="C10" s="217">
        <f>((3+3+2+2+2+2)*2.2)-((0.7*2*2)+(0.6*0.4*2))</f>
        <v>27.520000000000003</v>
      </c>
      <c r="D10" s="4" t="s">
        <v>12</v>
      </c>
      <c r="E10" s="88">
        <v>315</v>
      </c>
      <c r="F10" s="7">
        <f t="shared" si="0"/>
        <v>8668.8000000000011</v>
      </c>
      <c r="G10" s="88">
        <v>166</v>
      </c>
      <c r="H10" s="7">
        <f t="shared" si="1"/>
        <v>4568.3200000000006</v>
      </c>
      <c r="I10" s="7">
        <f t="shared" si="2"/>
        <v>13237.120000000003</v>
      </c>
      <c r="J10" s="37" t="s">
        <v>25</v>
      </c>
      <c r="L10" s="92"/>
    </row>
    <row r="11" spans="1:13" ht="22.5">
      <c r="A11" s="6"/>
      <c r="B11" s="28" t="s">
        <v>71</v>
      </c>
      <c r="C11" s="217">
        <f>ROUNDUP(5.35*2,0)</f>
        <v>11</v>
      </c>
      <c r="D11" s="4" t="s">
        <v>12</v>
      </c>
      <c r="E11" s="88">
        <v>558</v>
      </c>
      <c r="F11" s="7">
        <f t="shared" si="0"/>
        <v>6138</v>
      </c>
      <c r="G11" s="88">
        <v>95</v>
      </c>
      <c r="H11" s="7">
        <f t="shared" si="1"/>
        <v>1045</v>
      </c>
      <c r="I11" s="7">
        <f t="shared" si="2"/>
        <v>7183</v>
      </c>
      <c r="J11" s="37" t="s">
        <v>72</v>
      </c>
      <c r="L11" s="92"/>
    </row>
    <row r="12" spans="1:13" ht="22.5">
      <c r="A12" s="6"/>
      <c r="B12" s="28" t="s">
        <v>87</v>
      </c>
      <c r="C12" s="83">
        <v>40</v>
      </c>
      <c r="D12" s="4" t="s">
        <v>11</v>
      </c>
      <c r="E12" s="7">
        <v>55</v>
      </c>
      <c r="F12" s="7">
        <f t="shared" si="0"/>
        <v>2200</v>
      </c>
      <c r="G12" s="88">
        <v>81</v>
      </c>
      <c r="H12" s="7">
        <f t="shared" si="1"/>
        <v>3240</v>
      </c>
      <c r="I12" s="7">
        <f t="shared" si="2"/>
        <v>5440</v>
      </c>
      <c r="J12" s="37"/>
    </row>
    <row r="13" spans="1:13" ht="22.5">
      <c r="A13" s="6"/>
      <c r="B13" s="28" t="s">
        <v>790</v>
      </c>
      <c r="C13" s="235">
        <f>((3+1+1+1+3)*2)+((0.35*8))</f>
        <v>20.8</v>
      </c>
      <c r="D13" s="4" t="s">
        <v>11</v>
      </c>
      <c r="E13" s="88">
        <v>250</v>
      </c>
      <c r="F13" s="7">
        <f t="shared" si="0"/>
        <v>5200</v>
      </c>
      <c r="G13" s="88">
        <v>65</v>
      </c>
      <c r="H13" s="7">
        <f t="shared" si="1"/>
        <v>1352</v>
      </c>
      <c r="I13" s="7">
        <f t="shared" si="2"/>
        <v>6552</v>
      </c>
      <c r="J13" s="37"/>
    </row>
    <row r="14" spans="1:13" ht="22.5">
      <c r="A14" s="6"/>
      <c r="B14" s="28" t="s">
        <v>97</v>
      </c>
      <c r="C14" s="83">
        <v>1</v>
      </c>
      <c r="D14" s="4" t="s">
        <v>15</v>
      </c>
      <c r="E14" s="88">
        <v>2500</v>
      </c>
      <c r="F14" s="7">
        <f>C14*E14</f>
        <v>2500</v>
      </c>
      <c r="G14" s="7">
        <v>500</v>
      </c>
      <c r="H14" s="7">
        <f>C14*G14</f>
        <v>500</v>
      </c>
      <c r="I14" s="7">
        <f>F14+H14</f>
        <v>3000</v>
      </c>
      <c r="J14" s="37"/>
    </row>
    <row r="15" spans="1:13" ht="22.5">
      <c r="A15" s="6"/>
      <c r="B15" s="28"/>
      <c r="C15" s="37"/>
      <c r="D15" s="4"/>
      <c r="E15" s="7"/>
      <c r="F15" s="7"/>
      <c r="G15" s="7"/>
      <c r="H15" s="7"/>
      <c r="I15" s="7"/>
      <c r="J15" s="37"/>
    </row>
    <row r="16" spans="1:13" ht="22.5">
      <c r="A16" s="6"/>
      <c r="B16" s="28"/>
      <c r="C16" s="37"/>
      <c r="D16" s="4"/>
      <c r="E16" s="7"/>
      <c r="F16" s="7"/>
      <c r="G16" s="7"/>
      <c r="H16" s="7"/>
      <c r="I16" s="7"/>
      <c r="J16" s="37"/>
    </row>
    <row r="17" spans="1:12" ht="22.5">
      <c r="A17" s="22"/>
      <c r="B17" s="139"/>
      <c r="C17" s="140"/>
      <c r="D17" s="141"/>
      <c r="E17" s="91"/>
      <c r="F17" s="91"/>
      <c r="G17" s="91"/>
      <c r="H17" s="91"/>
      <c r="I17" s="91"/>
      <c r="J17" s="140"/>
    </row>
    <row r="18" spans="1:12" ht="23.25" thickBot="1">
      <c r="A18" s="173"/>
      <c r="B18" s="194" t="s">
        <v>34</v>
      </c>
      <c r="C18" s="172"/>
      <c r="D18" s="195"/>
      <c r="E18" s="171"/>
      <c r="F18" s="171"/>
      <c r="G18" s="171"/>
      <c r="H18" s="171"/>
      <c r="I18" s="196">
        <f>SUM(I8:I17)</f>
        <v>94338.12</v>
      </c>
      <c r="J18" s="172"/>
    </row>
    <row r="19" spans="1:12" ht="23.25" thickTop="1">
      <c r="A19" s="23"/>
      <c r="B19" s="23"/>
      <c r="C19" s="24"/>
      <c r="D19" s="24"/>
      <c r="E19" s="24"/>
      <c r="F19" s="23"/>
      <c r="G19" s="23"/>
      <c r="H19" s="23"/>
      <c r="I19" s="1"/>
      <c r="J19" s="24"/>
    </row>
    <row r="20" spans="1:12" ht="22.5">
      <c r="A20" s="1"/>
      <c r="B20" s="1"/>
      <c r="C20" s="2"/>
      <c r="D20" s="2"/>
      <c r="E20" s="11"/>
      <c r="F20" s="11"/>
      <c r="G20" s="11"/>
      <c r="H20" s="11"/>
      <c r="I20" s="11"/>
      <c r="J20" s="2"/>
    </row>
    <row r="21" spans="1:12" ht="22.5">
      <c r="A21" s="1"/>
      <c r="B21" s="1"/>
      <c r="C21" s="2"/>
      <c r="D21" s="2"/>
      <c r="E21" s="2"/>
      <c r="F21" s="1"/>
      <c r="G21" s="1"/>
      <c r="H21" s="1"/>
      <c r="I21" s="1"/>
      <c r="J21" s="2"/>
    </row>
    <row r="22" spans="1:12" ht="22.5">
      <c r="A22" s="1"/>
      <c r="B22" s="1"/>
      <c r="C22" s="2"/>
      <c r="D22" s="2"/>
      <c r="E22" s="2"/>
      <c r="F22" s="1"/>
      <c r="G22" s="1"/>
      <c r="H22" s="1"/>
      <c r="I22" s="1"/>
      <c r="J22" s="2"/>
    </row>
    <row r="23" spans="1:12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2" ht="22.5">
      <c r="A24" s="12"/>
      <c r="B24" s="13"/>
      <c r="C24" s="13"/>
      <c r="D24" s="13"/>
      <c r="E24" s="14"/>
      <c r="F24" s="14"/>
      <c r="G24" s="14"/>
      <c r="H24" s="14"/>
      <c r="I24" s="14"/>
      <c r="J24" s="13"/>
    </row>
    <row r="25" spans="1:12" ht="22.5">
      <c r="A25" s="99"/>
      <c r="B25" s="93"/>
      <c r="C25" s="93"/>
      <c r="D25" s="93"/>
      <c r="E25" s="9"/>
      <c r="F25" s="9"/>
      <c r="G25" s="9"/>
      <c r="H25" s="9"/>
      <c r="I25" s="14"/>
      <c r="J25" s="13"/>
    </row>
    <row r="26" spans="1:12">
      <c r="A26" s="2"/>
      <c r="B26" s="2"/>
      <c r="C26" s="2"/>
      <c r="D26" s="2"/>
      <c r="E26" s="16"/>
      <c r="F26" s="16"/>
      <c r="G26" s="16"/>
      <c r="H26" s="16"/>
      <c r="I26" s="16"/>
      <c r="J26" s="2"/>
    </row>
    <row r="27" spans="1:12">
      <c r="A27" s="9"/>
      <c r="B27" s="2"/>
      <c r="C27" s="2"/>
      <c r="D27" s="2"/>
      <c r="E27" s="16"/>
      <c r="F27" s="16"/>
      <c r="G27" s="16"/>
      <c r="H27" s="16"/>
      <c r="I27" s="16"/>
      <c r="J27" s="2"/>
    </row>
    <row r="28" spans="1:12">
      <c r="A28" s="2"/>
      <c r="B28" s="101"/>
      <c r="C28" s="2"/>
      <c r="D28" s="9"/>
      <c r="E28" s="16"/>
      <c r="F28" s="16"/>
      <c r="G28" s="16"/>
      <c r="H28" s="16"/>
      <c r="I28" s="16"/>
      <c r="J28" s="2"/>
    </row>
    <row r="29" spans="1:12">
      <c r="A29" s="2"/>
      <c r="B29" s="101"/>
      <c r="C29" s="2"/>
      <c r="D29" s="9"/>
      <c r="E29" s="16"/>
      <c r="F29" s="16"/>
      <c r="G29" s="16"/>
      <c r="H29" s="16"/>
      <c r="I29" s="16"/>
      <c r="J29" s="9"/>
      <c r="L29" s="94"/>
    </row>
    <row r="30" spans="1:12">
      <c r="A30" s="2"/>
      <c r="B30" s="101"/>
      <c r="C30" s="100"/>
      <c r="D30" s="9"/>
      <c r="E30" s="16"/>
      <c r="F30" s="16"/>
      <c r="G30" s="16"/>
      <c r="H30" s="16"/>
      <c r="I30" s="16"/>
      <c r="J30" s="9"/>
      <c r="L30" s="94"/>
    </row>
    <row r="31" spans="1:12">
      <c r="A31" s="2"/>
      <c r="B31" s="101"/>
      <c r="C31" s="2"/>
      <c r="D31" s="9"/>
      <c r="E31" s="16"/>
      <c r="F31" s="16"/>
      <c r="G31" s="16"/>
      <c r="H31" s="16"/>
      <c r="I31" s="16"/>
      <c r="J31" s="9"/>
      <c r="L31" s="94"/>
    </row>
    <row r="32" spans="1:12">
      <c r="A32" s="2"/>
      <c r="B32" s="101"/>
      <c r="C32" s="2"/>
      <c r="D32" s="9"/>
      <c r="E32" s="16"/>
      <c r="F32" s="16"/>
      <c r="G32" s="16"/>
      <c r="H32" s="16"/>
      <c r="I32" s="16"/>
      <c r="J32" s="9"/>
      <c r="L32" s="94"/>
    </row>
    <row r="33" spans="1:10">
      <c r="A33" s="2"/>
      <c r="B33" s="101"/>
      <c r="C33" s="2"/>
      <c r="D33" s="9"/>
      <c r="E33" s="16"/>
      <c r="F33" s="16"/>
      <c r="G33" s="16"/>
      <c r="H33" s="16"/>
      <c r="I33" s="16"/>
      <c r="J33" s="2"/>
    </row>
    <row r="34" spans="1:10">
      <c r="A34" s="2"/>
      <c r="B34" s="101"/>
      <c r="C34" s="2"/>
      <c r="D34" s="9"/>
      <c r="E34" s="16"/>
      <c r="F34" s="16"/>
      <c r="G34" s="16"/>
      <c r="H34" s="16"/>
      <c r="I34" s="16"/>
      <c r="J34" s="2"/>
    </row>
    <row r="35" spans="1:10">
      <c r="A35" s="2"/>
      <c r="B35" s="101"/>
      <c r="C35" s="2"/>
      <c r="D35" s="9"/>
      <c r="E35" s="16"/>
      <c r="F35" s="16"/>
      <c r="G35" s="16"/>
      <c r="H35" s="16"/>
      <c r="I35" s="16"/>
      <c r="J35" s="2"/>
    </row>
    <row r="36" spans="1:10">
      <c r="A36" s="2"/>
      <c r="B36" s="101"/>
      <c r="C36" s="2"/>
      <c r="D36" s="9"/>
      <c r="E36" s="16"/>
      <c r="F36" s="16"/>
      <c r="G36" s="16"/>
      <c r="H36" s="16"/>
      <c r="I36" s="16"/>
      <c r="J36" s="2"/>
    </row>
    <row r="37" spans="1:10">
      <c r="A37" s="2"/>
      <c r="B37" s="101"/>
      <c r="C37" s="2"/>
      <c r="D37" s="9"/>
      <c r="E37" s="16"/>
      <c r="F37" s="16"/>
      <c r="G37" s="16"/>
      <c r="H37" s="16"/>
      <c r="I37" s="16"/>
      <c r="J37" s="2"/>
    </row>
    <row r="38" spans="1:10">
      <c r="A38" s="2"/>
      <c r="B38" s="101"/>
      <c r="C38" s="2"/>
      <c r="D38" s="9"/>
      <c r="E38" s="16"/>
      <c r="F38" s="16"/>
      <c r="G38" s="16"/>
      <c r="H38" s="16"/>
      <c r="I38" s="16"/>
      <c r="J38" s="2"/>
    </row>
    <row r="39" spans="1:10">
      <c r="A39" s="9"/>
      <c r="B39" s="101"/>
      <c r="C39" s="2"/>
      <c r="D39" s="9"/>
      <c r="E39" s="16"/>
      <c r="F39" s="16"/>
      <c r="G39" s="16"/>
      <c r="H39" s="16"/>
      <c r="I39" s="16"/>
      <c r="J39" s="2"/>
    </row>
    <row r="40" spans="1:10">
      <c r="A40" s="9"/>
      <c r="B40" s="17"/>
      <c r="C40" s="2"/>
      <c r="D40" s="9"/>
      <c r="E40" s="16"/>
      <c r="F40" s="16"/>
      <c r="G40" s="16"/>
      <c r="H40" s="16"/>
      <c r="I40" s="16"/>
      <c r="J40" s="2"/>
    </row>
    <row r="41" spans="1:10">
      <c r="A41" s="9"/>
      <c r="B41" s="2"/>
      <c r="C41" s="2"/>
      <c r="D41" s="2"/>
      <c r="E41" s="16"/>
      <c r="F41" s="16"/>
      <c r="G41" s="16"/>
      <c r="H41" s="16"/>
      <c r="I41" s="16"/>
      <c r="J41" s="2"/>
    </row>
    <row r="42" spans="1:10">
      <c r="A42" s="2"/>
      <c r="B42" s="101"/>
      <c r="C42" s="2"/>
      <c r="D42" s="9"/>
      <c r="E42" s="16"/>
      <c r="F42" s="16"/>
      <c r="G42" s="16"/>
      <c r="H42" s="16"/>
      <c r="I42" s="16"/>
      <c r="J42" s="2"/>
    </row>
    <row r="43" spans="1:10">
      <c r="A43" s="2"/>
      <c r="B43" s="101"/>
      <c r="C43" s="2"/>
      <c r="D43" s="9"/>
      <c r="E43" s="16"/>
      <c r="F43" s="16"/>
      <c r="G43" s="16"/>
      <c r="H43" s="16"/>
      <c r="I43" s="16"/>
      <c r="J43" s="2"/>
    </row>
    <row r="44" spans="1:10">
      <c r="A44" s="9"/>
      <c r="B44" s="101"/>
      <c r="C44" s="2"/>
      <c r="D44" s="9"/>
      <c r="E44" s="16"/>
      <c r="F44" s="16"/>
      <c r="G44" s="16"/>
      <c r="H44" s="16"/>
      <c r="I44" s="16"/>
      <c r="J44" s="11"/>
    </row>
    <row r="45" spans="1:10" ht="22.5">
      <c r="A45" s="1"/>
      <c r="B45" s="1"/>
      <c r="C45" s="2"/>
      <c r="D45" s="2"/>
      <c r="E45" s="2"/>
      <c r="F45" s="2"/>
      <c r="G45" s="2"/>
      <c r="H45" s="2"/>
      <c r="I45" s="15"/>
      <c r="J45" s="2"/>
    </row>
    <row r="46" spans="1:10" ht="22.5">
      <c r="A46" s="1"/>
      <c r="B46" s="1"/>
      <c r="C46" s="2"/>
      <c r="D46" s="2"/>
      <c r="E46" s="2"/>
      <c r="F46" s="1"/>
      <c r="G46" s="1"/>
      <c r="H46" s="1"/>
      <c r="I46" s="1"/>
      <c r="J46" s="2"/>
    </row>
    <row r="47" spans="1:10" ht="22.5">
      <c r="A47" s="1"/>
      <c r="B47" s="1"/>
      <c r="C47" s="2"/>
      <c r="D47" s="2"/>
      <c r="E47" s="2"/>
      <c r="F47" s="1"/>
      <c r="G47" s="1"/>
      <c r="H47" s="1"/>
      <c r="I47" s="1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2" ht="22.5">
      <c r="A49" s="12"/>
      <c r="B49" s="13"/>
      <c r="C49" s="13"/>
      <c r="D49" s="13"/>
      <c r="E49" s="14"/>
      <c r="F49" s="14"/>
      <c r="G49" s="14"/>
      <c r="H49" s="14"/>
      <c r="I49" s="14"/>
      <c r="J49" s="13"/>
    </row>
    <row r="50" spans="1:12" ht="22.5">
      <c r="A50" s="99"/>
      <c r="B50" s="93"/>
      <c r="C50" s="93"/>
      <c r="D50" s="93"/>
      <c r="E50" s="9"/>
      <c r="F50" s="9"/>
      <c r="G50" s="9"/>
      <c r="H50" s="9"/>
      <c r="I50" s="14"/>
      <c r="J50" s="13"/>
    </row>
    <row r="51" spans="1:12">
      <c r="A51" s="9"/>
      <c r="B51" s="2"/>
      <c r="C51" s="2"/>
      <c r="D51" s="2"/>
      <c r="E51" s="16"/>
      <c r="F51" s="16"/>
      <c r="G51" s="16"/>
      <c r="H51" s="16"/>
      <c r="I51" s="16"/>
      <c r="J51" s="2"/>
    </row>
    <row r="52" spans="1:12">
      <c r="A52" s="2"/>
      <c r="B52" s="17"/>
      <c r="C52" s="2"/>
      <c r="D52" s="9"/>
      <c r="E52" s="16"/>
      <c r="F52" s="16"/>
      <c r="G52" s="16"/>
      <c r="H52" s="16"/>
      <c r="I52" s="16"/>
      <c r="J52" s="2"/>
    </row>
    <row r="53" spans="1:12">
      <c r="A53" s="2"/>
      <c r="B53" s="17"/>
      <c r="C53" s="2"/>
      <c r="D53" s="9"/>
      <c r="E53" s="16"/>
      <c r="F53" s="16"/>
      <c r="G53" s="16"/>
      <c r="H53" s="16"/>
      <c r="I53" s="16"/>
      <c r="J53" s="2"/>
    </row>
    <row r="54" spans="1:12">
      <c r="A54" s="2"/>
      <c r="B54" s="17"/>
      <c r="C54" s="2"/>
      <c r="D54" s="9"/>
      <c r="E54" s="16"/>
      <c r="F54" s="16"/>
      <c r="G54" s="16"/>
      <c r="H54" s="16"/>
      <c r="I54" s="16"/>
      <c r="J54" s="2"/>
    </row>
    <row r="55" spans="1:12">
      <c r="A55" s="9"/>
      <c r="B55" s="2"/>
      <c r="C55" s="2"/>
      <c r="D55" s="9"/>
      <c r="E55" s="18"/>
      <c r="F55" s="16"/>
      <c r="G55" s="16"/>
      <c r="H55" s="16"/>
      <c r="I55" s="16"/>
      <c r="J55" s="2"/>
    </row>
    <row r="56" spans="1:12">
      <c r="A56" s="2"/>
      <c r="B56" s="17"/>
      <c r="C56" s="2"/>
      <c r="D56" s="9"/>
      <c r="E56" s="18"/>
      <c r="F56" s="16"/>
      <c r="G56" s="16"/>
      <c r="H56" s="16"/>
      <c r="I56" s="16"/>
      <c r="J56" s="2"/>
    </row>
    <row r="57" spans="1:12">
      <c r="A57" s="2"/>
      <c r="B57" s="17"/>
      <c r="C57" s="2"/>
      <c r="D57" s="9"/>
      <c r="E57" s="18"/>
      <c r="F57" s="16"/>
      <c r="G57" s="16"/>
      <c r="H57" s="16"/>
      <c r="I57" s="16"/>
      <c r="J57" s="2"/>
      <c r="L57" s="92"/>
    </row>
    <row r="58" spans="1:12">
      <c r="A58" s="2"/>
      <c r="B58" s="17"/>
      <c r="C58" s="2"/>
      <c r="D58" s="9"/>
      <c r="E58" s="18"/>
      <c r="F58" s="16"/>
      <c r="G58" s="16"/>
      <c r="H58" s="16"/>
      <c r="I58" s="16"/>
      <c r="J58" s="2"/>
      <c r="L58" s="92"/>
    </row>
    <row r="59" spans="1:12">
      <c r="A59" s="2"/>
      <c r="B59" s="2"/>
      <c r="C59" s="2"/>
      <c r="D59" s="9"/>
      <c r="E59" s="18"/>
      <c r="F59" s="16"/>
      <c r="G59" s="16"/>
      <c r="H59" s="16"/>
      <c r="I59" s="16"/>
      <c r="J59" s="2"/>
      <c r="L59" s="92"/>
    </row>
    <row r="60" spans="1:12">
      <c r="A60" s="2"/>
      <c r="B60" s="17"/>
      <c r="C60" s="2"/>
      <c r="D60" s="9"/>
      <c r="E60" s="18"/>
      <c r="F60" s="18"/>
      <c r="G60" s="18"/>
      <c r="H60" s="18"/>
      <c r="I60" s="18"/>
      <c r="J60" s="2"/>
    </row>
    <row r="61" spans="1:12">
      <c r="A61" s="2"/>
      <c r="B61" s="17"/>
      <c r="C61" s="2"/>
      <c r="D61" s="2"/>
      <c r="E61" s="2"/>
      <c r="F61" s="2"/>
      <c r="G61" s="2"/>
      <c r="H61" s="2"/>
      <c r="I61" s="2"/>
      <c r="J61" s="2"/>
    </row>
    <row r="62" spans="1:12">
      <c r="A62" s="2"/>
      <c r="B62" s="17"/>
      <c r="C62" s="2"/>
      <c r="D62" s="9"/>
      <c r="E62" s="18"/>
      <c r="F62" s="18"/>
      <c r="G62" s="18"/>
      <c r="H62" s="18"/>
      <c r="I62" s="18"/>
      <c r="J62" s="2"/>
    </row>
    <row r="63" spans="1:12">
      <c r="A63" s="2"/>
      <c r="B63" s="17"/>
      <c r="C63" s="2"/>
      <c r="D63" s="9"/>
      <c r="E63" s="18"/>
      <c r="F63" s="18"/>
      <c r="G63" s="18"/>
      <c r="H63" s="18"/>
      <c r="I63" s="18"/>
      <c r="J63" s="2"/>
    </row>
    <row r="64" spans="1:12">
      <c r="A64" s="2"/>
      <c r="B64" s="17"/>
      <c r="C64" s="2"/>
      <c r="D64" s="2"/>
      <c r="E64" s="18"/>
      <c r="F64" s="18"/>
      <c r="G64" s="18"/>
      <c r="H64" s="18"/>
      <c r="I64" s="18"/>
      <c r="J64" s="2"/>
    </row>
    <row r="65" spans="1:10">
      <c r="A65" s="2"/>
      <c r="B65" s="17"/>
      <c r="C65" s="2"/>
      <c r="D65" s="9"/>
      <c r="E65" s="18"/>
      <c r="F65" s="18"/>
      <c r="G65" s="18"/>
      <c r="H65" s="18"/>
      <c r="I65" s="18"/>
      <c r="J65" s="2"/>
    </row>
    <row r="66" spans="1:10">
      <c r="A66" s="2"/>
      <c r="B66" s="17"/>
      <c r="C66" s="2"/>
      <c r="D66" s="9"/>
      <c r="E66" s="18"/>
      <c r="F66" s="18"/>
      <c r="G66" s="18"/>
      <c r="H66" s="18"/>
      <c r="I66" s="18"/>
      <c r="J66" s="2"/>
    </row>
    <row r="67" spans="1:10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>
      <c r="A68" s="2"/>
      <c r="B68" s="2"/>
      <c r="C68" s="2"/>
      <c r="D68" s="9"/>
      <c r="E68" s="18"/>
      <c r="F68" s="18"/>
      <c r="G68" s="18"/>
      <c r="H68" s="18"/>
      <c r="I68" s="18"/>
      <c r="J68" s="2"/>
    </row>
    <row r="69" spans="1:10">
      <c r="A69" s="2"/>
      <c r="B69" s="2"/>
      <c r="C69" s="2"/>
      <c r="D69" s="2"/>
      <c r="E69" s="18"/>
      <c r="F69" s="18"/>
      <c r="G69" s="18"/>
      <c r="H69" s="18"/>
      <c r="I69" s="18"/>
      <c r="J69" s="2"/>
    </row>
    <row r="70" spans="1:10" ht="22.5">
      <c r="A70" s="1"/>
      <c r="B70" s="1"/>
      <c r="C70" s="2"/>
      <c r="D70" s="2"/>
      <c r="E70" s="2"/>
      <c r="F70" s="2"/>
      <c r="G70" s="2"/>
      <c r="H70" s="2"/>
      <c r="I70" s="2"/>
      <c r="J70" s="2"/>
    </row>
    <row r="71" spans="1:10" ht="22.5">
      <c r="A71" s="1"/>
      <c r="B71" s="1"/>
      <c r="C71" s="2"/>
      <c r="D71" s="2"/>
      <c r="E71" s="2"/>
      <c r="F71" s="1"/>
      <c r="G71" s="1"/>
      <c r="H71" s="1"/>
      <c r="I71" s="1"/>
      <c r="J71" s="2"/>
    </row>
    <row r="72" spans="1:10" ht="22.5">
      <c r="A72" s="1"/>
      <c r="B72" s="1"/>
      <c r="C72" s="2"/>
      <c r="D72" s="2"/>
      <c r="E72" s="2"/>
      <c r="F72" s="1"/>
      <c r="G72" s="1"/>
      <c r="H72" s="1"/>
      <c r="I72" s="1"/>
      <c r="J72" s="2"/>
    </row>
    <row r="73" spans="1:10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ht="22.5">
      <c r="A74" s="12"/>
      <c r="B74" s="13"/>
      <c r="C74" s="13"/>
      <c r="D74" s="13"/>
      <c r="E74" s="14"/>
      <c r="F74" s="14"/>
      <c r="G74" s="14"/>
      <c r="H74" s="14"/>
      <c r="I74" s="14"/>
      <c r="J74" s="13"/>
    </row>
    <row r="75" spans="1:10" ht="22.5">
      <c r="A75" s="99"/>
      <c r="B75" s="13"/>
      <c r="C75" s="93"/>
      <c r="D75" s="93"/>
      <c r="E75" s="9"/>
      <c r="F75" s="9"/>
      <c r="G75" s="9"/>
      <c r="H75" s="9"/>
      <c r="I75" s="14"/>
      <c r="J75" s="13"/>
    </row>
    <row r="76" spans="1:10">
      <c r="A76" s="9"/>
      <c r="B76" s="2"/>
      <c r="C76" s="2"/>
      <c r="D76" s="2"/>
      <c r="E76" s="2"/>
      <c r="F76" s="2"/>
      <c r="G76" s="2"/>
      <c r="H76" s="2"/>
      <c r="I76" s="2"/>
      <c r="J76" s="2"/>
    </row>
    <row r="77" spans="1:10">
      <c r="A77" s="9"/>
      <c r="B77" s="2"/>
      <c r="C77" s="2"/>
      <c r="D77" s="2"/>
      <c r="E77" s="2"/>
      <c r="F77" s="2"/>
      <c r="G77" s="2"/>
      <c r="H77" s="2"/>
      <c r="I77" s="2"/>
      <c r="J77" s="2"/>
    </row>
    <row r="78" spans="1:10">
      <c r="A78" s="9"/>
      <c r="B78" s="17"/>
      <c r="C78" s="2"/>
      <c r="D78" s="9"/>
      <c r="E78" s="18"/>
      <c r="F78" s="16"/>
      <c r="G78" s="18"/>
      <c r="H78" s="16"/>
      <c r="I78" s="16"/>
      <c r="J78" s="2"/>
    </row>
    <row r="79" spans="1:10">
      <c r="A79" s="9"/>
      <c r="B79" s="17"/>
      <c r="C79" s="2"/>
      <c r="D79" s="9"/>
      <c r="E79" s="18"/>
      <c r="F79" s="16"/>
      <c r="G79" s="18"/>
      <c r="H79" s="16"/>
      <c r="I79" s="16"/>
      <c r="J79" s="2"/>
    </row>
    <row r="80" spans="1:10">
      <c r="A80" s="9"/>
      <c r="B80" s="17"/>
      <c r="C80" s="2"/>
      <c r="D80" s="9"/>
      <c r="E80" s="18"/>
      <c r="F80" s="16"/>
      <c r="G80" s="18"/>
      <c r="H80" s="16"/>
      <c r="I80" s="16"/>
      <c r="J80" s="2"/>
    </row>
    <row r="81" spans="1:10">
      <c r="A81" s="9"/>
      <c r="B81" s="17"/>
      <c r="C81" s="2"/>
      <c r="D81" s="9"/>
      <c r="E81" s="18"/>
      <c r="F81" s="16"/>
      <c r="G81" s="18"/>
      <c r="H81" s="16"/>
      <c r="I81" s="16"/>
      <c r="J81" s="2"/>
    </row>
    <row r="82" spans="1:10">
      <c r="A82" s="9"/>
      <c r="B82" s="17"/>
      <c r="C82" s="2"/>
      <c r="D82" s="9"/>
      <c r="E82" s="18"/>
      <c r="F82" s="16"/>
      <c r="G82" s="18"/>
      <c r="H82" s="16"/>
      <c r="I82" s="16"/>
      <c r="J82" s="2"/>
    </row>
    <row r="83" spans="1:10">
      <c r="A83" s="9"/>
      <c r="B83" s="17"/>
      <c r="C83" s="2"/>
      <c r="D83" s="9"/>
      <c r="E83" s="18"/>
      <c r="F83" s="16"/>
      <c r="G83" s="18"/>
      <c r="H83" s="16"/>
      <c r="I83" s="16"/>
      <c r="J83" s="2"/>
    </row>
    <row r="84" spans="1:10">
      <c r="A84" s="9"/>
      <c r="B84" s="17"/>
      <c r="C84" s="2"/>
      <c r="D84" s="93"/>
      <c r="E84" s="18"/>
      <c r="F84" s="16"/>
      <c r="G84" s="18"/>
      <c r="H84" s="16"/>
      <c r="I84" s="16"/>
      <c r="J84" s="2"/>
    </row>
    <row r="85" spans="1:10">
      <c r="A85" s="9"/>
      <c r="B85" s="17"/>
      <c r="C85" s="2"/>
      <c r="D85" s="126"/>
      <c r="E85" s="18"/>
      <c r="F85" s="16"/>
      <c r="G85" s="18"/>
      <c r="H85" s="16"/>
      <c r="I85" s="16"/>
      <c r="J85" s="2"/>
    </row>
    <row r="86" spans="1:10">
      <c r="A86" s="9"/>
      <c r="B86" s="17"/>
      <c r="C86" s="2"/>
      <c r="D86" s="126"/>
      <c r="E86" s="18"/>
      <c r="F86" s="16"/>
      <c r="G86" s="18"/>
      <c r="H86" s="16"/>
      <c r="I86" s="16"/>
      <c r="J86" s="2"/>
    </row>
    <row r="87" spans="1:10">
      <c r="A87" s="9"/>
      <c r="B87" s="17"/>
      <c r="C87" s="2"/>
      <c r="D87" s="126"/>
      <c r="E87" s="18"/>
      <c r="F87" s="16"/>
      <c r="G87" s="18"/>
      <c r="H87" s="16"/>
      <c r="I87" s="16"/>
      <c r="J87" s="2"/>
    </row>
    <row r="88" spans="1:10">
      <c r="A88" s="9"/>
      <c r="B88" s="17"/>
      <c r="C88" s="2"/>
      <c r="D88" s="126"/>
      <c r="E88" s="18"/>
      <c r="F88" s="16"/>
      <c r="G88" s="18"/>
      <c r="H88" s="16"/>
      <c r="I88" s="16"/>
      <c r="J88" s="2"/>
    </row>
    <row r="89" spans="1:10">
      <c r="A89" s="9"/>
      <c r="B89" s="17"/>
      <c r="C89" s="2"/>
      <c r="D89" s="126"/>
      <c r="E89" s="18"/>
      <c r="F89" s="16"/>
      <c r="G89" s="18"/>
      <c r="H89" s="16"/>
      <c r="I89" s="16"/>
      <c r="J89" s="2"/>
    </row>
    <row r="90" spans="1:10">
      <c r="A90" s="9"/>
      <c r="B90" s="17"/>
      <c r="C90" s="2"/>
      <c r="D90" s="9"/>
      <c r="E90" s="18"/>
      <c r="F90" s="16"/>
      <c r="G90" s="18"/>
      <c r="H90" s="16"/>
      <c r="I90" s="16"/>
      <c r="J90" s="2"/>
    </row>
    <row r="91" spans="1:10">
      <c r="A91" s="9"/>
      <c r="B91" s="17"/>
      <c r="C91" s="2"/>
      <c r="D91" s="9"/>
      <c r="E91" s="18"/>
      <c r="F91" s="16"/>
      <c r="G91" s="2"/>
      <c r="H91" s="16"/>
      <c r="I91" s="16"/>
      <c r="J91" s="2"/>
    </row>
    <row r="92" spans="1:10">
      <c r="A92" s="9"/>
      <c r="B92" s="17"/>
      <c r="C92" s="2"/>
      <c r="D92" s="9"/>
      <c r="E92" s="18"/>
      <c r="F92" s="16"/>
      <c r="G92" s="18"/>
      <c r="H92" s="16"/>
      <c r="I92" s="16"/>
      <c r="J92" s="2"/>
    </row>
    <row r="93" spans="1:10">
      <c r="A93" s="9"/>
      <c r="B93" s="17"/>
      <c r="C93" s="2"/>
      <c r="D93" s="9"/>
      <c r="E93" s="2"/>
      <c r="F93" s="16"/>
      <c r="G93" s="2"/>
      <c r="H93" s="16"/>
      <c r="I93" s="16"/>
      <c r="J93" s="2"/>
    </row>
    <row r="94" spans="1:10">
      <c r="A94" s="9"/>
      <c r="B94" s="2"/>
      <c r="C94" s="2"/>
      <c r="D94" s="2"/>
      <c r="E94" s="2"/>
      <c r="F94" s="16"/>
      <c r="G94" s="2"/>
      <c r="H94" s="16"/>
      <c r="I94" s="16"/>
      <c r="J94" s="2"/>
    </row>
    <row r="95" spans="1:10" ht="22.5">
      <c r="A95" s="1"/>
      <c r="B95" s="1"/>
      <c r="C95" s="2"/>
      <c r="D95" s="2"/>
      <c r="E95" s="2"/>
      <c r="F95" s="2"/>
      <c r="G95" s="2"/>
      <c r="H95" s="2"/>
      <c r="I95" s="2"/>
      <c r="J95" s="2"/>
    </row>
    <row r="96" spans="1:10" ht="22.5">
      <c r="A96" s="1"/>
      <c r="B96" s="1"/>
      <c r="C96" s="2"/>
      <c r="D96" s="2"/>
      <c r="E96" s="2"/>
      <c r="F96" s="1"/>
      <c r="G96" s="1"/>
      <c r="H96" s="1"/>
      <c r="I96" s="1"/>
      <c r="J96" s="2"/>
    </row>
    <row r="97" spans="1:10" ht="22.5">
      <c r="A97" s="1"/>
      <c r="B97" s="1"/>
      <c r="C97" s="2"/>
      <c r="D97" s="2"/>
      <c r="E97" s="2"/>
      <c r="F97" s="1"/>
      <c r="G97" s="1"/>
      <c r="H97" s="1"/>
      <c r="I97" s="1"/>
      <c r="J97" s="2"/>
    </row>
    <row r="98" spans="1:10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ht="22.5">
      <c r="A99" s="12"/>
      <c r="B99" s="13"/>
      <c r="C99" s="13"/>
      <c r="D99" s="13"/>
      <c r="E99" s="14"/>
      <c r="F99" s="14"/>
      <c r="G99" s="14"/>
      <c r="H99" s="14"/>
      <c r="I99" s="14"/>
      <c r="J99" s="13"/>
    </row>
    <row r="100" spans="1:10" ht="22.5">
      <c r="A100" s="99"/>
      <c r="B100" s="93"/>
      <c r="C100" s="93"/>
      <c r="D100" s="93"/>
      <c r="E100" s="9"/>
      <c r="F100" s="9"/>
      <c r="G100" s="9"/>
      <c r="H100" s="9"/>
      <c r="I100" s="14"/>
      <c r="J100" s="13"/>
    </row>
    <row r="101" spans="1:10">
      <c r="A101" s="9"/>
      <c r="B101" s="17"/>
      <c r="C101" s="2"/>
      <c r="D101" s="9"/>
      <c r="E101" s="18"/>
      <c r="F101" s="18"/>
      <c r="G101" s="18"/>
      <c r="H101" s="18"/>
      <c r="I101" s="18"/>
      <c r="J101" s="2"/>
    </row>
    <row r="102" spans="1:10">
      <c r="A102" s="9"/>
      <c r="B102" s="17"/>
      <c r="C102" s="2"/>
      <c r="D102" s="9"/>
      <c r="E102" s="16"/>
      <c r="F102" s="16"/>
      <c r="G102" s="18"/>
      <c r="H102" s="16"/>
      <c r="I102" s="16"/>
      <c r="J102" s="2"/>
    </row>
    <row r="103" spans="1:10">
      <c r="A103" s="9"/>
      <c r="B103" s="17"/>
      <c r="C103" s="2"/>
      <c r="D103" s="9"/>
      <c r="E103" s="18"/>
      <c r="F103" s="16"/>
      <c r="G103" s="18"/>
      <c r="H103" s="16"/>
      <c r="I103" s="16"/>
      <c r="J103" s="2"/>
    </row>
    <row r="104" spans="1:10">
      <c r="A104" s="9"/>
      <c r="B104" s="17"/>
      <c r="C104" s="2"/>
      <c r="D104" s="9"/>
      <c r="E104" s="18"/>
      <c r="F104" s="16"/>
      <c r="G104" s="18"/>
      <c r="H104" s="16"/>
      <c r="I104" s="16"/>
      <c r="J104" s="2"/>
    </row>
    <row r="105" spans="1:10">
      <c r="A105" s="9"/>
      <c r="B105" s="17"/>
      <c r="C105" s="2"/>
      <c r="D105" s="9"/>
      <c r="E105" s="18"/>
      <c r="F105" s="16"/>
      <c r="G105" s="18"/>
      <c r="H105" s="16"/>
      <c r="I105" s="16"/>
      <c r="J105" s="2"/>
    </row>
    <row r="106" spans="1:10">
      <c r="A106" s="9"/>
      <c r="B106" s="17"/>
      <c r="C106" s="2"/>
      <c r="D106" s="9"/>
      <c r="E106" s="18"/>
      <c r="F106" s="16"/>
      <c r="G106" s="18"/>
      <c r="H106" s="16"/>
      <c r="I106" s="16"/>
      <c r="J106" s="2"/>
    </row>
    <row r="107" spans="1:10">
      <c r="A107" s="9"/>
      <c r="B107" s="17"/>
      <c r="C107" s="2"/>
      <c r="D107" s="9"/>
      <c r="E107" s="18"/>
      <c r="F107" s="16"/>
      <c r="G107" s="18"/>
      <c r="H107" s="16"/>
      <c r="I107" s="16"/>
      <c r="J107" s="2"/>
    </row>
    <row r="108" spans="1:10">
      <c r="A108" s="9"/>
      <c r="B108" s="17"/>
      <c r="C108" s="2"/>
      <c r="D108" s="126"/>
      <c r="E108" s="18"/>
      <c r="F108" s="16"/>
      <c r="G108" s="18"/>
      <c r="H108" s="16"/>
      <c r="I108" s="16"/>
      <c r="J108" s="2"/>
    </row>
    <row r="109" spans="1:10">
      <c r="A109" s="9"/>
      <c r="B109" s="17"/>
      <c r="C109" s="2"/>
      <c r="D109" s="9"/>
      <c r="E109" s="18"/>
      <c r="F109" s="16"/>
      <c r="G109" s="18"/>
      <c r="H109" s="16"/>
      <c r="I109" s="16"/>
      <c r="J109" s="2"/>
    </row>
    <row r="110" spans="1:10">
      <c r="A110" s="9"/>
      <c r="B110" s="17"/>
      <c r="C110" s="2"/>
      <c r="D110" s="9"/>
      <c r="E110" s="18"/>
      <c r="F110" s="16"/>
      <c r="G110" s="18"/>
      <c r="H110" s="16"/>
      <c r="I110" s="16"/>
      <c r="J110" s="2"/>
    </row>
    <row r="111" spans="1:10">
      <c r="A111" s="9"/>
      <c r="B111" s="17"/>
      <c r="C111" s="2"/>
      <c r="D111" s="9"/>
      <c r="E111" s="18"/>
      <c r="F111" s="16"/>
      <c r="G111" s="18"/>
      <c r="H111" s="16"/>
      <c r="I111" s="16"/>
      <c r="J111" s="2"/>
    </row>
    <row r="112" spans="1:10">
      <c r="A112" s="9"/>
      <c r="B112" s="17"/>
      <c r="C112" s="2"/>
      <c r="D112" s="9"/>
      <c r="E112" s="18"/>
      <c r="F112" s="16"/>
      <c r="G112" s="18"/>
      <c r="H112" s="16"/>
      <c r="I112" s="16"/>
      <c r="J112" s="2"/>
    </row>
    <row r="113" spans="1:10">
      <c r="A113" s="9"/>
      <c r="B113" s="17"/>
      <c r="C113" s="2"/>
      <c r="D113" s="9"/>
      <c r="E113" s="18"/>
      <c r="F113" s="16"/>
      <c r="G113" s="18"/>
      <c r="H113" s="16"/>
      <c r="I113" s="16"/>
      <c r="J113" s="2"/>
    </row>
    <row r="114" spans="1:10">
      <c r="A114" s="9"/>
      <c r="B114" s="17"/>
      <c r="C114" s="2"/>
      <c r="D114" s="2"/>
      <c r="E114" s="16"/>
      <c r="F114" s="16"/>
      <c r="G114" s="16"/>
      <c r="H114" s="16"/>
      <c r="I114" s="16"/>
      <c r="J114" s="2"/>
    </row>
    <row r="115" spans="1:10">
      <c r="A115" s="9"/>
      <c r="B115" s="17"/>
      <c r="C115" s="2"/>
      <c r="D115" s="9"/>
      <c r="E115" s="16"/>
      <c r="F115" s="16"/>
      <c r="G115" s="16"/>
      <c r="H115" s="16"/>
      <c r="I115" s="16"/>
      <c r="J115" s="2"/>
    </row>
    <row r="116" spans="1:10">
      <c r="A116" s="9"/>
      <c r="B116" s="17"/>
      <c r="C116" s="2"/>
      <c r="D116" s="9"/>
      <c r="E116" s="16"/>
      <c r="F116" s="16"/>
      <c r="G116" s="16"/>
      <c r="H116" s="16"/>
      <c r="I116" s="16"/>
      <c r="J116" s="2"/>
    </row>
    <row r="117" spans="1:10">
      <c r="A117" s="9"/>
      <c r="B117" s="17"/>
      <c r="C117" s="2"/>
      <c r="D117" s="9"/>
      <c r="E117" s="16"/>
      <c r="F117" s="16"/>
      <c r="G117" s="16"/>
      <c r="H117" s="16"/>
      <c r="I117" s="16"/>
      <c r="J117" s="2"/>
    </row>
    <row r="118" spans="1:10">
      <c r="A118" s="9"/>
      <c r="B118" s="127"/>
      <c r="C118" s="11"/>
      <c r="D118" s="128"/>
      <c r="E118" s="16"/>
      <c r="F118" s="16"/>
      <c r="G118" s="16"/>
      <c r="H118" s="16"/>
      <c r="I118" s="16"/>
      <c r="J118" s="2"/>
    </row>
    <row r="119" spans="1:10">
      <c r="A119" s="9"/>
      <c r="B119" s="17"/>
      <c r="C119" s="2"/>
      <c r="D119" s="9"/>
      <c r="E119" s="16"/>
      <c r="F119" s="16"/>
      <c r="G119" s="16"/>
      <c r="H119" s="16"/>
      <c r="I119" s="16"/>
      <c r="J119" s="2"/>
    </row>
    <row r="120" spans="1:10" ht="22.5">
      <c r="A120" s="1"/>
      <c r="B120" s="1"/>
      <c r="C120" s="2"/>
      <c r="D120" s="2"/>
      <c r="E120" s="2"/>
      <c r="F120" s="2"/>
      <c r="G120" s="2"/>
      <c r="H120" s="2"/>
      <c r="I120" s="2"/>
      <c r="J120" s="2"/>
    </row>
    <row r="121" spans="1:10" ht="22.5">
      <c r="A121" s="1"/>
      <c r="B121" s="1"/>
      <c r="C121" s="2"/>
      <c r="D121" s="2"/>
      <c r="E121" s="2"/>
      <c r="F121" s="1"/>
      <c r="G121" s="1"/>
      <c r="H121" s="1"/>
      <c r="I121" s="1"/>
      <c r="J121" s="2"/>
    </row>
    <row r="122" spans="1:10" ht="22.5">
      <c r="A122" s="1"/>
      <c r="B122" s="1"/>
      <c r="C122" s="2"/>
      <c r="D122" s="2"/>
      <c r="E122" s="2"/>
      <c r="F122" s="1"/>
      <c r="G122" s="1"/>
      <c r="H122" s="1"/>
      <c r="I122" s="1"/>
      <c r="J122" s="2"/>
    </row>
    <row r="123" spans="1:10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ht="22.5">
      <c r="A124" s="12"/>
      <c r="B124" s="13"/>
      <c r="C124" s="13"/>
      <c r="D124" s="13"/>
      <c r="E124" s="14"/>
      <c r="F124" s="14"/>
      <c r="G124" s="14"/>
      <c r="H124" s="14"/>
      <c r="I124" s="14"/>
      <c r="J124" s="13"/>
    </row>
    <row r="125" spans="1:10" ht="22.5">
      <c r="A125" s="99"/>
      <c r="B125" s="93"/>
      <c r="C125" s="93"/>
      <c r="D125" s="93"/>
      <c r="E125" s="9"/>
      <c r="F125" s="9"/>
      <c r="G125" s="9"/>
      <c r="H125" s="9"/>
      <c r="I125" s="14"/>
      <c r="J125" s="13"/>
    </row>
    <row r="126" spans="1:10">
      <c r="A126" s="9"/>
      <c r="B126" s="17"/>
      <c r="C126" s="2"/>
      <c r="D126" s="9"/>
      <c r="E126" s="18"/>
      <c r="F126" s="18"/>
      <c r="G126" s="18"/>
      <c r="H126" s="18"/>
      <c r="I126" s="18"/>
      <c r="J126" s="2"/>
    </row>
    <row r="127" spans="1:10">
      <c r="A127" s="9"/>
      <c r="B127" s="17"/>
      <c r="C127" s="2"/>
      <c r="D127" s="9"/>
      <c r="E127" s="16"/>
      <c r="F127" s="16"/>
      <c r="G127" s="16"/>
      <c r="H127" s="16"/>
      <c r="I127" s="16"/>
      <c r="J127" s="2"/>
    </row>
    <row r="128" spans="1:10">
      <c r="A128" s="9"/>
      <c r="B128" s="17"/>
      <c r="C128" s="2"/>
      <c r="D128" s="9"/>
      <c r="E128" s="16"/>
      <c r="F128" s="16"/>
      <c r="G128" s="16"/>
      <c r="H128" s="16"/>
      <c r="I128" s="16"/>
      <c r="J128" s="2"/>
    </row>
    <row r="129" spans="1:10">
      <c r="A129" s="9"/>
      <c r="B129" s="17"/>
      <c r="C129" s="2"/>
      <c r="D129" s="9"/>
      <c r="E129" s="16"/>
      <c r="F129" s="16"/>
      <c r="G129" s="16"/>
      <c r="H129" s="16"/>
      <c r="I129" s="16"/>
      <c r="J129" s="2"/>
    </row>
    <row r="130" spans="1:10">
      <c r="A130" s="9"/>
      <c r="B130" s="17"/>
      <c r="C130" s="2"/>
      <c r="D130" s="9"/>
      <c r="E130" s="16"/>
      <c r="F130" s="16"/>
      <c r="G130" s="16"/>
      <c r="H130" s="16"/>
      <c r="I130" s="16"/>
      <c r="J130" s="2"/>
    </row>
    <row r="131" spans="1:10">
      <c r="A131" s="9"/>
      <c r="B131" s="17"/>
      <c r="C131" s="2"/>
      <c r="D131" s="9"/>
      <c r="E131" s="16"/>
      <c r="F131" s="16"/>
      <c r="G131" s="16"/>
      <c r="H131" s="16"/>
      <c r="I131" s="16"/>
      <c r="J131" s="2"/>
    </row>
    <row r="132" spans="1:10">
      <c r="A132" s="9"/>
      <c r="B132" s="17"/>
      <c r="C132" s="2"/>
      <c r="D132" s="9"/>
      <c r="E132" s="16"/>
      <c r="F132" s="16"/>
      <c r="G132" s="16"/>
      <c r="H132" s="16"/>
      <c r="I132" s="16"/>
      <c r="J132" s="2"/>
    </row>
    <row r="133" spans="1:10">
      <c r="A133" s="9"/>
      <c r="B133" s="17"/>
      <c r="C133" s="2"/>
      <c r="D133" s="9"/>
      <c r="E133" s="16"/>
      <c r="F133" s="16"/>
      <c r="G133" s="16"/>
      <c r="H133" s="16"/>
      <c r="I133" s="16"/>
      <c r="J133" s="2"/>
    </row>
    <row r="134" spans="1:10">
      <c r="A134" s="9"/>
      <c r="B134" s="17"/>
      <c r="C134" s="2"/>
      <c r="D134" s="9"/>
      <c r="E134" s="16"/>
      <c r="F134" s="16"/>
      <c r="G134" s="16"/>
      <c r="H134" s="16"/>
      <c r="I134" s="16"/>
      <c r="J134" s="2"/>
    </row>
    <row r="135" spans="1:10">
      <c r="A135" s="9"/>
      <c r="B135" s="17"/>
      <c r="C135" s="2"/>
      <c r="D135" s="9"/>
      <c r="E135" s="16"/>
      <c r="F135" s="16"/>
      <c r="G135" s="16"/>
      <c r="H135" s="16"/>
      <c r="I135" s="16"/>
      <c r="J135" s="2"/>
    </row>
    <row r="136" spans="1:10">
      <c r="A136" s="9"/>
      <c r="B136" s="17"/>
      <c r="C136" s="2"/>
      <c r="D136" s="126"/>
      <c r="E136" s="16"/>
      <c r="F136" s="16"/>
      <c r="G136" s="16"/>
      <c r="H136" s="16"/>
      <c r="I136" s="16"/>
      <c r="J136" s="2"/>
    </row>
    <row r="137" spans="1:10">
      <c r="A137" s="9"/>
      <c r="B137" s="17"/>
      <c r="C137" s="2"/>
      <c r="D137" s="126"/>
      <c r="E137" s="16"/>
      <c r="F137" s="16"/>
      <c r="G137" s="16"/>
      <c r="H137" s="16"/>
      <c r="I137" s="16"/>
      <c r="J137" s="2"/>
    </row>
    <row r="138" spans="1:10">
      <c r="A138" s="9"/>
      <c r="B138" s="17"/>
      <c r="C138" s="2"/>
      <c r="D138" s="126"/>
      <c r="E138" s="16"/>
      <c r="F138" s="16"/>
      <c r="G138" s="16"/>
      <c r="H138" s="16"/>
      <c r="I138" s="16"/>
      <c r="J138" s="2"/>
    </row>
    <row r="139" spans="1:10">
      <c r="A139" s="9"/>
      <c r="B139" s="17"/>
      <c r="C139" s="2"/>
      <c r="D139" s="126"/>
      <c r="E139" s="16"/>
      <c r="F139" s="16"/>
      <c r="G139" s="16"/>
      <c r="H139" s="16"/>
      <c r="I139" s="16"/>
      <c r="J139" s="2"/>
    </row>
    <row r="140" spans="1:10">
      <c r="A140" s="9"/>
      <c r="B140" s="17"/>
      <c r="C140" s="2"/>
      <c r="D140" s="126"/>
      <c r="E140" s="16"/>
      <c r="F140" s="16"/>
      <c r="G140" s="16"/>
      <c r="H140" s="16"/>
      <c r="I140" s="16"/>
      <c r="J140" s="2"/>
    </row>
    <row r="141" spans="1:10">
      <c r="A141" s="9"/>
      <c r="B141" s="17"/>
      <c r="C141" s="2"/>
      <c r="D141" s="126"/>
      <c r="E141" s="16"/>
      <c r="F141" s="16"/>
      <c r="G141" s="16"/>
      <c r="H141" s="16"/>
      <c r="I141" s="16"/>
      <c r="J141" s="2"/>
    </row>
    <row r="142" spans="1:10">
      <c r="A142" s="9"/>
      <c r="B142" s="17"/>
      <c r="C142" s="2"/>
      <c r="D142" s="126"/>
      <c r="E142" s="16"/>
      <c r="F142" s="16"/>
      <c r="G142" s="16"/>
      <c r="H142" s="16"/>
      <c r="I142" s="16"/>
      <c r="J142" s="2"/>
    </row>
    <row r="143" spans="1:10">
      <c r="A143" s="9"/>
      <c r="B143" s="17"/>
      <c r="C143" s="2"/>
      <c r="D143" s="126"/>
      <c r="E143" s="16"/>
      <c r="F143" s="16"/>
      <c r="G143" s="16"/>
      <c r="H143" s="16"/>
      <c r="I143" s="16"/>
      <c r="J143" s="2"/>
    </row>
    <row r="144" spans="1:10">
      <c r="A144" s="9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22.5">
      <c r="A145" s="1"/>
      <c r="B145" s="1"/>
      <c r="C145" s="2"/>
      <c r="D145" s="2"/>
      <c r="E145" s="2"/>
      <c r="F145" s="2"/>
      <c r="G145" s="2"/>
      <c r="H145" s="2"/>
      <c r="I145" s="2"/>
      <c r="J145" s="2"/>
    </row>
    <row r="146" spans="1:10" ht="22.5">
      <c r="A146" s="1"/>
      <c r="B146" s="1"/>
      <c r="C146" s="2"/>
      <c r="D146" s="2"/>
      <c r="E146" s="2"/>
      <c r="F146" s="1"/>
      <c r="G146" s="1"/>
      <c r="H146" s="1"/>
      <c r="I146" s="1"/>
      <c r="J146" s="2"/>
    </row>
    <row r="147" spans="1:10" ht="22.5">
      <c r="A147" s="1"/>
      <c r="B147" s="1"/>
      <c r="C147" s="2"/>
      <c r="D147" s="2"/>
      <c r="E147" s="2"/>
      <c r="F147" s="1"/>
      <c r="G147" s="1"/>
      <c r="H147" s="1"/>
      <c r="I147" s="1"/>
      <c r="J147" s="2"/>
    </row>
    <row r="148" spans="1:10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22.5">
      <c r="A149" s="12"/>
      <c r="B149" s="13"/>
      <c r="C149" s="13"/>
      <c r="D149" s="13"/>
      <c r="E149" s="14"/>
      <c r="F149" s="14"/>
      <c r="G149" s="14"/>
      <c r="H149" s="14"/>
      <c r="I149" s="14"/>
      <c r="J149" s="13"/>
    </row>
    <row r="150" spans="1:10" ht="22.5">
      <c r="A150" s="99"/>
      <c r="B150" s="93"/>
      <c r="C150" s="93"/>
      <c r="D150" s="93"/>
      <c r="E150" s="9"/>
      <c r="F150" s="9"/>
      <c r="G150" s="9"/>
      <c r="H150" s="9"/>
      <c r="I150" s="14"/>
      <c r="J150" s="13"/>
    </row>
    <row r="151" spans="1:10">
      <c r="A151" s="9"/>
      <c r="B151" s="17"/>
      <c r="C151" s="2"/>
      <c r="D151" s="9"/>
      <c r="E151" s="18"/>
      <c r="F151" s="18"/>
      <c r="G151" s="18"/>
      <c r="H151" s="18"/>
      <c r="I151" s="18"/>
      <c r="J151" s="2"/>
    </row>
    <row r="152" spans="1:10">
      <c r="A152" s="9"/>
      <c r="B152" s="17"/>
      <c r="C152" s="2"/>
      <c r="D152" s="9"/>
      <c r="E152" s="18"/>
      <c r="F152" s="18"/>
      <c r="G152" s="18"/>
      <c r="H152" s="18"/>
      <c r="I152" s="18"/>
      <c r="J152" s="2"/>
    </row>
    <row r="153" spans="1:10">
      <c r="A153" s="9"/>
      <c r="B153" s="17"/>
      <c r="C153" s="129"/>
      <c r="D153" s="126"/>
      <c r="E153" s="29"/>
      <c r="F153" s="29"/>
      <c r="G153" s="29"/>
      <c r="H153" s="29"/>
      <c r="I153" s="29"/>
      <c r="J153" s="2"/>
    </row>
    <row r="154" spans="1:10">
      <c r="A154" s="9"/>
      <c r="B154" s="17"/>
      <c r="C154" s="2"/>
      <c r="D154" s="9"/>
      <c r="E154" s="16"/>
      <c r="F154" s="16"/>
      <c r="G154" s="16"/>
      <c r="H154" s="16"/>
      <c r="I154" s="29"/>
      <c r="J154" s="2"/>
    </row>
    <row r="155" spans="1:10">
      <c r="A155" s="9"/>
      <c r="B155" s="17"/>
      <c r="C155" s="2"/>
      <c r="D155" s="9"/>
      <c r="E155" s="16"/>
      <c r="F155" s="16"/>
      <c r="G155" s="16"/>
      <c r="H155" s="16"/>
      <c r="I155" s="29"/>
      <c r="J155" s="2"/>
    </row>
    <row r="156" spans="1:10">
      <c r="A156" s="9"/>
      <c r="B156" s="17"/>
      <c r="C156" s="2"/>
      <c r="D156" s="9"/>
      <c r="E156" s="16"/>
      <c r="F156" s="16"/>
      <c r="G156" s="16"/>
      <c r="H156" s="16"/>
      <c r="I156" s="29"/>
      <c r="J156" s="2"/>
    </row>
    <row r="157" spans="1:10">
      <c r="A157" s="9"/>
      <c r="B157" s="17"/>
      <c r="C157" s="2"/>
      <c r="D157" s="9"/>
      <c r="E157" s="16"/>
      <c r="F157" s="16"/>
      <c r="G157" s="16"/>
      <c r="H157" s="16"/>
      <c r="I157" s="29"/>
      <c r="J157" s="2"/>
    </row>
    <row r="158" spans="1:10">
      <c r="A158" s="9"/>
      <c r="B158" s="17"/>
      <c r="C158" s="2"/>
      <c r="D158" s="9"/>
      <c r="E158" s="16"/>
      <c r="F158" s="16"/>
      <c r="G158" s="16"/>
      <c r="H158" s="16"/>
      <c r="I158" s="29"/>
      <c r="J158" s="2"/>
    </row>
    <row r="159" spans="1:10">
      <c r="A159" s="9"/>
      <c r="B159" s="17"/>
      <c r="C159" s="2"/>
      <c r="D159" s="9"/>
      <c r="E159" s="16"/>
      <c r="F159" s="16"/>
      <c r="G159" s="16"/>
      <c r="H159" s="16"/>
      <c r="I159" s="29"/>
      <c r="J159" s="2"/>
    </row>
    <row r="160" spans="1:10">
      <c r="A160" s="9"/>
      <c r="B160" s="17"/>
      <c r="C160" s="2"/>
      <c r="D160" s="9"/>
      <c r="E160" s="16"/>
      <c r="F160" s="16"/>
      <c r="G160" s="16"/>
      <c r="H160" s="16"/>
      <c r="I160" s="29"/>
      <c r="J160" s="2"/>
    </row>
    <row r="161" spans="1:10">
      <c r="A161" s="9"/>
      <c r="B161" s="17"/>
      <c r="C161" s="2"/>
      <c r="D161" s="9"/>
      <c r="E161" s="16"/>
      <c r="F161" s="16"/>
      <c r="G161" s="16"/>
      <c r="H161" s="16"/>
      <c r="I161" s="29"/>
      <c r="J161" s="2"/>
    </row>
    <row r="162" spans="1:10">
      <c r="A162" s="9"/>
      <c r="B162" s="17"/>
      <c r="C162" s="2"/>
      <c r="D162" s="9"/>
      <c r="E162" s="16"/>
      <c r="F162" s="16"/>
      <c r="G162" s="16"/>
      <c r="H162" s="16"/>
      <c r="I162" s="29"/>
      <c r="J162" s="2"/>
    </row>
    <row r="163" spans="1:10">
      <c r="A163" s="9"/>
      <c r="B163" s="17"/>
      <c r="C163" s="2"/>
      <c r="D163" s="9"/>
      <c r="E163" s="16"/>
      <c r="F163" s="16"/>
      <c r="G163" s="16"/>
      <c r="H163" s="16"/>
      <c r="I163" s="29"/>
      <c r="J163" s="2"/>
    </row>
    <row r="164" spans="1:10">
      <c r="A164" s="9"/>
      <c r="B164" s="17"/>
      <c r="C164" s="2"/>
      <c r="D164" s="9"/>
      <c r="E164" s="16"/>
      <c r="F164" s="16"/>
      <c r="G164" s="16"/>
      <c r="H164" s="16"/>
      <c r="I164" s="29"/>
      <c r="J164" s="2"/>
    </row>
    <row r="165" spans="1:10">
      <c r="A165" s="9"/>
      <c r="B165" s="17"/>
      <c r="C165" s="2"/>
      <c r="D165" s="9"/>
      <c r="E165" s="16"/>
      <c r="F165" s="16"/>
      <c r="G165" s="16"/>
      <c r="H165" s="16"/>
      <c r="I165" s="29"/>
      <c r="J165" s="2"/>
    </row>
    <row r="166" spans="1:10">
      <c r="A166" s="9"/>
      <c r="B166" s="17"/>
      <c r="C166" s="2"/>
      <c r="D166" s="9"/>
      <c r="E166" s="16"/>
      <c r="F166" s="16"/>
      <c r="G166" s="16"/>
      <c r="H166" s="16"/>
      <c r="I166" s="29"/>
      <c r="J166" s="2"/>
    </row>
    <row r="167" spans="1:10">
      <c r="A167" s="9"/>
      <c r="B167" s="17"/>
      <c r="C167" s="2"/>
      <c r="D167" s="9"/>
      <c r="E167" s="16"/>
      <c r="F167" s="16"/>
      <c r="G167" s="16"/>
      <c r="H167" s="16"/>
      <c r="I167" s="29"/>
      <c r="J167" s="2"/>
    </row>
    <row r="168" spans="1:10">
      <c r="A168" s="9"/>
      <c r="B168" s="17"/>
      <c r="C168" s="2"/>
      <c r="D168" s="9"/>
      <c r="E168" s="16"/>
      <c r="F168" s="16"/>
      <c r="G168" s="16"/>
      <c r="H168" s="16"/>
      <c r="I168" s="29"/>
      <c r="J168" s="2"/>
    </row>
    <row r="169" spans="1:10">
      <c r="A169" s="2"/>
      <c r="B169" s="2"/>
      <c r="C169" s="2"/>
      <c r="D169" s="2"/>
      <c r="E169" s="16"/>
      <c r="F169" s="16"/>
      <c r="G169" s="16"/>
      <c r="H169" s="16"/>
      <c r="I169" s="16"/>
      <c r="J169" s="2"/>
    </row>
    <row r="170" spans="1:10" ht="22.5">
      <c r="A170" s="1"/>
      <c r="B170" s="17"/>
      <c r="C170" s="2"/>
      <c r="D170" s="2"/>
      <c r="E170" s="2"/>
      <c r="F170" s="2"/>
      <c r="G170" s="2"/>
      <c r="H170" s="2"/>
      <c r="I170" s="2"/>
      <c r="J170" s="2"/>
    </row>
    <row r="171" spans="1:10" ht="22.5">
      <c r="A171" s="1"/>
      <c r="B171" s="17"/>
      <c r="C171" s="2"/>
      <c r="D171" s="2"/>
      <c r="E171" s="2"/>
      <c r="F171" s="1"/>
      <c r="G171" s="1"/>
      <c r="H171" s="1"/>
      <c r="I171" s="1"/>
      <c r="J171" s="2"/>
    </row>
    <row r="172" spans="1:10" ht="22.5">
      <c r="A172" s="1"/>
      <c r="B172" s="1"/>
      <c r="C172" s="2"/>
      <c r="D172" s="2"/>
      <c r="E172" s="2"/>
      <c r="F172" s="1"/>
      <c r="G172" s="1"/>
      <c r="H172" s="1"/>
      <c r="I172" s="1"/>
      <c r="J172" s="2"/>
    </row>
    <row r="173" spans="1:10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22.5">
      <c r="A174" s="12"/>
      <c r="B174" s="13"/>
      <c r="C174" s="13"/>
      <c r="D174" s="13"/>
      <c r="E174" s="14"/>
      <c r="F174" s="14"/>
      <c r="G174" s="14"/>
      <c r="H174" s="14"/>
      <c r="I174" s="14"/>
      <c r="J174" s="13"/>
    </row>
    <row r="175" spans="1:10" ht="22.5">
      <c r="A175" s="99"/>
      <c r="B175" s="93"/>
      <c r="C175" s="93"/>
      <c r="D175" s="93"/>
      <c r="E175" s="9"/>
      <c r="F175" s="9"/>
      <c r="G175" s="9"/>
      <c r="H175" s="9"/>
      <c r="I175" s="14"/>
      <c r="J175" s="13"/>
    </row>
    <row r="176" spans="1:10">
      <c r="A176" s="19"/>
      <c r="B176" s="17"/>
      <c r="C176" s="2"/>
      <c r="D176" s="9"/>
      <c r="E176" s="18"/>
      <c r="F176" s="18"/>
      <c r="G176" s="18"/>
      <c r="H176" s="18"/>
      <c r="I176" s="18"/>
      <c r="J176" s="2"/>
    </row>
    <row r="177" spans="1:10">
      <c r="A177" s="2"/>
      <c r="B177" s="17"/>
      <c r="C177" s="2"/>
      <c r="D177" s="9"/>
      <c r="E177" s="16"/>
      <c r="F177" s="16"/>
      <c r="G177" s="16"/>
      <c r="H177" s="16"/>
      <c r="I177" s="29"/>
      <c r="J177" s="2"/>
    </row>
    <row r="178" spans="1:10">
      <c r="A178" s="2"/>
      <c r="B178" s="17"/>
      <c r="C178" s="2"/>
      <c r="D178" s="9"/>
      <c r="E178" s="16"/>
      <c r="F178" s="16"/>
      <c r="G178" s="16"/>
      <c r="H178" s="16"/>
      <c r="I178" s="29"/>
      <c r="J178" s="2"/>
    </row>
    <row r="179" spans="1:10">
      <c r="A179" s="2"/>
      <c r="B179" s="17"/>
      <c r="C179" s="2"/>
      <c r="D179" s="9"/>
      <c r="E179" s="16"/>
      <c r="F179" s="16"/>
      <c r="G179" s="16"/>
      <c r="H179" s="16"/>
      <c r="I179" s="29"/>
      <c r="J179" s="2"/>
    </row>
    <row r="180" spans="1:10">
      <c r="A180" s="2"/>
      <c r="B180" s="17"/>
      <c r="C180" s="2"/>
      <c r="D180" s="9"/>
      <c r="E180" s="16"/>
      <c r="F180" s="16"/>
      <c r="G180" s="16"/>
      <c r="H180" s="16"/>
      <c r="I180" s="29"/>
      <c r="J180" s="2"/>
    </row>
    <row r="181" spans="1:10">
      <c r="A181" s="2"/>
      <c r="B181" s="17"/>
      <c r="C181" s="2"/>
      <c r="D181" s="9"/>
      <c r="E181" s="16"/>
      <c r="F181" s="16"/>
      <c r="G181" s="16"/>
      <c r="H181" s="16"/>
      <c r="I181" s="29"/>
      <c r="J181" s="2"/>
    </row>
    <row r="182" spans="1:10">
      <c r="A182" s="2"/>
      <c r="B182" s="17"/>
      <c r="C182" s="2"/>
      <c r="D182" s="9"/>
      <c r="E182" s="16"/>
      <c r="F182" s="16"/>
      <c r="G182" s="16"/>
      <c r="H182" s="16"/>
      <c r="I182" s="29"/>
      <c r="J182" s="2"/>
    </row>
    <row r="183" spans="1:10">
      <c r="A183" s="2"/>
      <c r="B183" s="17"/>
      <c r="C183" s="2"/>
      <c r="D183" s="9"/>
      <c r="E183" s="16"/>
      <c r="F183" s="16"/>
      <c r="G183" s="16"/>
      <c r="H183" s="16"/>
      <c r="I183" s="16"/>
      <c r="J183" s="2"/>
    </row>
    <row r="184" spans="1:10">
      <c r="A184" s="2"/>
      <c r="B184" s="17"/>
      <c r="C184" s="2"/>
      <c r="D184" s="9"/>
      <c r="E184" s="16"/>
      <c r="F184" s="16"/>
      <c r="G184" s="16"/>
      <c r="H184" s="16"/>
      <c r="I184" s="16"/>
      <c r="J184" s="2"/>
    </row>
    <row r="185" spans="1:10">
      <c r="A185" s="2"/>
      <c r="B185" s="17"/>
      <c r="C185" s="2"/>
      <c r="D185" s="9"/>
      <c r="E185" s="16"/>
      <c r="F185" s="16"/>
      <c r="G185" s="16"/>
      <c r="H185" s="16"/>
      <c r="I185" s="29"/>
      <c r="J185" s="2"/>
    </row>
    <row r="186" spans="1:10">
      <c r="A186" s="2"/>
      <c r="B186" s="17"/>
      <c r="C186" s="2"/>
      <c r="D186" s="9"/>
      <c r="E186" s="16"/>
      <c r="F186" s="16"/>
      <c r="G186" s="16"/>
      <c r="H186" s="16"/>
      <c r="I186" s="29"/>
      <c r="J186" s="2"/>
    </row>
    <row r="187" spans="1:10">
      <c r="A187" s="2"/>
      <c r="B187" s="17"/>
      <c r="C187" s="2"/>
      <c r="D187" s="126"/>
      <c r="E187" s="16"/>
      <c r="F187" s="16"/>
      <c r="G187" s="16"/>
      <c r="H187" s="16"/>
      <c r="I187" s="29"/>
      <c r="J187" s="2"/>
    </row>
    <row r="188" spans="1:10">
      <c r="A188" s="2"/>
      <c r="B188" s="17"/>
      <c r="C188" s="129"/>
      <c r="D188" s="126"/>
      <c r="E188" s="16"/>
      <c r="F188" s="16"/>
      <c r="G188" s="16"/>
      <c r="H188" s="16"/>
      <c r="I188" s="29"/>
      <c r="J188" s="2"/>
    </row>
    <row r="189" spans="1:10">
      <c r="A189" s="2"/>
      <c r="B189" s="17"/>
      <c r="C189" s="129"/>
      <c r="D189" s="126"/>
      <c r="E189" s="16"/>
      <c r="F189" s="16"/>
      <c r="G189" s="16"/>
      <c r="H189" s="16"/>
      <c r="I189" s="29"/>
      <c r="J189" s="2"/>
    </row>
    <row r="190" spans="1:10">
      <c r="A190" s="2"/>
      <c r="B190" s="17"/>
      <c r="C190" s="2"/>
      <c r="D190" s="9"/>
      <c r="E190" s="16"/>
      <c r="F190" s="16"/>
      <c r="G190" s="16"/>
      <c r="H190" s="16"/>
      <c r="I190" s="29"/>
      <c r="J190" s="2"/>
    </row>
    <row r="191" spans="1:10">
      <c r="A191" s="2"/>
      <c r="B191" s="17"/>
      <c r="C191" s="2"/>
      <c r="D191" s="9"/>
      <c r="E191" s="16"/>
      <c r="F191" s="16"/>
      <c r="G191" s="16"/>
      <c r="H191" s="16"/>
      <c r="I191" s="29"/>
      <c r="J191" s="2"/>
    </row>
    <row r="192" spans="1:10">
      <c r="A192" s="2"/>
      <c r="B192" s="17"/>
      <c r="C192" s="129"/>
      <c r="D192" s="126"/>
      <c r="E192" s="16"/>
      <c r="F192" s="16"/>
      <c r="G192" s="16"/>
      <c r="H192" s="16"/>
      <c r="I192" s="29"/>
      <c r="J192" s="2"/>
    </row>
    <row r="193" spans="1:13">
      <c r="A193" s="2"/>
      <c r="B193" s="17"/>
      <c r="C193" s="129"/>
      <c r="D193" s="126"/>
      <c r="E193" s="16"/>
      <c r="F193" s="16"/>
      <c r="G193" s="16"/>
      <c r="H193" s="16"/>
      <c r="I193" s="16"/>
      <c r="J193" s="2"/>
    </row>
    <row r="194" spans="1:13">
      <c r="A194" s="2"/>
      <c r="B194" s="17"/>
      <c r="C194" s="129"/>
      <c r="D194" s="126"/>
      <c r="E194" s="29"/>
      <c r="F194" s="29"/>
      <c r="G194" s="29"/>
      <c r="H194" s="29"/>
      <c r="I194" s="29"/>
      <c r="J194" s="2"/>
    </row>
    <row r="195" spans="1:13" ht="22.5">
      <c r="A195" s="1"/>
      <c r="B195" s="1"/>
      <c r="C195" s="2"/>
      <c r="D195" s="2"/>
      <c r="E195" s="2"/>
      <c r="F195" s="2"/>
      <c r="G195" s="2"/>
      <c r="H195" s="2"/>
      <c r="I195" s="2"/>
      <c r="J195" s="2"/>
    </row>
    <row r="196" spans="1:13" ht="22.5">
      <c r="A196" s="1"/>
      <c r="B196" s="1"/>
      <c r="C196" s="2"/>
      <c r="D196" s="2"/>
      <c r="E196" s="2"/>
      <c r="F196" s="1"/>
      <c r="G196" s="1"/>
      <c r="H196" s="1"/>
      <c r="I196" s="1"/>
      <c r="J196" s="2"/>
    </row>
    <row r="197" spans="1:13" ht="22.5">
      <c r="A197" s="1"/>
      <c r="B197" s="1"/>
      <c r="C197" s="2"/>
      <c r="D197" s="2"/>
      <c r="E197" s="2"/>
      <c r="F197" s="1"/>
      <c r="G197" s="1"/>
      <c r="H197" s="1"/>
      <c r="I197" s="1"/>
      <c r="J197" s="2"/>
    </row>
    <row r="198" spans="1:13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3" ht="22.5">
      <c r="A199" s="12"/>
      <c r="B199" s="13"/>
      <c r="C199" s="13"/>
      <c r="D199" s="13"/>
      <c r="E199" s="14"/>
      <c r="F199" s="14"/>
      <c r="G199" s="14"/>
      <c r="H199" s="14"/>
      <c r="I199" s="14"/>
      <c r="J199" s="13"/>
    </row>
    <row r="200" spans="1:13" ht="22.5">
      <c r="A200" s="99"/>
      <c r="B200" s="93"/>
      <c r="C200" s="93"/>
      <c r="D200" s="93"/>
      <c r="E200" s="9"/>
      <c r="F200" s="9"/>
      <c r="G200" s="9"/>
      <c r="H200" s="9"/>
      <c r="I200" s="14"/>
      <c r="J200" s="13"/>
    </row>
    <row r="201" spans="1:13">
      <c r="A201" s="9"/>
      <c r="B201" s="17"/>
      <c r="C201" s="2"/>
      <c r="D201" s="2"/>
      <c r="E201" s="2"/>
      <c r="F201" s="2"/>
      <c r="G201" s="2"/>
      <c r="H201" s="2"/>
      <c r="I201" s="2"/>
      <c r="J201" s="2"/>
    </row>
    <row r="202" spans="1:13">
      <c r="A202" s="9"/>
      <c r="B202" s="17"/>
      <c r="C202" s="129"/>
      <c r="D202" s="126"/>
      <c r="E202" s="129"/>
      <c r="F202" s="129"/>
      <c r="G202" s="129"/>
      <c r="H202" s="129"/>
      <c r="I202" s="129"/>
      <c r="J202" s="2"/>
    </row>
    <row r="203" spans="1:13">
      <c r="A203" s="9"/>
      <c r="B203" s="17"/>
      <c r="C203" s="129"/>
      <c r="D203" s="126"/>
      <c r="E203" s="29"/>
      <c r="F203" s="29"/>
      <c r="G203" s="29"/>
      <c r="H203" s="29"/>
      <c r="I203" s="29"/>
      <c r="J203" s="2"/>
    </row>
    <row r="204" spans="1:13">
      <c r="A204" s="9"/>
      <c r="B204" s="17"/>
      <c r="C204" s="129"/>
      <c r="D204" s="126"/>
      <c r="E204" s="29"/>
      <c r="F204" s="29"/>
      <c r="G204" s="29"/>
      <c r="H204" s="29"/>
      <c r="I204" s="29"/>
      <c r="J204" s="2"/>
    </row>
    <row r="205" spans="1:13">
      <c r="A205" s="9"/>
      <c r="B205" s="17"/>
      <c r="C205" s="129"/>
      <c r="D205" s="93"/>
      <c r="E205" s="29"/>
      <c r="F205" s="29"/>
      <c r="G205" s="29"/>
      <c r="H205" s="29"/>
      <c r="I205" s="29"/>
      <c r="J205" s="2"/>
    </row>
    <row r="206" spans="1:13">
      <c r="A206" s="9"/>
      <c r="B206" s="17"/>
      <c r="C206" s="129"/>
      <c r="D206" s="126"/>
      <c r="E206" s="29"/>
      <c r="F206" s="29"/>
      <c r="G206" s="29"/>
      <c r="H206" s="29"/>
      <c r="I206" s="29"/>
      <c r="J206" s="2"/>
    </row>
    <row r="207" spans="1:13">
      <c r="A207" s="9"/>
      <c r="B207" s="17"/>
      <c r="C207" s="129"/>
      <c r="D207" s="126"/>
      <c r="E207" s="29"/>
      <c r="F207" s="29"/>
      <c r="G207" s="29"/>
      <c r="H207" s="29"/>
      <c r="I207" s="29"/>
      <c r="J207" s="2"/>
    </row>
    <row r="208" spans="1:13">
      <c r="A208" s="9"/>
      <c r="B208" s="17"/>
      <c r="C208" s="129"/>
      <c r="D208" s="126"/>
      <c r="E208" s="29"/>
      <c r="F208" s="29"/>
      <c r="G208" s="29"/>
      <c r="H208" s="29"/>
      <c r="I208" s="29"/>
      <c r="J208" s="2"/>
      <c r="L208" s="130"/>
      <c r="M208" s="92"/>
    </row>
    <row r="209" spans="1:12">
      <c r="A209" s="2"/>
      <c r="B209" s="17"/>
      <c r="C209" s="129"/>
      <c r="D209" s="126"/>
      <c r="E209" s="29"/>
      <c r="F209" s="29"/>
      <c r="G209" s="29"/>
      <c r="H209" s="29"/>
      <c r="I209" s="29"/>
      <c r="J209" s="2"/>
    </row>
    <row r="210" spans="1:12">
      <c r="A210" s="2"/>
      <c r="B210" s="17"/>
      <c r="C210" s="129"/>
      <c r="D210" s="126"/>
      <c r="E210" s="29"/>
      <c r="F210" s="29"/>
      <c r="G210" s="29"/>
      <c r="H210" s="29"/>
      <c r="I210" s="29"/>
      <c r="J210" s="2"/>
      <c r="L210" s="92"/>
    </row>
    <row r="211" spans="1:12">
      <c r="A211" s="2"/>
      <c r="B211" s="17"/>
      <c r="C211" s="129"/>
      <c r="D211" s="126"/>
      <c r="E211" s="29"/>
      <c r="F211" s="29"/>
      <c r="G211" s="29"/>
      <c r="H211" s="29"/>
      <c r="I211" s="29"/>
      <c r="J211" s="2"/>
      <c r="L211" s="92"/>
    </row>
    <row r="212" spans="1:12">
      <c r="A212" s="2"/>
      <c r="B212" s="2"/>
      <c r="C212" s="2"/>
      <c r="D212" s="2"/>
      <c r="E212" s="2"/>
      <c r="F212" s="2"/>
      <c r="G212" s="2"/>
      <c r="H212" s="2"/>
      <c r="I212" s="2"/>
      <c r="J212" s="2"/>
      <c r="L212" s="92"/>
    </row>
    <row r="213" spans="1:12">
      <c r="A213" s="2"/>
      <c r="B213" s="2"/>
      <c r="C213" s="2"/>
      <c r="D213" s="2"/>
      <c r="E213" s="2"/>
      <c r="F213" s="2"/>
      <c r="G213" s="2"/>
      <c r="H213" s="2"/>
      <c r="I213" s="15"/>
      <c r="J213" s="2"/>
      <c r="L213" s="92"/>
    </row>
    <row r="214" spans="1:12">
      <c r="A214" s="2"/>
      <c r="B214" s="17"/>
      <c r="C214" s="2"/>
      <c r="D214" s="9"/>
      <c r="E214" s="18"/>
      <c r="F214" s="18"/>
      <c r="G214" s="18"/>
      <c r="H214" s="18"/>
      <c r="I214" s="18"/>
      <c r="J214" s="2"/>
    </row>
    <row r="215" spans="1:12">
      <c r="A215" s="2"/>
      <c r="B215" s="17"/>
      <c r="C215" s="2"/>
      <c r="D215" s="9"/>
      <c r="E215" s="18"/>
      <c r="F215" s="18"/>
      <c r="G215" s="18"/>
      <c r="H215" s="18"/>
      <c r="I215" s="18"/>
      <c r="J215" s="2"/>
    </row>
    <row r="216" spans="1:12" ht="22.5">
      <c r="A216" s="2"/>
      <c r="B216" s="1"/>
      <c r="C216" s="2"/>
      <c r="D216" s="2"/>
      <c r="E216" s="2"/>
      <c r="F216" s="2"/>
      <c r="G216" s="2"/>
      <c r="H216" s="2"/>
      <c r="I216" s="2"/>
      <c r="J216" s="2"/>
    </row>
    <row r="217" spans="1:12" ht="22.5">
      <c r="A217" s="2"/>
      <c r="B217" s="1"/>
      <c r="C217" s="2"/>
      <c r="D217" s="2"/>
      <c r="E217" s="2"/>
      <c r="F217" s="2"/>
      <c r="G217" s="2"/>
      <c r="H217" s="2"/>
      <c r="I217" s="2"/>
      <c r="J217" s="2"/>
    </row>
    <row r="218" spans="1:12">
      <c r="A218" s="2"/>
      <c r="B218" s="17"/>
      <c r="C218" s="2"/>
      <c r="D218" s="2"/>
      <c r="E218" s="2"/>
      <c r="F218" s="2"/>
      <c r="G218" s="2"/>
      <c r="H218" s="2"/>
      <c r="I218" s="20"/>
      <c r="J218" s="2"/>
    </row>
    <row r="219" spans="1:12" ht="22.5">
      <c r="A219" s="2"/>
      <c r="B219" s="2"/>
      <c r="C219" s="2"/>
      <c r="D219" s="2"/>
      <c r="E219" s="2"/>
      <c r="F219" s="2"/>
      <c r="G219" s="2"/>
      <c r="H219" s="2"/>
      <c r="I219" s="21"/>
      <c r="J219" s="2"/>
    </row>
    <row r="220" spans="1:12" ht="22.5">
      <c r="A220" s="1"/>
      <c r="B220" s="17"/>
      <c r="C220" s="2"/>
      <c r="D220" s="2"/>
      <c r="E220" s="2"/>
      <c r="F220" s="2"/>
      <c r="G220" s="2"/>
      <c r="H220" s="2"/>
      <c r="I220" s="2"/>
      <c r="J220" s="2"/>
    </row>
    <row r="221" spans="1:12" ht="22.5">
      <c r="A221" s="1"/>
      <c r="B221" s="17"/>
      <c r="C221" s="2"/>
      <c r="D221" s="2"/>
      <c r="E221" s="2"/>
      <c r="F221" s="1"/>
      <c r="G221" s="1"/>
      <c r="H221" s="1"/>
      <c r="I221" s="1"/>
      <c r="J221" s="2"/>
    </row>
    <row r="222" spans="1:12" ht="22.5">
      <c r="A222" s="1"/>
      <c r="B222" s="1"/>
      <c r="C222" s="2"/>
      <c r="D222" s="2"/>
      <c r="E222" s="2"/>
      <c r="F222" s="1"/>
      <c r="G222" s="1"/>
      <c r="H222" s="1"/>
      <c r="I222" s="1"/>
      <c r="J222" s="2"/>
    </row>
    <row r="223" spans="1:12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2" ht="22.5">
      <c r="A224" s="12"/>
      <c r="B224" s="13"/>
      <c r="C224" s="13"/>
      <c r="D224" s="13"/>
      <c r="E224" s="14"/>
      <c r="F224" s="14"/>
      <c r="G224" s="14"/>
      <c r="H224" s="14"/>
      <c r="I224" s="14"/>
      <c r="J224" s="13"/>
    </row>
    <row r="225" spans="1:11" ht="22.5">
      <c r="A225" s="99"/>
      <c r="B225" s="93"/>
      <c r="C225" s="93"/>
      <c r="D225" s="93"/>
      <c r="E225" s="9"/>
      <c r="F225" s="9"/>
      <c r="G225" s="9"/>
      <c r="H225" s="9"/>
      <c r="I225" s="14"/>
      <c r="J225" s="13"/>
    </row>
    <row r="226" spans="1:11">
      <c r="A226" s="19"/>
      <c r="B226" s="2"/>
      <c r="C226" s="2"/>
      <c r="D226" s="9"/>
      <c r="E226" s="18"/>
      <c r="F226" s="18"/>
      <c r="G226" s="18"/>
      <c r="H226" s="18"/>
      <c r="I226" s="18"/>
      <c r="J226" s="2"/>
    </row>
    <row r="227" spans="1:11">
      <c r="A227" s="9"/>
      <c r="B227" s="17"/>
      <c r="C227" s="131"/>
      <c r="D227" s="9"/>
      <c r="E227" s="18"/>
      <c r="F227" s="16"/>
      <c r="G227" s="18"/>
      <c r="H227" s="16"/>
      <c r="I227" s="16"/>
      <c r="J227" s="11"/>
    </row>
    <row r="228" spans="1:11">
      <c r="A228" s="9"/>
      <c r="B228" s="17"/>
      <c r="C228" s="131"/>
      <c r="D228" s="9"/>
      <c r="E228" s="18"/>
      <c r="F228" s="16"/>
      <c r="G228" s="18"/>
      <c r="H228" s="16"/>
      <c r="I228" s="16"/>
      <c r="J228" s="2"/>
    </row>
    <row r="229" spans="1:11">
      <c r="A229" s="9"/>
      <c r="B229" s="17"/>
      <c r="C229" s="131"/>
      <c r="D229" s="9"/>
      <c r="E229" s="18"/>
      <c r="F229" s="16"/>
      <c r="G229" s="18"/>
      <c r="H229" s="16"/>
      <c r="I229" s="16"/>
      <c r="J229" s="11"/>
    </row>
    <row r="230" spans="1:11">
      <c r="A230" s="9"/>
      <c r="B230" s="17"/>
      <c r="C230" s="131"/>
      <c r="D230" s="9"/>
      <c r="E230" s="18"/>
      <c r="F230" s="16"/>
      <c r="G230" s="18"/>
      <c r="H230" s="16"/>
      <c r="I230" s="16"/>
      <c r="J230" s="2"/>
    </row>
    <row r="231" spans="1:11">
      <c r="A231" s="9"/>
      <c r="B231" s="17"/>
      <c r="C231" s="131"/>
      <c r="D231" s="93"/>
      <c r="E231" s="18"/>
      <c r="F231" s="16"/>
      <c r="G231" s="18"/>
      <c r="H231" s="16"/>
      <c r="I231" s="16"/>
      <c r="J231" s="2"/>
    </row>
    <row r="232" spans="1:11">
      <c r="A232" s="9"/>
      <c r="B232" s="17"/>
      <c r="C232" s="131"/>
      <c r="D232" s="9"/>
      <c r="E232" s="132"/>
      <c r="F232" s="16"/>
      <c r="G232" s="18"/>
      <c r="H232" s="16"/>
      <c r="I232" s="16"/>
      <c r="J232" s="2"/>
    </row>
    <row r="233" spans="1:11">
      <c r="A233" s="9"/>
      <c r="B233" s="17"/>
      <c r="C233" s="131"/>
      <c r="D233" s="126"/>
      <c r="E233" s="16"/>
      <c r="F233" s="16"/>
      <c r="G233" s="18"/>
      <c r="H233" s="16"/>
      <c r="I233" s="16"/>
      <c r="J233" s="2"/>
    </row>
    <row r="234" spans="1:11">
      <c r="A234" s="9"/>
      <c r="B234" s="17"/>
      <c r="C234" s="131"/>
      <c r="D234" s="126"/>
      <c r="E234" s="18"/>
      <c r="F234" s="16"/>
      <c r="G234" s="18"/>
      <c r="H234" s="16"/>
      <c r="I234" s="16"/>
      <c r="J234" s="2"/>
    </row>
    <row r="235" spans="1:11">
      <c r="A235" s="9"/>
      <c r="B235" s="2"/>
      <c r="C235" s="131"/>
      <c r="D235" s="126"/>
      <c r="E235" s="18"/>
      <c r="F235" s="16"/>
      <c r="G235" s="18"/>
      <c r="H235" s="16"/>
      <c r="I235" s="16"/>
      <c r="J235" s="2"/>
      <c r="K235" s="133"/>
    </row>
    <row r="236" spans="1:11">
      <c r="A236" s="9"/>
      <c r="B236" s="17"/>
      <c r="C236" s="131"/>
      <c r="D236" s="9"/>
      <c r="E236" s="18"/>
      <c r="F236" s="16"/>
      <c r="G236" s="18"/>
      <c r="H236" s="16"/>
      <c r="I236" s="16"/>
      <c r="J236" s="2"/>
      <c r="K236" s="133"/>
    </row>
    <row r="237" spans="1:11">
      <c r="A237" s="9"/>
      <c r="B237" s="17"/>
      <c r="C237" s="131"/>
      <c r="D237" s="9"/>
      <c r="E237" s="18"/>
      <c r="F237" s="16"/>
      <c r="G237" s="18"/>
      <c r="H237" s="16"/>
      <c r="I237" s="16"/>
      <c r="J237" s="2"/>
    </row>
    <row r="238" spans="1:11">
      <c r="A238" s="9"/>
      <c r="B238" s="17"/>
      <c r="C238" s="131"/>
      <c r="D238" s="9"/>
      <c r="E238" s="18"/>
      <c r="F238" s="16"/>
      <c r="G238" s="18"/>
      <c r="H238" s="16"/>
      <c r="I238" s="16"/>
      <c r="J238" s="2"/>
    </row>
    <row r="239" spans="1:11">
      <c r="A239" s="9"/>
      <c r="B239" s="17"/>
      <c r="C239" s="131"/>
      <c r="D239" s="9"/>
      <c r="E239" s="18"/>
      <c r="F239" s="16"/>
      <c r="G239" s="18"/>
      <c r="H239" s="16"/>
      <c r="I239" s="16"/>
      <c r="J239" s="2"/>
    </row>
    <row r="240" spans="1:11">
      <c r="A240" s="9"/>
      <c r="B240" s="17"/>
      <c r="C240" s="131"/>
      <c r="D240" s="93"/>
      <c r="E240" s="18"/>
      <c r="F240" s="16"/>
      <c r="G240" s="18"/>
      <c r="H240" s="16"/>
      <c r="I240" s="16"/>
      <c r="J240" s="2"/>
    </row>
    <row r="241" spans="1:10">
      <c r="A241" s="9"/>
      <c r="B241" s="17"/>
      <c r="C241" s="131"/>
      <c r="D241" s="126"/>
      <c r="E241" s="16"/>
      <c r="F241" s="16"/>
      <c r="G241" s="18"/>
      <c r="H241" s="16"/>
      <c r="I241" s="16"/>
      <c r="J241" s="2"/>
    </row>
    <row r="242" spans="1:10">
      <c r="A242" s="9"/>
      <c r="B242" s="17"/>
      <c r="C242" s="134"/>
      <c r="J242" s="2"/>
    </row>
    <row r="243" spans="1:10">
      <c r="A243" s="9"/>
      <c r="B243" s="17"/>
      <c r="C243" s="134"/>
      <c r="D243" s="135"/>
      <c r="E243" s="16"/>
      <c r="F243" s="16"/>
      <c r="G243" s="134"/>
      <c r="H243" s="16"/>
      <c r="I243" s="16"/>
      <c r="J243" s="2"/>
    </row>
    <row r="244" spans="1:10">
      <c r="A244" s="2"/>
      <c r="B244" s="17"/>
      <c r="C244" s="136"/>
      <c r="D244" s="135"/>
      <c r="E244" s="16"/>
      <c r="F244" s="16"/>
      <c r="G244" s="131"/>
      <c r="H244" s="16"/>
      <c r="I244" s="16"/>
      <c r="J244" s="2"/>
    </row>
    <row r="245" spans="1:10" ht="22.5">
      <c r="A245" s="1"/>
      <c r="B245" s="17"/>
      <c r="C245" s="2"/>
      <c r="D245" s="2"/>
      <c r="E245" s="2"/>
      <c r="F245" s="2"/>
      <c r="G245" s="2"/>
      <c r="H245" s="2"/>
      <c r="I245" s="2"/>
      <c r="J245" s="2"/>
    </row>
    <row r="246" spans="1:10" ht="22.5">
      <c r="A246" s="1"/>
      <c r="B246" s="17"/>
      <c r="C246" s="2"/>
      <c r="D246" s="2"/>
      <c r="E246" s="2"/>
      <c r="F246" s="1"/>
      <c r="G246" s="1"/>
      <c r="H246" s="1"/>
      <c r="I246" s="1"/>
      <c r="J246" s="2"/>
    </row>
    <row r="247" spans="1:10" ht="22.5">
      <c r="A247" s="1"/>
      <c r="B247" s="1"/>
      <c r="C247" s="2"/>
      <c r="D247" s="2"/>
      <c r="E247" s="2"/>
      <c r="F247" s="1"/>
      <c r="G247" s="1"/>
      <c r="H247" s="1"/>
      <c r="I247" s="1"/>
      <c r="J247" s="2"/>
    </row>
    <row r="248" spans="1:10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22.5">
      <c r="A249" s="12"/>
      <c r="B249" s="13"/>
      <c r="C249" s="13"/>
      <c r="D249" s="13"/>
      <c r="E249" s="14"/>
      <c r="F249" s="14"/>
      <c r="G249" s="14"/>
      <c r="H249" s="14"/>
      <c r="I249" s="14"/>
      <c r="J249" s="13"/>
    </row>
    <row r="250" spans="1:10" ht="22.5">
      <c r="A250" s="99"/>
      <c r="B250" s="93"/>
      <c r="C250" s="93"/>
      <c r="D250" s="93"/>
      <c r="E250" s="9"/>
      <c r="F250" s="9"/>
      <c r="G250" s="9"/>
      <c r="H250" s="9"/>
      <c r="I250" s="14"/>
      <c r="J250" s="13"/>
    </row>
    <row r="251" spans="1:10">
      <c r="A251" s="9"/>
      <c r="B251" s="2"/>
      <c r="C251" s="2"/>
      <c r="D251" s="9"/>
      <c r="E251" s="18"/>
      <c r="F251" s="18"/>
      <c r="G251" s="18"/>
      <c r="H251" s="18"/>
      <c r="I251" s="18"/>
      <c r="J251" s="2"/>
    </row>
    <row r="252" spans="1:10">
      <c r="A252" s="9"/>
      <c r="B252" s="17"/>
      <c r="C252" s="131"/>
      <c r="D252" s="9"/>
      <c r="E252" s="18"/>
      <c r="F252" s="16"/>
      <c r="G252" s="18"/>
      <c r="H252" s="16"/>
      <c r="I252" s="16"/>
      <c r="J252" s="2"/>
    </row>
    <row r="253" spans="1:10">
      <c r="A253" s="9"/>
      <c r="B253" s="17"/>
      <c r="C253" s="131"/>
      <c r="D253" s="9"/>
      <c r="E253" s="18"/>
      <c r="F253" s="16"/>
      <c r="G253" s="18"/>
      <c r="H253" s="16"/>
      <c r="I253" s="16"/>
      <c r="J253" s="11"/>
    </row>
    <row r="254" spans="1:10">
      <c r="A254" s="9"/>
      <c r="B254" s="17"/>
      <c r="C254" s="131"/>
      <c r="D254" s="9"/>
      <c r="E254" s="18"/>
      <c r="F254" s="16"/>
      <c r="G254" s="18"/>
      <c r="H254" s="16"/>
      <c r="I254" s="16"/>
      <c r="J254" s="2"/>
    </row>
    <row r="255" spans="1:10">
      <c r="A255" s="9"/>
      <c r="B255" s="17"/>
      <c r="C255" s="131"/>
      <c r="D255" s="93"/>
      <c r="E255" s="18"/>
      <c r="F255" s="16"/>
      <c r="G255" s="18"/>
      <c r="H255" s="16"/>
      <c r="I255" s="16"/>
      <c r="J255" s="2"/>
    </row>
    <row r="256" spans="1:10">
      <c r="A256" s="9"/>
      <c r="B256" s="17"/>
      <c r="C256" s="131"/>
      <c r="D256" s="9"/>
      <c r="E256" s="132"/>
      <c r="F256" s="16"/>
      <c r="G256" s="18"/>
      <c r="H256" s="16"/>
      <c r="I256" s="16"/>
      <c r="J256" s="2"/>
    </row>
    <row r="257" spans="1:10">
      <c r="A257" s="9"/>
      <c r="B257" s="17"/>
      <c r="C257" s="131"/>
      <c r="D257" s="126"/>
      <c r="E257" s="16"/>
      <c r="F257" s="16"/>
      <c r="G257" s="18"/>
      <c r="H257" s="16"/>
      <c r="I257" s="16"/>
      <c r="J257" s="2"/>
    </row>
    <row r="258" spans="1:10">
      <c r="A258" s="9"/>
      <c r="B258" s="17"/>
      <c r="C258" s="131"/>
      <c r="D258" s="126"/>
      <c r="E258" s="18"/>
      <c r="F258" s="16"/>
      <c r="G258" s="18"/>
      <c r="H258" s="16"/>
      <c r="I258" s="16"/>
      <c r="J258" s="2"/>
    </row>
    <row r="259" spans="1:10">
      <c r="A259" s="9"/>
      <c r="B259" s="2"/>
      <c r="C259" s="2"/>
      <c r="D259" s="2"/>
      <c r="E259" s="16"/>
      <c r="F259" s="16"/>
      <c r="G259" s="16"/>
      <c r="H259" s="16"/>
      <c r="I259" s="16"/>
      <c r="J259" s="2"/>
    </row>
    <row r="260" spans="1:10">
      <c r="A260" s="2"/>
      <c r="B260" s="101"/>
      <c r="C260" s="2"/>
      <c r="D260" s="9"/>
      <c r="E260" s="137"/>
      <c r="F260" s="16"/>
      <c r="G260" s="16"/>
      <c r="H260" s="16"/>
      <c r="I260" s="16"/>
      <c r="J260" s="2"/>
    </row>
    <row r="261" spans="1:10">
      <c r="A261" s="2"/>
      <c r="B261" s="101"/>
      <c r="C261" s="100"/>
      <c r="D261" s="9"/>
      <c r="E261" s="137"/>
      <c r="F261" s="16"/>
      <c r="G261" s="16"/>
      <c r="H261" s="16"/>
      <c r="I261" s="16"/>
      <c r="J261" s="2"/>
    </row>
    <row r="262" spans="1:10">
      <c r="A262" s="2"/>
      <c r="B262" s="101"/>
      <c r="C262" s="2"/>
      <c r="D262" s="9"/>
      <c r="E262" s="16"/>
      <c r="F262" s="16"/>
      <c r="G262" s="16"/>
      <c r="H262" s="16"/>
      <c r="I262" s="16"/>
      <c r="J262" s="2"/>
    </row>
    <row r="263" spans="1:10">
      <c r="A263" s="2"/>
      <c r="B263" s="101"/>
      <c r="C263" s="2"/>
      <c r="D263" s="9"/>
      <c r="E263" s="16"/>
      <c r="F263" s="16"/>
      <c r="G263" s="16"/>
      <c r="H263" s="16"/>
      <c r="I263" s="16"/>
      <c r="J263" s="2"/>
    </row>
    <row r="264" spans="1:10">
      <c r="A264" s="9"/>
      <c r="B264" s="101"/>
      <c r="C264" s="2"/>
      <c r="D264" s="9"/>
      <c r="E264" s="16"/>
      <c r="F264" s="16"/>
      <c r="G264" s="16"/>
      <c r="H264" s="16"/>
      <c r="I264" s="16"/>
      <c r="J264" s="2"/>
    </row>
    <row r="265" spans="1:10">
      <c r="A265" s="9"/>
      <c r="B265" s="101"/>
      <c r="C265" s="2"/>
      <c r="D265" s="9"/>
      <c r="E265" s="16"/>
      <c r="F265" s="16"/>
      <c r="G265" s="16"/>
      <c r="H265" s="16"/>
      <c r="I265" s="16"/>
      <c r="J265" s="2"/>
    </row>
    <row r="266" spans="1:10">
      <c r="A266" s="9"/>
      <c r="B266" s="101"/>
      <c r="C266" s="2"/>
      <c r="D266" s="9"/>
      <c r="E266" s="16"/>
      <c r="F266" s="16"/>
      <c r="G266" s="16"/>
      <c r="H266" s="16"/>
      <c r="I266" s="16"/>
      <c r="J266" s="2"/>
    </row>
    <row r="267" spans="1:10">
      <c r="A267" s="9"/>
      <c r="B267" s="101"/>
      <c r="C267" s="2"/>
      <c r="D267" s="9"/>
      <c r="E267" s="16"/>
      <c r="F267" s="16"/>
      <c r="G267" s="16"/>
      <c r="H267" s="16"/>
      <c r="I267" s="16"/>
      <c r="J267" s="2"/>
    </row>
    <row r="268" spans="1:10">
      <c r="A268" s="9"/>
      <c r="B268" s="101"/>
      <c r="C268" s="2"/>
      <c r="D268" s="9"/>
      <c r="E268" s="16"/>
      <c r="F268" s="16"/>
      <c r="G268" s="16"/>
      <c r="H268" s="16"/>
      <c r="I268" s="16"/>
      <c r="J268" s="2"/>
    </row>
    <row r="269" spans="1:10">
      <c r="A269" s="2"/>
      <c r="B269" s="17"/>
      <c r="C269" s="2"/>
      <c r="D269" s="9"/>
      <c r="E269" s="16"/>
      <c r="F269" s="16"/>
      <c r="G269" s="16"/>
      <c r="H269" s="16"/>
      <c r="I269" s="16"/>
      <c r="J269" s="2"/>
    </row>
    <row r="270" spans="1:10" ht="22.5">
      <c r="A270" s="1"/>
      <c r="B270" s="17"/>
      <c r="C270" s="2"/>
      <c r="D270" s="2"/>
      <c r="E270" s="2"/>
      <c r="F270" s="2"/>
      <c r="G270" s="2"/>
      <c r="H270" s="2"/>
      <c r="I270" s="2"/>
      <c r="J270" s="2"/>
    </row>
    <row r="271" spans="1:10" ht="22.5">
      <c r="A271" s="1"/>
      <c r="B271" s="17"/>
      <c r="C271" s="2"/>
      <c r="D271" s="2"/>
      <c r="E271" s="2"/>
      <c r="F271" s="1"/>
      <c r="G271" s="1"/>
      <c r="H271" s="1"/>
      <c r="I271" s="1"/>
      <c r="J271" s="2"/>
    </row>
    <row r="272" spans="1:10" ht="22.5">
      <c r="A272" s="1"/>
      <c r="B272" s="1"/>
      <c r="C272" s="2"/>
      <c r="D272" s="2"/>
      <c r="E272" s="2"/>
      <c r="F272" s="1"/>
      <c r="G272" s="1"/>
      <c r="H272" s="1"/>
      <c r="I272" s="1"/>
      <c r="J272" s="2"/>
    </row>
    <row r="273" spans="1:10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22.5">
      <c r="A274" s="12"/>
      <c r="B274" s="13"/>
      <c r="C274" s="13"/>
      <c r="D274" s="13"/>
      <c r="E274" s="14"/>
      <c r="F274" s="14"/>
      <c r="G274" s="14"/>
      <c r="H274" s="14"/>
      <c r="I274" s="14"/>
      <c r="J274" s="13"/>
    </row>
    <row r="275" spans="1:10" ht="22.5">
      <c r="A275" s="99"/>
      <c r="B275" s="93"/>
      <c r="C275" s="93"/>
      <c r="D275" s="93"/>
      <c r="E275" s="9"/>
      <c r="F275" s="9"/>
      <c r="G275" s="9"/>
      <c r="H275" s="9"/>
      <c r="I275" s="14"/>
      <c r="J275" s="13"/>
    </row>
    <row r="276" spans="1:10">
      <c r="A276" s="9"/>
      <c r="B276" s="2"/>
      <c r="C276" s="2"/>
      <c r="D276" s="2"/>
      <c r="E276" s="16"/>
      <c r="F276" s="16"/>
      <c r="G276" s="16"/>
      <c r="H276" s="16"/>
      <c r="I276" s="16"/>
      <c r="J276" s="2"/>
    </row>
    <row r="277" spans="1:10">
      <c r="A277" s="2"/>
      <c r="B277" s="17"/>
      <c r="C277" s="2"/>
      <c r="D277" s="9"/>
      <c r="E277" s="16"/>
      <c r="F277" s="16"/>
      <c r="G277" s="16"/>
      <c r="H277" s="16"/>
      <c r="I277" s="16"/>
      <c r="J277" s="2"/>
    </row>
    <row r="278" spans="1:10">
      <c r="A278" s="2"/>
      <c r="B278" s="17"/>
      <c r="C278" s="100"/>
      <c r="D278" s="9"/>
      <c r="E278" s="16"/>
      <c r="F278" s="16"/>
      <c r="G278" s="16"/>
      <c r="H278" s="16"/>
      <c r="I278" s="16"/>
      <c r="J278" s="2"/>
    </row>
    <row r="279" spans="1:10">
      <c r="A279" s="2"/>
      <c r="B279" s="17"/>
      <c r="C279" s="100"/>
      <c r="D279" s="9"/>
      <c r="E279" s="16"/>
      <c r="F279" s="16"/>
      <c r="G279" s="16"/>
      <c r="H279" s="16"/>
      <c r="I279" s="16"/>
      <c r="J279" s="11"/>
    </row>
    <row r="280" spans="1:10">
      <c r="A280" s="9"/>
      <c r="B280" s="2"/>
      <c r="C280" s="2"/>
      <c r="D280" s="2"/>
      <c r="E280" s="16"/>
      <c r="F280" s="16"/>
      <c r="G280" s="16"/>
      <c r="H280" s="16"/>
      <c r="I280" s="16"/>
      <c r="J280" s="2"/>
    </row>
    <row r="281" spans="1:10">
      <c r="A281" s="2"/>
      <c r="B281" s="101"/>
      <c r="C281" s="2"/>
      <c r="D281" s="9"/>
      <c r="E281" s="16"/>
      <c r="F281" s="16"/>
      <c r="G281" s="16"/>
      <c r="H281" s="16"/>
      <c r="I281" s="16"/>
      <c r="J281" s="2"/>
    </row>
    <row r="282" spans="1:10">
      <c r="A282" s="2"/>
      <c r="B282" s="101"/>
      <c r="C282" s="2"/>
      <c r="D282" s="9"/>
      <c r="E282" s="16"/>
      <c r="F282" s="16"/>
      <c r="G282" s="16"/>
      <c r="H282" s="16"/>
      <c r="I282" s="16"/>
      <c r="J282" s="2"/>
    </row>
    <row r="283" spans="1:10">
      <c r="A283" s="9"/>
      <c r="B283" s="101"/>
      <c r="C283" s="2"/>
      <c r="D283" s="9"/>
      <c r="E283" s="16"/>
      <c r="F283" s="16"/>
      <c r="G283" s="16"/>
      <c r="H283" s="16"/>
      <c r="I283" s="16"/>
      <c r="J283" s="2"/>
    </row>
    <row r="284" spans="1:10">
      <c r="A284" s="9"/>
      <c r="B284" s="2"/>
      <c r="C284" s="2"/>
      <c r="D284" s="2"/>
      <c r="E284" s="16"/>
      <c r="F284" s="16"/>
      <c r="G284" s="16"/>
      <c r="H284" s="16"/>
      <c r="I284" s="16"/>
      <c r="J284" s="2"/>
    </row>
    <row r="285" spans="1:10">
      <c r="A285" s="2"/>
      <c r="B285" s="2"/>
      <c r="C285" s="2"/>
      <c r="D285" s="9"/>
      <c r="E285" s="16"/>
      <c r="F285" s="16"/>
      <c r="G285" s="16"/>
      <c r="H285" s="16"/>
      <c r="I285" s="16"/>
      <c r="J285" s="2"/>
    </row>
    <row r="286" spans="1:10">
      <c r="A286" s="9"/>
      <c r="B286" s="2"/>
      <c r="C286" s="2"/>
      <c r="D286" s="9"/>
      <c r="E286" s="16"/>
      <c r="F286" s="16"/>
      <c r="G286" s="16"/>
      <c r="H286" s="16"/>
      <c r="I286" s="16"/>
      <c r="J286" s="2"/>
    </row>
    <row r="287" spans="1:10">
      <c r="A287" s="2"/>
      <c r="B287" s="2"/>
      <c r="C287" s="2"/>
      <c r="D287" s="9"/>
      <c r="E287" s="16"/>
      <c r="F287" s="16"/>
      <c r="G287" s="16"/>
      <c r="H287" s="16"/>
      <c r="I287" s="16"/>
      <c r="J287" s="2"/>
    </row>
    <row r="288" spans="1:10">
      <c r="A288" s="9"/>
      <c r="B288" s="2"/>
      <c r="C288" s="2"/>
      <c r="D288" s="2"/>
      <c r="E288" s="16"/>
      <c r="F288" s="16"/>
      <c r="G288" s="16"/>
      <c r="H288" s="16"/>
      <c r="I288" s="16"/>
      <c r="J288" s="2"/>
    </row>
    <row r="289" spans="1:10">
      <c r="A289" s="2"/>
      <c r="B289" s="2"/>
      <c r="C289" s="2"/>
      <c r="D289" s="9"/>
      <c r="E289" s="16"/>
      <c r="F289" s="16"/>
      <c r="G289" s="16"/>
      <c r="H289" s="16"/>
      <c r="I289" s="16"/>
      <c r="J289" s="2"/>
    </row>
    <row r="290" spans="1:10">
      <c r="A290" s="9"/>
      <c r="B290" s="2"/>
      <c r="C290" s="2"/>
      <c r="D290" s="2"/>
      <c r="E290" s="16"/>
      <c r="F290" s="16"/>
      <c r="G290" s="16"/>
      <c r="H290" s="16"/>
      <c r="I290" s="16"/>
      <c r="J290" s="2"/>
    </row>
    <row r="291" spans="1:10">
      <c r="A291" s="2"/>
      <c r="B291" s="2"/>
      <c r="C291" s="2"/>
      <c r="D291" s="9"/>
      <c r="E291" s="16"/>
      <c r="F291" s="16"/>
      <c r="G291" s="16"/>
      <c r="H291" s="16"/>
      <c r="I291" s="16"/>
      <c r="J291" s="2"/>
    </row>
    <row r="292" spans="1:10">
      <c r="A292" s="9"/>
      <c r="B292" s="2"/>
      <c r="C292" s="2"/>
      <c r="D292" s="2"/>
      <c r="E292" s="16"/>
      <c r="F292" s="16"/>
      <c r="G292" s="16"/>
      <c r="H292" s="16"/>
      <c r="I292" s="16"/>
      <c r="J292" s="2"/>
    </row>
    <row r="293" spans="1:10">
      <c r="A293" s="2"/>
      <c r="B293" s="2"/>
      <c r="C293" s="2"/>
      <c r="D293" s="9"/>
      <c r="E293" s="16"/>
      <c r="F293" s="16"/>
      <c r="G293" s="16"/>
      <c r="H293" s="16"/>
      <c r="I293" s="16"/>
      <c r="J293" s="2"/>
    </row>
    <row r="294" spans="1:10">
      <c r="A294" s="9"/>
      <c r="B294" s="2"/>
      <c r="C294" s="2"/>
      <c r="D294" s="2"/>
      <c r="E294" s="16"/>
      <c r="F294" s="16"/>
      <c r="G294" s="16"/>
      <c r="H294" s="16"/>
      <c r="I294" s="16"/>
      <c r="J294" s="2"/>
    </row>
  </sheetData>
  <mergeCells count="7">
    <mergeCell ref="J5:J6"/>
    <mergeCell ref="A5:A6"/>
    <mergeCell ref="B5:B6"/>
    <mergeCell ref="C5:C6"/>
    <mergeCell ref="D5:D6"/>
    <mergeCell ref="E5:F5"/>
    <mergeCell ref="G5:H5"/>
  </mergeCells>
  <printOptions horizontalCentered="1" verticalCentered="1"/>
  <pageMargins left="0.39370078740157483" right="0.15748031496062992" top="0.78740157480314965" bottom="0.39370078740157483" header="0.31496062992125984" footer="0.31496062992125984"/>
  <pageSetup paperSize="9" scale="87" orientation="landscape" horizontalDpi="4294967293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/>
  <dimension ref="A1:O303"/>
  <sheetViews>
    <sheetView view="pageLayout" zoomScale="51" zoomScaleNormal="100" zoomScaleSheetLayoutView="100" zoomScalePageLayoutView="51" workbookViewId="0">
      <selection activeCell="P26" sqref="P26"/>
    </sheetView>
  </sheetViews>
  <sheetFormatPr defaultColWidth="9.140625" defaultRowHeight="21"/>
  <cols>
    <col min="1" max="1" width="7.7109375" style="82" customWidth="1"/>
    <col min="2" max="2" width="44" style="82" customWidth="1"/>
    <col min="3" max="4" width="9.140625" style="82"/>
    <col min="5" max="8" width="11.7109375" style="82" customWidth="1"/>
    <col min="9" max="9" width="13.7109375" style="82" customWidth="1"/>
    <col min="10" max="10" width="12.42578125" style="82" bestFit="1" customWidth="1"/>
    <col min="11" max="11" width="9.140625" style="82"/>
    <col min="12" max="12" width="18.42578125" style="82" customWidth="1"/>
    <col min="13" max="13" width="12.42578125" style="94" bestFit="1" customWidth="1"/>
    <col min="14" max="14" width="9.140625" style="94"/>
    <col min="15" max="16384" width="9.140625" style="82"/>
  </cols>
  <sheetData>
    <row r="1" spans="1:14" ht="22.5">
      <c r="A1" s="1" t="s">
        <v>67</v>
      </c>
      <c r="B1" s="1"/>
      <c r="C1" s="2"/>
      <c r="D1" s="2"/>
      <c r="E1" s="2"/>
      <c r="F1" s="2"/>
      <c r="G1" s="2"/>
      <c r="H1" s="1"/>
      <c r="I1" s="2"/>
      <c r="J1" s="19" t="s">
        <v>707</v>
      </c>
    </row>
    <row r="2" spans="1:14" ht="22.5">
      <c r="A2" s="1" t="str">
        <f>'ปร.4 หมวดสรุปค่าต้นทุนงาน'!A2</f>
        <v>สถานที่ ค่ายลูกเสือจังหวัดยโสธร ต.เดิด อ.เมือง จ.ยโสธร</v>
      </c>
      <c r="B2" s="1"/>
      <c r="C2" s="2"/>
      <c r="D2" s="2"/>
      <c r="E2" s="2"/>
      <c r="F2" s="1"/>
      <c r="G2" s="1"/>
      <c r="H2" s="1"/>
      <c r="I2" s="1"/>
      <c r="J2" s="2"/>
    </row>
    <row r="3" spans="1:14" ht="22.5">
      <c r="A3" s="1" t="str">
        <f>หมวดงานผนัง!A3</f>
        <v>คำนวณราคากลางเมื่อวันที่ 28 เมษายน 2568</v>
      </c>
      <c r="B3" s="1"/>
      <c r="C3" s="2"/>
      <c r="D3" s="2"/>
      <c r="E3" s="2"/>
      <c r="F3" s="1"/>
      <c r="G3" s="1"/>
      <c r="H3" s="1"/>
      <c r="I3" s="1"/>
      <c r="J3" s="2"/>
    </row>
    <row r="4" spans="1:14">
      <c r="A4" s="2"/>
      <c r="B4" s="2"/>
      <c r="C4" s="2"/>
      <c r="D4" s="2"/>
      <c r="E4" s="2"/>
      <c r="F4" s="2"/>
      <c r="G4" s="2"/>
      <c r="H4" s="2"/>
      <c r="I4" s="2"/>
      <c r="J4" s="2"/>
    </row>
    <row r="5" spans="1:14" ht="22.5">
      <c r="A5" s="277" t="s">
        <v>8</v>
      </c>
      <c r="B5" s="277" t="s">
        <v>0</v>
      </c>
      <c r="C5" s="277" t="s">
        <v>1</v>
      </c>
      <c r="D5" s="277" t="s">
        <v>2</v>
      </c>
      <c r="E5" s="280" t="s">
        <v>3</v>
      </c>
      <c r="F5" s="280"/>
      <c r="G5" s="280" t="s">
        <v>4</v>
      </c>
      <c r="H5" s="280"/>
      <c r="I5" s="161" t="s">
        <v>5</v>
      </c>
      <c r="J5" s="277" t="s">
        <v>7</v>
      </c>
    </row>
    <row r="6" spans="1:14" ht="22.5">
      <c r="A6" s="279"/>
      <c r="B6" s="279"/>
      <c r="C6" s="279"/>
      <c r="D6" s="279"/>
      <c r="E6" s="162" t="s">
        <v>9</v>
      </c>
      <c r="F6" s="162" t="s">
        <v>10</v>
      </c>
      <c r="G6" s="162" t="s">
        <v>9</v>
      </c>
      <c r="H6" s="162" t="s">
        <v>10</v>
      </c>
      <c r="I6" s="163" t="s">
        <v>6</v>
      </c>
      <c r="J6" s="278"/>
    </row>
    <row r="7" spans="1:14">
      <c r="A7" s="80">
        <v>5</v>
      </c>
      <c r="B7" s="3" t="s">
        <v>55</v>
      </c>
      <c r="C7" s="84"/>
      <c r="D7" s="84"/>
      <c r="E7" s="85"/>
      <c r="F7" s="85"/>
      <c r="G7" s="85"/>
      <c r="H7" s="85"/>
      <c r="I7" s="84"/>
      <c r="J7" s="3"/>
    </row>
    <row r="8" spans="1:14" ht="22.5">
      <c r="A8" s="6"/>
      <c r="B8" s="28" t="s">
        <v>757</v>
      </c>
      <c r="C8" s="217">
        <f>ROUNDUP(((4.47+4.47)*16)*2.2,0)</f>
        <v>315</v>
      </c>
      <c r="D8" s="4" t="s">
        <v>66</v>
      </c>
      <c r="E8" s="88">
        <v>65</v>
      </c>
      <c r="F8" s="7">
        <f t="shared" ref="F8:F22" si="0">C8*E8</f>
        <v>20475</v>
      </c>
      <c r="G8" s="88">
        <v>0</v>
      </c>
      <c r="H8" s="7">
        <f t="shared" ref="H8:H22" si="1">C8*G8</f>
        <v>0</v>
      </c>
      <c r="I8" s="7">
        <f t="shared" ref="I8:I22" si="2">F8+H8</f>
        <v>20475</v>
      </c>
      <c r="J8" s="37"/>
    </row>
    <row r="9" spans="1:14" ht="22.5">
      <c r="A9" s="6"/>
      <c r="B9" s="28" t="s">
        <v>767</v>
      </c>
      <c r="C9" s="217">
        <f>((4.47+4.47)*16)</f>
        <v>143.04</v>
      </c>
      <c r="D9" s="4" t="s">
        <v>12</v>
      </c>
      <c r="E9" s="88">
        <v>0</v>
      </c>
      <c r="F9" s="7">
        <f t="shared" ref="F9" si="3">C9*E9</f>
        <v>0</v>
      </c>
      <c r="G9" s="88">
        <v>45</v>
      </c>
      <c r="H9" s="7">
        <f t="shared" ref="H9" si="4">C9*G9</f>
        <v>6436.7999999999993</v>
      </c>
      <c r="I9" s="7">
        <f t="shared" ref="I9" si="5">F9+H9</f>
        <v>6436.7999999999993</v>
      </c>
      <c r="J9" s="37"/>
    </row>
    <row r="10" spans="1:14" ht="22.5">
      <c r="A10" s="6"/>
      <c r="B10" s="28" t="s">
        <v>113</v>
      </c>
      <c r="C10" s="241">
        <f>ROUND(16*2.22,0)</f>
        <v>36</v>
      </c>
      <c r="D10" s="4" t="s">
        <v>66</v>
      </c>
      <c r="E10" s="88">
        <v>65</v>
      </c>
      <c r="F10" s="7">
        <f t="shared" ref="F10:F16" si="6">C10*E10</f>
        <v>2340</v>
      </c>
      <c r="G10" s="88">
        <v>45</v>
      </c>
      <c r="H10" s="7">
        <f t="shared" ref="H10:H16" si="7">C10*G10</f>
        <v>1620</v>
      </c>
      <c r="I10" s="7">
        <f t="shared" ref="I10:I16" si="8">F10+H10</f>
        <v>3960</v>
      </c>
      <c r="J10" s="37"/>
    </row>
    <row r="11" spans="1:14" ht="22.5">
      <c r="A11" s="6"/>
      <c r="B11" s="28" t="s">
        <v>768</v>
      </c>
      <c r="C11" s="241">
        <v>16</v>
      </c>
      <c r="D11" s="4" t="s">
        <v>11</v>
      </c>
      <c r="E11" s="88">
        <v>0</v>
      </c>
      <c r="F11" s="7">
        <f t="shared" si="6"/>
        <v>0</v>
      </c>
      <c r="G11" s="88">
        <v>55</v>
      </c>
      <c r="H11" s="7">
        <f t="shared" si="7"/>
        <v>880</v>
      </c>
      <c r="I11" s="7">
        <f t="shared" si="8"/>
        <v>880</v>
      </c>
      <c r="J11" s="37"/>
    </row>
    <row r="12" spans="1:14" ht="22.5">
      <c r="A12" s="6"/>
      <c r="B12" s="28" t="s">
        <v>114</v>
      </c>
      <c r="C12" s="217">
        <v>2</v>
      </c>
      <c r="D12" s="4" t="s">
        <v>66</v>
      </c>
      <c r="E12" s="88">
        <v>65</v>
      </c>
      <c r="F12" s="7">
        <f t="shared" si="6"/>
        <v>130</v>
      </c>
      <c r="G12" s="88">
        <v>20</v>
      </c>
      <c r="H12" s="7">
        <f t="shared" si="7"/>
        <v>40</v>
      </c>
      <c r="I12" s="7">
        <f t="shared" si="8"/>
        <v>170</v>
      </c>
      <c r="J12" s="37"/>
    </row>
    <row r="13" spans="1:14" ht="22.5">
      <c r="A13" s="6"/>
      <c r="B13" s="28" t="s">
        <v>99</v>
      </c>
      <c r="C13" s="217">
        <f>ROUNDUP((4.5+4.5)*2*2,0)</f>
        <v>36</v>
      </c>
      <c r="D13" s="4" t="s">
        <v>66</v>
      </c>
      <c r="E13" s="88">
        <v>47</v>
      </c>
      <c r="F13" s="7">
        <f t="shared" si="6"/>
        <v>1692</v>
      </c>
      <c r="G13" s="88">
        <v>0</v>
      </c>
      <c r="H13" s="7">
        <f t="shared" si="7"/>
        <v>0</v>
      </c>
      <c r="I13" s="7">
        <f t="shared" si="8"/>
        <v>1692</v>
      </c>
      <c r="J13" s="37"/>
    </row>
    <row r="14" spans="1:14" ht="22.5">
      <c r="A14" s="6"/>
      <c r="B14" s="28" t="s">
        <v>769</v>
      </c>
      <c r="C14" s="217">
        <f>ROUNDUP((4.5+4.5)*2,0)</f>
        <v>18</v>
      </c>
      <c r="D14" s="4" t="s">
        <v>11</v>
      </c>
      <c r="E14" s="88">
        <v>0</v>
      </c>
      <c r="F14" s="7">
        <f t="shared" si="6"/>
        <v>0</v>
      </c>
      <c r="G14" s="88">
        <v>45</v>
      </c>
      <c r="H14" s="7">
        <f t="shared" si="7"/>
        <v>810</v>
      </c>
      <c r="I14" s="7">
        <f t="shared" si="8"/>
        <v>810</v>
      </c>
      <c r="J14" s="37"/>
    </row>
    <row r="15" spans="1:14" ht="22.5">
      <c r="A15" s="6"/>
      <c r="B15" s="28" t="s">
        <v>100</v>
      </c>
      <c r="C15" s="217">
        <v>4</v>
      </c>
      <c r="D15" s="4" t="s">
        <v>66</v>
      </c>
      <c r="E15" s="88">
        <v>47</v>
      </c>
      <c r="F15" s="7">
        <f t="shared" si="6"/>
        <v>188</v>
      </c>
      <c r="G15" s="88">
        <v>20</v>
      </c>
      <c r="H15" s="7">
        <f t="shared" si="7"/>
        <v>80</v>
      </c>
      <c r="I15" s="7">
        <f t="shared" si="8"/>
        <v>268</v>
      </c>
      <c r="J15" s="37"/>
    </row>
    <row r="16" spans="1:14" ht="22.5">
      <c r="A16" s="6"/>
      <c r="B16" s="28" t="s">
        <v>84</v>
      </c>
      <c r="C16" s="217">
        <f>C8*1.5</f>
        <v>472.5</v>
      </c>
      <c r="D16" s="4" t="s">
        <v>14</v>
      </c>
      <c r="E16" s="7">
        <v>5</v>
      </c>
      <c r="F16" s="7">
        <f t="shared" si="6"/>
        <v>2362.5</v>
      </c>
      <c r="G16" s="7"/>
      <c r="H16" s="7">
        <f t="shared" si="7"/>
        <v>0</v>
      </c>
      <c r="I16" s="7">
        <f t="shared" si="8"/>
        <v>2362.5</v>
      </c>
      <c r="J16" s="37"/>
      <c r="M16" s="94" t="s">
        <v>479</v>
      </c>
      <c r="N16" s="94" t="s">
        <v>764</v>
      </c>
    </row>
    <row r="17" spans="1:15" ht="22.5">
      <c r="A17" s="6"/>
      <c r="B17" s="28" t="s">
        <v>64</v>
      </c>
      <c r="C17" s="217">
        <f t="shared" ref="C17:C22" si="9">ROUNDUP(M17*N17,0)</f>
        <v>520</v>
      </c>
      <c r="D17" s="4" t="s">
        <v>13</v>
      </c>
      <c r="E17" s="88">
        <v>25</v>
      </c>
      <c r="F17" s="7">
        <f t="shared" si="0"/>
        <v>13000</v>
      </c>
      <c r="G17" s="88">
        <v>10</v>
      </c>
      <c r="H17" s="7">
        <f t="shared" si="1"/>
        <v>5200</v>
      </c>
      <c r="I17" s="7">
        <f t="shared" si="2"/>
        <v>18200</v>
      </c>
      <c r="J17" s="37"/>
      <c r="M17" s="239">
        <f>((16*2)+(5*4))*1.05</f>
        <v>54.6</v>
      </c>
      <c r="N17" s="94">
        <v>9.52</v>
      </c>
      <c r="O17" s="82">
        <f>M17*N17</f>
        <v>519.79200000000003</v>
      </c>
    </row>
    <row r="18" spans="1:15" ht="22.5">
      <c r="A18" s="6"/>
      <c r="B18" s="28" t="s">
        <v>62</v>
      </c>
      <c r="C18" s="217">
        <f t="shared" si="9"/>
        <v>118</v>
      </c>
      <c r="D18" s="4" t="s">
        <v>13</v>
      </c>
      <c r="E18" s="88">
        <v>25</v>
      </c>
      <c r="F18" s="7">
        <f t="shared" si="0"/>
        <v>2950</v>
      </c>
      <c r="G18" s="88">
        <v>10</v>
      </c>
      <c r="H18" s="7">
        <f t="shared" si="1"/>
        <v>1180</v>
      </c>
      <c r="I18" s="7">
        <f t="shared" si="2"/>
        <v>4130</v>
      </c>
      <c r="J18" s="37"/>
      <c r="M18" s="239">
        <f>16*1.05</f>
        <v>16.8</v>
      </c>
      <c r="N18" s="94">
        <v>7.01</v>
      </c>
      <c r="O18" s="82">
        <f t="shared" ref="O18:O22" si="10">M18*N18</f>
        <v>117.768</v>
      </c>
    </row>
    <row r="19" spans="1:15" ht="20.25" customHeight="1">
      <c r="A19" s="6"/>
      <c r="B19" s="28" t="s">
        <v>61</v>
      </c>
      <c r="C19" s="217">
        <f t="shared" si="9"/>
        <v>1127</v>
      </c>
      <c r="D19" s="4" t="s">
        <v>13</v>
      </c>
      <c r="E19" s="88">
        <v>25</v>
      </c>
      <c r="F19" s="7">
        <f t="shared" si="0"/>
        <v>28175</v>
      </c>
      <c r="G19" s="88">
        <v>10</v>
      </c>
      <c r="H19" s="7">
        <f t="shared" si="1"/>
        <v>11270</v>
      </c>
      <c r="I19" s="7">
        <f t="shared" si="2"/>
        <v>39445</v>
      </c>
      <c r="J19" s="37"/>
      <c r="M19" s="239">
        <f>((4.5*((16/1)+1))*2)*1.05</f>
        <v>160.65</v>
      </c>
      <c r="N19" s="94">
        <v>7.01</v>
      </c>
      <c r="O19" s="82">
        <f t="shared" si="10"/>
        <v>1126.1565000000001</v>
      </c>
    </row>
    <row r="20" spans="1:15" ht="22.5">
      <c r="A20" s="6"/>
      <c r="B20" s="28" t="s">
        <v>63</v>
      </c>
      <c r="C20" s="217">
        <f t="shared" si="9"/>
        <v>85</v>
      </c>
      <c r="D20" s="4" t="s">
        <v>13</v>
      </c>
      <c r="E20" s="88">
        <v>25</v>
      </c>
      <c r="F20" s="7">
        <f t="shared" si="0"/>
        <v>2125</v>
      </c>
      <c r="G20" s="88">
        <v>10</v>
      </c>
      <c r="H20" s="7">
        <f t="shared" si="1"/>
        <v>850</v>
      </c>
      <c r="I20" s="7">
        <f t="shared" si="2"/>
        <v>2975</v>
      </c>
      <c r="J20" s="37"/>
      <c r="M20" s="239">
        <f>1.44*8*1.05</f>
        <v>12.096</v>
      </c>
      <c r="N20" s="94">
        <v>7.01</v>
      </c>
      <c r="O20" s="82">
        <f t="shared" si="10"/>
        <v>84.792959999999994</v>
      </c>
    </row>
    <row r="21" spans="1:15" ht="22.5">
      <c r="A21" s="6"/>
      <c r="B21" s="28" t="s">
        <v>766</v>
      </c>
      <c r="C21" s="217">
        <f t="shared" si="9"/>
        <v>198</v>
      </c>
      <c r="D21" s="4" t="s">
        <v>13</v>
      </c>
      <c r="E21" s="88">
        <v>25</v>
      </c>
      <c r="F21" s="7">
        <f t="shared" si="0"/>
        <v>4950</v>
      </c>
      <c r="G21" s="88">
        <v>10</v>
      </c>
      <c r="H21" s="7">
        <f t="shared" si="1"/>
        <v>1980</v>
      </c>
      <c r="I21" s="7">
        <f t="shared" si="2"/>
        <v>6930</v>
      </c>
      <c r="J21" s="37"/>
      <c r="M21" s="239">
        <f>3.36*8*1.05</f>
        <v>28.224</v>
      </c>
      <c r="N21" s="94">
        <v>7.01</v>
      </c>
      <c r="O21" s="82">
        <f t="shared" si="10"/>
        <v>197.85023999999999</v>
      </c>
    </row>
    <row r="22" spans="1:15" ht="22.5">
      <c r="A22" s="6"/>
      <c r="B22" s="28" t="s">
        <v>65</v>
      </c>
      <c r="C22" s="217">
        <f t="shared" si="9"/>
        <v>650</v>
      </c>
      <c r="D22" s="4" t="s">
        <v>13</v>
      </c>
      <c r="E22" s="88">
        <f>ROUND(411/17.8,0)</f>
        <v>23</v>
      </c>
      <c r="F22" s="7">
        <f t="shared" si="0"/>
        <v>14950</v>
      </c>
      <c r="G22" s="88">
        <v>10</v>
      </c>
      <c r="H22" s="7">
        <f t="shared" si="1"/>
        <v>6500</v>
      </c>
      <c r="I22" s="7">
        <f t="shared" si="2"/>
        <v>21450</v>
      </c>
      <c r="J22" s="37"/>
      <c r="M22" s="239">
        <f>((10)*((16/0.94)+2))*1.05</f>
        <v>199.72340425531917</v>
      </c>
      <c r="N22" s="94">
        <v>3.25</v>
      </c>
      <c r="O22" s="82">
        <f t="shared" si="10"/>
        <v>649.10106382978734</v>
      </c>
    </row>
    <row r="23" spans="1:15" ht="22.5">
      <c r="A23" s="6"/>
      <c r="B23" s="28" t="s">
        <v>56</v>
      </c>
      <c r="C23" s="83">
        <v>51</v>
      </c>
      <c r="D23" s="4" t="s">
        <v>11</v>
      </c>
      <c r="E23" s="88">
        <f>ROUND(217/3,0)</f>
        <v>72</v>
      </c>
      <c r="F23" s="7">
        <f>C23*E23</f>
        <v>3672</v>
      </c>
      <c r="G23" s="88">
        <v>45</v>
      </c>
      <c r="H23" s="7">
        <f>C23*G23</f>
        <v>2295</v>
      </c>
      <c r="I23" s="7">
        <f>F23+H23</f>
        <v>5967</v>
      </c>
      <c r="J23" s="37"/>
    </row>
    <row r="24" spans="1:15" ht="22.5">
      <c r="A24" s="6"/>
      <c r="B24" s="28" t="s">
        <v>60</v>
      </c>
      <c r="C24" s="83">
        <v>51</v>
      </c>
      <c r="D24" s="4" t="s">
        <v>11</v>
      </c>
      <c r="E24" s="88">
        <f>ROUND(158/3,0)</f>
        <v>53</v>
      </c>
      <c r="F24" s="7">
        <f>C24*E24</f>
        <v>2703</v>
      </c>
      <c r="G24" s="88">
        <v>45</v>
      </c>
      <c r="H24" s="7">
        <f>C24*G24</f>
        <v>2295</v>
      </c>
      <c r="I24" s="7">
        <f>F24+H24</f>
        <v>4998</v>
      </c>
      <c r="J24" s="37"/>
    </row>
    <row r="25" spans="1:15" ht="22.5">
      <c r="A25" s="6"/>
      <c r="B25" s="28"/>
      <c r="C25" s="37"/>
      <c r="D25" s="4"/>
      <c r="E25" s="7"/>
      <c r="F25" s="7"/>
      <c r="G25" s="7"/>
      <c r="H25" s="7"/>
      <c r="I25" s="7"/>
      <c r="J25" s="37"/>
      <c r="L25" s="92"/>
    </row>
    <row r="26" spans="1:15" ht="23.25" thickBot="1">
      <c r="A26" s="173"/>
      <c r="B26" s="194" t="s">
        <v>34</v>
      </c>
      <c r="C26" s="172"/>
      <c r="D26" s="195"/>
      <c r="E26" s="171"/>
      <c r="F26" s="171"/>
      <c r="G26" s="171"/>
      <c r="H26" s="171"/>
      <c r="I26" s="196">
        <f>SUM(I8:I25)</f>
        <v>141149.29999999999</v>
      </c>
      <c r="J26" s="172"/>
    </row>
    <row r="27" spans="1:15" ht="23.25" thickTop="1">
      <c r="A27" s="23"/>
      <c r="B27" s="23"/>
      <c r="C27" s="24"/>
      <c r="D27" s="24"/>
      <c r="E27" s="24"/>
      <c r="F27" s="23"/>
      <c r="G27" s="23"/>
      <c r="H27" s="23"/>
      <c r="I27" s="1"/>
      <c r="J27" s="24"/>
    </row>
    <row r="28" spans="1:15" ht="22.5">
      <c r="A28" s="1"/>
      <c r="B28" s="1"/>
      <c r="C28" s="2"/>
      <c r="D28" s="2"/>
      <c r="E28" s="11"/>
      <c r="F28" s="11"/>
      <c r="G28" s="11"/>
      <c r="H28" s="11"/>
      <c r="I28" s="11"/>
      <c r="J28" s="2"/>
    </row>
    <row r="29" spans="1:15" ht="22.5">
      <c r="A29" s="1"/>
      <c r="B29" s="1"/>
      <c r="C29" s="2"/>
      <c r="D29" s="2"/>
      <c r="E29" s="2"/>
      <c r="F29" s="1"/>
      <c r="G29" s="1"/>
      <c r="H29" s="1"/>
      <c r="I29" s="1"/>
      <c r="J29" s="2"/>
    </row>
    <row r="30" spans="1:15" ht="22.5">
      <c r="A30" s="1"/>
      <c r="B30" s="1"/>
      <c r="C30" s="2"/>
      <c r="D30" s="2"/>
      <c r="E30" s="2"/>
      <c r="F30" s="1"/>
      <c r="G30" s="1"/>
      <c r="H30" s="1"/>
      <c r="I30" s="1"/>
      <c r="J30" s="2"/>
    </row>
    <row r="31" spans="1:15">
      <c r="A31" s="2"/>
      <c r="B31" s="2"/>
      <c r="C31" s="2"/>
      <c r="D31" s="2"/>
      <c r="E31" s="2"/>
      <c r="F31" s="2"/>
      <c r="G31" s="16"/>
      <c r="H31" s="2"/>
      <c r="I31" s="2"/>
      <c r="J31" s="2"/>
    </row>
    <row r="32" spans="1:15">
      <c r="A32" s="2"/>
      <c r="B32" s="2"/>
      <c r="C32" s="2"/>
      <c r="D32" s="2"/>
      <c r="E32" s="2"/>
      <c r="F32" s="2"/>
      <c r="G32" s="16"/>
      <c r="H32" s="2"/>
      <c r="I32" s="2"/>
      <c r="J32" s="2"/>
    </row>
    <row r="33" spans="1:12" ht="22.5">
      <c r="A33" s="12"/>
      <c r="B33" s="13"/>
      <c r="C33" s="13"/>
      <c r="D33" s="13"/>
      <c r="E33" s="14"/>
      <c r="F33" s="14"/>
      <c r="G33" s="14"/>
      <c r="H33" s="14"/>
      <c r="I33" s="14"/>
      <c r="J33" s="13"/>
    </row>
    <row r="34" spans="1:12" ht="22.5">
      <c r="A34" s="99"/>
      <c r="B34" s="93"/>
      <c r="C34" s="93"/>
      <c r="D34" s="93"/>
      <c r="E34" s="9"/>
      <c r="F34" s="9"/>
      <c r="G34" s="9"/>
      <c r="H34" s="9"/>
      <c r="I34" s="14"/>
      <c r="J34" s="13"/>
    </row>
    <row r="35" spans="1:12">
      <c r="A35" s="2"/>
      <c r="B35" s="2"/>
      <c r="C35" s="2"/>
      <c r="D35" s="2"/>
      <c r="E35" s="16"/>
      <c r="F35" s="16"/>
      <c r="G35" s="16"/>
      <c r="H35" s="16"/>
      <c r="I35" s="16"/>
      <c r="J35" s="13"/>
    </row>
    <row r="36" spans="1:12">
      <c r="A36" s="9"/>
      <c r="B36" s="2"/>
      <c r="C36" s="2"/>
      <c r="D36" s="2"/>
      <c r="E36" s="16"/>
      <c r="F36" s="16"/>
      <c r="G36" s="16"/>
      <c r="H36" s="16"/>
      <c r="I36" s="16"/>
      <c r="J36" s="2"/>
    </row>
    <row r="37" spans="1:12">
      <c r="A37" s="2"/>
      <c r="B37" s="101"/>
      <c r="C37" s="2"/>
      <c r="D37" s="9"/>
      <c r="E37" s="16"/>
      <c r="F37" s="16"/>
      <c r="G37" s="16"/>
      <c r="H37" s="16"/>
      <c r="I37" s="16"/>
      <c r="J37" s="2"/>
    </row>
    <row r="38" spans="1:12">
      <c r="A38" s="2"/>
      <c r="B38" s="101"/>
      <c r="C38" s="2"/>
      <c r="D38" s="9"/>
      <c r="E38" s="16"/>
      <c r="F38" s="16"/>
      <c r="G38" s="16"/>
      <c r="H38" s="16"/>
      <c r="I38" s="16"/>
      <c r="J38" s="9"/>
      <c r="L38" s="94"/>
    </row>
    <row r="39" spans="1:12">
      <c r="A39" s="2"/>
      <c r="B39" s="101"/>
      <c r="C39" s="100"/>
      <c r="D39" s="9"/>
      <c r="E39" s="16"/>
      <c r="F39" s="16"/>
      <c r="G39" s="16"/>
      <c r="H39" s="16"/>
      <c r="I39" s="16"/>
      <c r="J39" s="9"/>
      <c r="L39" s="94"/>
    </row>
    <row r="40" spans="1:12">
      <c r="A40" s="2"/>
      <c r="B40" s="101"/>
      <c r="C40" s="2"/>
      <c r="D40" s="9"/>
      <c r="E40" s="16"/>
      <c r="F40" s="16"/>
      <c r="G40" s="16"/>
      <c r="H40" s="16"/>
      <c r="I40" s="16"/>
      <c r="J40" s="9"/>
      <c r="L40" s="94"/>
    </row>
    <row r="41" spans="1:12">
      <c r="A41" s="2"/>
      <c r="B41" s="101"/>
      <c r="C41" s="2"/>
      <c r="D41" s="9"/>
      <c r="E41" s="16"/>
      <c r="F41" s="16"/>
      <c r="G41" s="16"/>
      <c r="H41" s="16"/>
      <c r="I41" s="16"/>
      <c r="J41" s="9"/>
      <c r="L41" s="94"/>
    </row>
    <row r="42" spans="1:12">
      <c r="A42" s="2"/>
      <c r="B42" s="101"/>
      <c r="C42" s="2"/>
      <c r="D42" s="9"/>
      <c r="E42" s="16"/>
      <c r="F42" s="16"/>
      <c r="G42" s="16"/>
      <c r="H42" s="16"/>
      <c r="I42" s="16"/>
      <c r="J42" s="2"/>
    </row>
    <row r="43" spans="1:12">
      <c r="A43" s="2"/>
      <c r="B43" s="101"/>
      <c r="C43" s="2"/>
      <c r="D43" s="9"/>
      <c r="E43" s="16"/>
      <c r="F43" s="16"/>
      <c r="G43" s="16"/>
      <c r="H43" s="16"/>
      <c r="I43" s="16"/>
      <c r="J43" s="2"/>
    </row>
    <row r="44" spans="1:12">
      <c r="A44" s="2"/>
      <c r="B44" s="101"/>
      <c r="C44" s="2"/>
      <c r="D44" s="9"/>
      <c r="E44" s="16"/>
      <c r="F44" s="16"/>
      <c r="G44" s="16"/>
      <c r="H44" s="16"/>
      <c r="I44" s="16"/>
      <c r="J44" s="2"/>
    </row>
    <row r="45" spans="1:12">
      <c r="A45" s="2"/>
      <c r="B45" s="101"/>
      <c r="C45" s="2"/>
      <c r="D45" s="9"/>
      <c r="E45" s="16"/>
      <c r="F45" s="16"/>
      <c r="G45" s="16"/>
      <c r="H45" s="16"/>
      <c r="I45" s="16"/>
      <c r="J45" s="2"/>
    </row>
    <row r="46" spans="1:12">
      <c r="A46" s="2"/>
      <c r="B46" s="101"/>
      <c r="C46" s="2"/>
      <c r="D46" s="9"/>
      <c r="E46" s="16"/>
      <c r="F46" s="16"/>
      <c r="G46" s="16"/>
      <c r="H46" s="16"/>
      <c r="I46" s="16"/>
      <c r="J46" s="2"/>
    </row>
    <row r="47" spans="1:12">
      <c r="A47" s="2"/>
      <c r="B47" s="101"/>
      <c r="C47" s="2"/>
      <c r="D47" s="9"/>
      <c r="E47" s="16"/>
      <c r="F47" s="16"/>
      <c r="G47" s="16"/>
      <c r="H47" s="16"/>
      <c r="I47" s="16"/>
      <c r="J47" s="2"/>
    </row>
    <row r="48" spans="1:12">
      <c r="A48" s="9"/>
      <c r="B48" s="101"/>
      <c r="C48" s="2"/>
      <c r="D48" s="9"/>
      <c r="E48" s="16"/>
      <c r="F48" s="16"/>
      <c r="G48" s="16"/>
      <c r="H48" s="16"/>
      <c r="I48" s="16"/>
      <c r="J48" s="2"/>
    </row>
    <row r="49" spans="1:10">
      <c r="A49" s="9"/>
      <c r="B49" s="17"/>
      <c r="C49" s="2"/>
      <c r="D49" s="9"/>
      <c r="E49" s="16"/>
      <c r="F49" s="16"/>
      <c r="G49" s="16"/>
      <c r="H49" s="16"/>
      <c r="I49" s="16"/>
      <c r="J49" s="2"/>
    </row>
    <row r="50" spans="1:10">
      <c r="A50" s="9"/>
      <c r="B50" s="2"/>
      <c r="C50" s="2"/>
      <c r="D50" s="2"/>
      <c r="E50" s="16"/>
      <c r="F50" s="16"/>
      <c r="G50" s="16"/>
      <c r="H50" s="16"/>
      <c r="I50" s="16"/>
      <c r="J50" s="2"/>
    </row>
    <row r="51" spans="1:10">
      <c r="A51" s="2"/>
      <c r="B51" s="101"/>
      <c r="C51" s="2"/>
      <c r="D51" s="9"/>
      <c r="E51" s="16"/>
      <c r="F51" s="16"/>
      <c r="G51" s="16"/>
      <c r="H51" s="16"/>
      <c r="I51" s="16"/>
      <c r="J51" s="2"/>
    </row>
    <row r="52" spans="1:10">
      <c r="A52" s="2"/>
      <c r="B52" s="101"/>
      <c r="C52" s="2"/>
      <c r="D52" s="9"/>
      <c r="E52" s="16"/>
      <c r="F52" s="16"/>
      <c r="G52" s="16"/>
      <c r="H52" s="16"/>
      <c r="I52" s="16"/>
      <c r="J52" s="2"/>
    </row>
    <row r="53" spans="1:10">
      <c r="A53" s="9"/>
      <c r="B53" s="101"/>
      <c r="C53" s="2"/>
      <c r="D53" s="9"/>
      <c r="E53" s="16"/>
      <c r="F53" s="16"/>
      <c r="G53" s="16"/>
      <c r="H53" s="16"/>
      <c r="I53" s="16"/>
      <c r="J53" s="11"/>
    </row>
    <row r="54" spans="1:10" ht="22.5">
      <c r="A54" s="1"/>
      <c r="B54" s="1"/>
      <c r="C54" s="2"/>
      <c r="D54" s="2"/>
      <c r="E54" s="2"/>
      <c r="F54" s="2"/>
      <c r="G54" s="2"/>
      <c r="H54" s="2"/>
      <c r="I54" s="15"/>
      <c r="J54" s="2"/>
    </row>
    <row r="55" spans="1:10" ht="22.5">
      <c r="A55" s="1"/>
      <c r="B55" s="1"/>
      <c r="C55" s="2"/>
      <c r="D55" s="2"/>
      <c r="E55" s="2"/>
      <c r="F55" s="1"/>
      <c r="G55" s="1"/>
      <c r="H55" s="1"/>
      <c r="I55" s="1"/>
      <c r="J55" s="2"/>
    </row>
    <row r="56" spans="1:10" ht="22.5">
      <c r="A56" s="1"/>
      <c r="B56" s="1"/>
      <c r="C56" s="2"/>
      <c r="D56" s="2"/>
      <c r="E56" s="2"/>
      <c r="F56" s="1"/>
      <c r="G56" s="1"/>
      <c r="H56" s="1"/>
      <c r="I56" s="1"/>
      <c r="J56" s="2"/>
    </row>
    <row r="57" spans="1:10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 ht="22.5">
      <c r="A58" s="12"/>
      <c r="B58" s="13"/>
      <c r="C58" s="13"/>
      <c r="D58" s="13"/>
      <c r="E58" s="14"/>
      <c r="F58" s="14"/>
      <c r="G58" s="14"/>
      <c r="H58" s="14"/>
      <c r="I58" s="14"/>
      <c r="J58" s="13"/>
    </row>
    <row r="59" spans="1:10" ht="22.5">
      <c r="A59" s="99"/>
      <c r="B59" s="93"/>
      <c r="C59" s="93"/>
      <c r="D59" s="93"/>
      <c r="E59" s="9"/>
      <c r="F59" s="9"/>
      <c r="G59" s="9"/>
      <c r="H59" s="9"/>
      <c r="I59" s="14"/>
      <c r="J59" s="13"/>
    </row>
    <row r="60" spans="1:10">
      <c r="A60" s="9"/>
      <c r="B60" s="2"/>
      <c r="C60" s="2"/>
      <c r="D60" s="2"/>
      <c r="E60" s="16"/>
      <c r="F60" s="16"/>
      <c r="G60" s="16"/>
      <c r="H60" s="16"/>
      <c r="I60" s="16"/>
      <c r="J60" s="2"/>
    </row>
    <row r="61" spans="1:10">
      <c r="A61" s="2"/>
      <c r="B61" s="17"/>
      <c r="C61" s="2"/>
      <c r="D61" s="9"/>
      <c r="E61" s="16"/>
      <c r="F61" s="16"/>
      <c r="G61" s="16"/>
      <c r="H61" s="16"/>
      <c r="I61" s="16"/>
      <c r="J61" s="2"/>
    </row>
    <row r="62" spans="1:10">
      <c r="A62" s="2"/>
      <c r="B62" s="17"/>
      <c r="C62" s="2"/>
      <c r="D62" s="9"/>
      <c r="E62" s="16"/>
      <c r="F62" s="16"/>
      <c r="G62" s="16"/>
      <c r="H62" s="16"/>
      <c r="I62" s="16"/>
      <c r="J62" s="2"/>
    </row>
    <row r="63" spans="1:10">
      <c r="A63" s="2"/>
      <c r="B63" s="17"/>
      <c r="C63" s="2"/>
      <c r="D63" s="9"/>
      <c r="E63" s="16"/>
      <c r="F63" s="16"/>
      <c r="G63" s="16"/>
      <c r="H63" s="16"/>
      <c r="I63" s="16"/>
      <c r="J63" s="2"/>
    </row>
    <row r="64" spans="1:10">
      <c r="A64" s="9"/>
      <c r="B64" s="2"/>
      <c r="C64" s="2"/>
      <c r="D64" s="9"/>
      <c r="E64" s="18"/>
      <c r="F64" s="16"/>
      <c r="G64" s="16"/>
      <c r="H64" s="16"/>
      <c r="I64" s="16"/>
      <c r="J64" s="2"/>
    </row>
    <row r="65" spans="1:12">
      <c r="A65" s="2"/>
      <c r="B65" s="17"/>
      <c r="C65" s="2"/>
      <c r="D65" s="9"/>
      <c r="E65" s="18"/>
      <c r="F65" s="16"/>
      <c r="G65" s="16"/>
      <c r="H65" s="16"/>
      <c r="I65" s="16"/>
      <c r="J65" s="2"/>
    </row>
    <row r="66" spans="1:12">
      <c r="A66" s="2"/>
      <c r="B66" s="17"/>
      <c r="C66" s="2"/>
      <c r="D66" s="9"/>
      <c r="E66" s="18"/>
      <c r="F66" s="16"/>
      <c r="G66" s="16"/>
      <c r="H66" s="16"/>
      <c r="I66" s="16"/>
      <c r="J66" s="2"/>
      <c r="L66" s="92"/>
    </row>
    <row r="67" spans="1:12">
      <c r="A67" s="2"/>
      <c r="B67" s="17"/>
      <c r="C67" s="2"/>
      <c r="D67" s="9"/>
      <c r="E67" s="18"/>
      <c r="F67" s="16"/>
      <c r="G67" s="16"/>
      <c r="H67" s="16"/>
      <c r="I67" s="16"/>
      <c r="J67" s="2"/>
      <c r="L67" s="92"/>
    </row>
    <row r="68" spans="1:12">
      <c r="A68" s="2"/>
      <c r="B68" s="2"/>
      <c r="C68" s="2"/>
      <c r="D68" s="9"/>
      <c r="E68" s="18"/>
      <c r="F68" s="16"/>
      <c r="G68" s="16"/>
      <c r="H68" s="16"/>
      <c r="I68" s="16"/>
      <c r="J68" s="2"/>
      <c r="L68" s="92"/>
    </row>
    <row r="69" spans="1:12">
      <c r="A69" s="2"/>
      <c r="B69" s="17"/>
      <c r="C69" s="2"/>
      <c r="D69" s="9"/>
      <c r="E69" s="18"/>
      <c r="F69" s="18"/>
      <c r="G69" s="18"/>
      <c r="H69" s="18"/>
      <c r="I69" s="18"/>
      <c r="J69" s="2"/>
    </row>
    <row r="70" spans="1:12">
      <c r="A70" s="2"/>
      <c r="B70" s="17"/>
      <c r="C70" s="2"/>
      <c r="D70" s="2"/>
      <c r="E70" s="2"/>
      <c r="F70" s="2"/>
      <c r="G70" s="2"/>
      <c r="H70" s="2"/>
      <c r="I70" s="2"/>
      <c r="J70" s="2"/>
    </row>
    <row r="71" spans="1:12">
      <c r="A71" s="2"/>
      <c r="B71" s="17"/>
      <c r="C71" s="2"/>
      <c r="D71" s="9"/>
      <c r="E71" s="18"/>
      <c r="F71" s="18"/>
      <c r="G71" s="18"/>
      <c r="H71" s="18"/>
      <c r="I71" s="18"/>
      <c r="J71" s="2"/>
    </row>
    <row r="72" spans="1:12">
      <c r="A72" s="2"/>
      <c r="B72" s="17"/>
      <c r="C72" s="2"/>
      <c r="D72" s="9"/>
      <c r="E72" s="18"/>
      <c r="F72" s="18"/>
      <c r="G72" s="18"/>
      <c r="H72" s="18"/>
      <c r="I72" s="18"/>
      <c r="J72" s="2"/>
    </row>
    <row r="73" spans="1:12">
      <c r="A73" s="2"/>
      <c r="B73" s="17"/>
      <c r="C73" s="2"/>
      <c r="D73" s="2"/>
      <c r="E73" s="18"/>
      <c r="F73" s="18"/>
      <c r="G73" s="18"/>
      <c r="H73" s="18"/>
      <c r="I73" s="18"/>
      <c r="J73" s="2"/>
    </row>
    <row r="74" spans="1:12">
      <c r="A74" s="2"/>
      <c r="B74" s="17"/>
      <c r="C74" s="2"/>
      <c r="D74" s="9"/>
      <c r="E74" s="18"/>
      <c r="F74" s="18"/>
      <c r="G74" s="18"/>
      <c r="H74" s="18"/>
      <c r="I74" s="18"/>
      <c r="J74" s="2"/>
    </row>
    <row r="75" spans="1:12">
      <c r="A75" s="2"/>
      <c r="B75" s="17"/>
      <c r="C75" s="2"/>
      <c r="D75" s="9"/>
      <c r="E75" s="18"/>
      <c r="F75" s="18"/>
      <c r="G75" s="18"/>
      <c r="H75" s="18"/>
      <c r="I75" s="18"/>
      <c r="J75" s="2"/>
    </row>
    <row r="76" spans="1:12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2">
      <c r="A77" s="2"/>
      <c r="B77" s="2"/>
      <c r="C77" s="2"/>
      <c r="D77" s="9"/>
      <c r="E77" s="18"/>
      <c r="F77" s="18"/>
      <c r="G77" s="18"/>
      <c r="H77" s="18"/>
      <c r="I77" s="18"/>
      <c r="J77" s="2"/>
    </row>
    <row r="78" spans="1:12">
      <c r="A78" s="2"/>
      <c r="B78" s="2"/>
      <c r="C78" s="2"/>
      <c r="D78" s="2"/>
      <c r="E78" s="18"/>
      <c r="F78" s="18"/>
      <c r="G78" s="18"/>
      <c r="H78" s="18"/>
      <c r="I78" s="18"/>
      <c r="J78" s="2"/>
    </row>
    <row r="79" spans="1:12" ht="22.5">
      <c r="A79" s="1"/>
      <c r="B79" s="1"/>
      <c r="C79" s="2"/>
      <c r="D79" s="2"/>
      <c r="E79" s="2"/>
      <c r="F79" s="2"/>
      <c r="G79" s="2"/>
      <c r="H79" s="2"/>
      <c r="I79" s="2"/>
      <c r="J79" s="2"/>
    </row>
    <row r="80" spans="1:12" ht="22.5">
      <c r="A80" s="1"/>
      <c r="B80" s="1"/>
      <c r="C80" s="2"/>
      <c r="D80" s="2"/>
      <c r="E80" s="2"/>
      <c r="F80" s="1"/>
      <c r="G80" s="1"/>
      <c r="H80" s="1"/>
      <c r="I80" s="1"/>
      <c r="J80" s="2"/>
    </row>
    <row r="81" spans="1:10" ht="22.5">
      <c r="A81" s="1"/>
      <c r="B81" s="1"/>
      <c r="C81" s="2"/>
      <c r="D81" s="2"/>
      <c r="E81" s="2"/>
      <c r="F81" s="1"/>
      <c r="G81" s="1"/>
      <c r="H81" s="1"/>
      <c r="I81" s="1"/>
      <c r="J81" s="2"/>
    </row>
    <row r="82" spans="1:10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ht="22.5">
      <c r="A83" s="12"/>
      <c r="B83" s="13"/>
      <c r="C83" s="13"/>
      <c r="D83" s="13"/>
      <c r="E83" s="14"/>
      <c r="F83" s="14"/>
      <c r="G83" s="14"/>
      <c r="H83" s="14"/>
      <c r="I83" s="14"/>
      <c r="J83" s="13"/>
    </row>
    <row r="84" spans="1:10" ht="22.5">
      <c r="A84" s="99"/>
      <c r="B84" s="13"/>
      <c r="C84" s="93"/>
      <c r="D84" s="93"/>
      <c r="E84" s="9"/>
      <c r="F84" s="9"/>
      <c r="G84" s="9"/>
      <c r="H84" s="9"/>
      <c r="I84" s="14"/>
      <c r="J84" s="13"/>
    </row>
    <row r="85" spans="1:10">
      <c r="A85" s="9"/>
      <c r="B85" s="2"/>
      <c r="C85" s="2"/>
      <c r="D85" s="2"/>
      <c r="E85" s="2"/>
      <c r="F85" s="2"/>
      <c r="G85" s="2"/>
      <c r="H85" s="2"/>
      <c r="I85" s="2"/>
      <c r="J85" s="2"/>
    </row>
    <row r="86" spans="1:10">
      <c r="A86" s="9"/>
      <c r="B86" s="2"/>
      <c r="C86" s="2"/>
      <c r="D86" s="2"/>
      <c r="E86" s="2"/>
      <c r="F86" s="2"/>
      <c r="G86" s="2"/>
      <c r="H86" s="2"/>
      <c r="I86" s="2"/>
      <c r="J86" s="2"/>
    </row>
    <row r="87" spans="1:10">
      <c r="A87" s="9"/>
      <c r="B87" s="17"/>
      <c r="C87" s="2"/>
      <c r="D87" s="9"/>
      <c r="E87" s="18"/>
      <c r="F87" s="16"/>
      <c r="G87" s="18"/>
      <c r="H87" s="16"/>
      <c r="I87" s="16"/>
      <c r="J87" s="2"/>
    </row>
    <row r="88" spans="1:10">
      <c r="A88" s="9"/>
      <c r="B88" s="17"/>
      <c r="C88" s="2"/>
      <c r="D88" s="9"/>
      <c r="E88" s="18"/>
      <c r="F88" s="16"/>
      <c r="G88" s="18"/>
      <c r="H88" s="16"/>
      <c r="I88" s="16"/>
      <c r="J88" s="2"/>
    </row>
    <row r="89" spans="1:10">
      <c r="A89" s="9"/>
      <c r="B89" s="17"/>
      <c r="C89" s="2"/>
      <c r="D89" s="9"/>
      <c r="E89" s="18"/>
      <c r="F89" s="16"/>
      <c r="G89" s="18"/>
      <c r="H89" s="16"/>
      <c r="I89" s="16"/>
      <c r="J89" s="2"/>
    </row>
    <row r="90" spans="1:10">
      <c r="A90" s="9"/>
      <c r="B90" s="17"/>
      <c r="C90" s="2"/>
      <c r="D90" s="9"/>
      <c r="E90" s="18"/>
      <c r="F90" s="16"/>
      <c r="G90" s="18"/>
      <c r="H90" s="16"/>
      <c r="I90" s="16"/>
      <c r="J90" s="2"/>
    </row>
    <row r="91" spans="1:10">
      <c r="A91" s="9"/>
      <c r="B91" s="17"/>
      <c r="C91" s="2"/>
      <c r="D91" s="9"/>
      <c r="E91" s="18"/>
      <c r="F91" s="16"/>
      <c r="G91" s="18"/>
      <c r="H91" s="16"/>
      <c r="I91" s="16"/>
      <c r="J91" s="2"/>
    </row>
    <row r="92" spans="1:10">
      <c r="A92" s="9"/>
      <c r="B92" s="17"/>
      <c r="C92" s="2"/>
      <c r="D92" s="9"/>
      <c r="E92" s="18"/>
      <c r="F92" s="16"/>
      <c r="G92" s="18"/>
      <c r="H92" s="16"/>
      <c r="I92" s="16"/>
      <c r="J92" s="2"/>
    </row>
    <row r="93" spans="1:10">
      <c r="A93" s="9"/>
      <c r="B93" s="17"/>
      <c r="C93" s="2"/>
      <c r="D93" s="93"/>
      <c r="E93" s="18"/>
      <c r="F93" s="16"/>
      <c r="G93" s="18"/>
      <c r="H93" s="16"/>
      <c r="I93" s="16"/>
      <c r="J93" s="2"/>
    </row>
    <row r="94" spans="1:10">
      <c r="A94" s="9"/>
      <c r="B94" s="17"/>
      <c r="C94" s="2"/>
      <c r="D94" s="126"/>
      <c r="E94" s="18"/>
      <c r="F94" s="16"/>
      <c r="G94" s="18"/>
      <c r="H94" s="16"/>
      <c r="I94" s="16"/>
      <c r="J94" s="2"/>
    </row>
    <row r="95" spans="1:10">
      <c r="A95" s="9"/>
      <c r="B95" s="17"/>
      <c r="C95" s="2"/>
      <c r="D95" s="126"/>
      <c r="E95" s="18"/>
      <c r="F95" s="16"/>
      <c r="G95" s="18"/>
      <c r="H95" s="16"/>
      <c r="I95" s="16"/>
      <c r="J95" s="2"/>
    </row>
    <row r="96" spans="1:10">
      <c r="A96" s="9"/>
      <c r="B96" s="17"/>
      <c r="C96" s="2"/>
      <c r="D96" s="126"/>
      <c r="E96" s="18"/>
      <c r="F96" s="16"/>
      <c r="G96" s="18"/>
      <c r="H96" s="16"/>
      <c r="I96" s="16"/>
      <c r="J96" s="2"/>
    </row>
    <row r="97" spans="1:10">
      <c r="A97" s="9"/>
      <c r="B97" s="17"/>
      <c r="C97" s="2"/>
      <c r="D97" s="126"/>
      <c r="E97" s="18"/>
      <c r="F97" s="16"/>
      <c r="G97" s="18"/>
      <c r="H97" s="16"/>
      <c r="I97" s="16"/>
      <c r="J97" s="2"/>
    </row>
    <row r="98" spans="1:10">
      <c r="A98" s="9"/>
      <c r="B98" s="17"/>
      <c r="C98" s="2"/>
      <c r="D98" s="126"/>
      <c r="E98" s="18"/>
      <c r="F98" s="16"/>
      <c r="G98" s="18"/>
      <c r="H98" s="16"/>
      <c r="I98" s="16"/>
      <c r="J98" s="2"/>
    </row>
    <row r="99" spans="1:10">
      <c r="A99" s="9"/>
      <c r="B99" s="17"/>
      <c r="C99" s="2"/>
      <c r="D99" s="9"/>
      <c r="E99" s="18"/>
      <c r="F99" s="16"/>
      <c r="G99" s="18"/>
      <c r="H99" s="16"/>
      <c r="I99" s="16"/>
      <c r="J99" s="2"/>
    </row>
    <row r="100" spans="1:10">
      <c r="A100" s="9"/>
      <c r="B100" s="17"/>
      <c r="C100" s="2"/>
      <c r="D100" s="9"/>
      <c r="E100" s="18"/>
      <c r="F100" s="16"/>
      <c r="G100" s="2"/>
      <c r="H100" s="16"/>
      <c r="I100" s="16"/>
      <c r="J100" s="2"/>
    </row>
    <row r="101" spans="1:10">
      <c r="A101" s="9"/>
      <c r="B101" s="17"/>
      <c r="C101" s="2"/>
      <c r="D101" s="9"/>
      <c r="E101" s="18"/>
      <c r="F101" s="16"/>
      <c r="G101" s="18"/>
      <c r="H101" s="16"/>
      <c r="I101" s="16"/>
      <c r="J101" s="2"/>
    </row>
    <row r="102" spans="1:10">
      <c r="A102" s="9"/>
      <c r="B102" s="17"/>
      <c r="C102" s="2"/>
      <c r="D102" s="9"/>
      <c r="E102" s="2"/>
      <c r="F102" s="16"/>
      <c r="G102" s="2"/>
      <c r="H102" s="16"/>
      <c r="I102" s="16"/>
      <c r="J102" s="2"/>
    </row>
    <row r="103" spans="1:10">
      <c r="A103" s="9"/>
      <c r="B103" s="2"/>
      <c r="C103" s="2"/>
      <c r="D103" s="2"/>
      <c r="E103" s="2"/>
      <c r="F103" s="16"/>
      <c r="G103" s="2"/>
      <c r="H103" s="16"/>
      <c r="I103" s="16"/>
      <c r="J103" s="2"/>
    </row>
    <row r="104" spans="1:10" ht="22.5">
      <c r="A104" s="1"/>
      <c r="B104" s="1"/>
      <c r="C104" s="2"/>
      <c r="D104" s="2"/>
      <c r="E104" s="2"/>
      <c r="F104" s="2"/>
      <c r="G104" s="2"/>
      <c r="H104" s="2"/>
      <c r="I104" s="2"/>
      <c r="J104" s="2"/>
    </row>
    <row r="105" spans="1:10" ht="22.5">
      <c r="A105" s="1"/>
      <c r="B105" s="1"/>
      <c r="C105" s="2"/>
      <c r="D105" s="2"/>
      <c r="E105" s="2"/>
      <c r="F105" s="1"/>
      <c r="G105" s="1"/>
      <c r="H105" s="1"/>
      <c r="I105" s="1"/>
      <c r="J105" s="2"/>
    </row>
    <row r="106" spans="1:10" ht="22.5">
      <c r="A106" s="1"/>
      <c r="B106" s="1"/>
      <c r="C106" s="2"/>
      <c r="D106" s="2"/>
      <c r="E106" s="2"/>
      <c r="F106" s="1"/>
      <c r="G106" s="1"/>
      <c r="H106" s="1"/>
      <c r="I106" s="1"/>
      <c r="J106" s="2"/>
    </row>
    <row r="107" spans="1:10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ht="22.5">
      <c r="A108" s="12"/>
      <c r="B108" s="13"/>
      <c r="C108" s="13"/>
      <c r="D108" s="13"/>
      <c r="E108" s="14"/>
      <c r="F108" s="14"/>
      <c r="G108" s="14"/>
      <c r="H108" s="14"/>
      <c r="I108" s="14"/>
      <c r="J108" s="13"/>
    </row>
    <row r="109" spans="1:10" ht="22.5">
      <c r="A109" s="99"/>
      <c r="B109" s="93"/>
      <c r="C109" s="93"/>
      <c r="D109" s="93"/>
      <c r="E109" s="9"/>
      <c r="F109" s="9"/>
      <c r="G109" s="9"/>
      <c r="H109" s="9"/>
      <c r="I109" s="14"/>
      <c r="J109" s="13"/>
    </row>
    <row r="110" spans="1:10">
      <c r="A110" s="9"/>
      <c r="B110" s="17"/>
      <c r="C110" s="2"/>
      <c r="D110" s="9"/>
      <c r="E110" s="18"/>
      <c r="F110" s="18"/>
      <c r="G110" s="18"/>
      <c r="H110" s="18"/>
      <c r="I110" s="18"/>
      <c r="J110" s="2"/>
    </row>
    <row r="111" spans="1:10">
      <c r="A111" s="9"/>
      <c r="B111" s="17"/>
      <c r="C111" s="2"/>
      <c r="D111" s="9"/>
      <c r="E111" s="16"/>
      <c r="F111" s="16"/>
      <c r="G111" s="18"/>
      <c r="H111" s="16"/>
      <c r="I111" s="16"/>
      <c r="J111" s="2"/>
    </row>
    <row r="112" spans="1:10">
      <c r="A112" s="9"/>
      <c r="B112" s="17"/>
      <c r="C112" s="2"/>
      <c r="D112" s="9"/>
      <c r="E112" s="18"/>
      <c r="F112" s="16"/>
      <c r="G112" s="18"/>
      <c r="H112" s="16"/>
      <c r="I112" s="16"/>
      <c r="J112" s="2"/>
    </row>
    <row r="113" spans="1:10">
      <c r="A113" s="9"/>
      <c r="B113" s="17"/>
      <c r="C113" s="2"/>
      <c r="D113" s="9"/>
      <c r="E113" s="18"/>
      <c r="F113" s="16"/>
      <c r="G113" s="18"/>
      <c r="H113" s="16"/>
      <c r="I113" s="16"/>
      <c r="J113" s="2"/>
    </row>
    <row r="114" spans="1:10">
      <c r="A114" s="9"/>
      <c r="B114" s="17"/>
      <c r="C114" s="2"/>
      <c r="D114" s="9"/>
      <c r="E114" s="18"/>
      <c r="F114" s="16"/>
      <c r="G114" s="18"/>
      <c r="H114" s="16"/>
      <c r="I114" s="16"/>
      <c r="J114" s="2"/>
    </row>
    <row r="115" spans="1:10">
      <c r="A115" s="9"/>
      <c r="B115" s="17"/>
      <c r="C115" s="2"/>
      <c r="D115" s="9"/>
      <c r="E115" s="18"/>
      <c r="F115" s="16"/>
      <c r="G115" s="18"/>
      <c r="H115" s="16"/>
      <c r="I115" s="16"/>
      <c r="J115" s="2"/>
    </row>
    <row r="116" spans="1:10">
      <c r="A116" s="9"/>
      <c r="B116" s="17"/>
      <c r="C116" s="2"/>
      <c r="D116" s="9"/>
      <c r="E116" s="18"/>
      <c r="F116" s="16"/>
      <c r="G116" s="18"/>
      <c r="H116" s="16"/>
      <c r="I116" s="16"/>
      <c r="J116" s="2"/>
    </row>
    <row r="117" spans="1:10">
      <c r="A117" s="9"/>
      <c r="B117" s="17"/>
      <c r="C117" s="2"/>
      <c r="D117" s="126"/>
      <c r="E117" s="18"/>
      <c r="F117" s="16"/>
      <c r="G117" s="18"/>
      <c r="H117" s="16"/>
      <c r="I117" s="16"/>
      <c r="J117" s="2"/>
    </row>
    <row r="118" spans="1:10">
      <c r="A118" s="9"/>
      <c r="B118" s="17"/>
      <c r="C118" s="2"/>
      <c r="D118" s="9"/>
      <c r="E118" s="18"/>
      <c r="F118" s="16"/>
      <c r="G118" s="18"/>
      <c r="H118" s="16"/>
      <c r="I118" s="16"/>
      <c r="J118" s="2"/>
    </row>
    <row r="119" spans="1:10">
      <c r="A119" s="9"/>
      <c r="B119" s="17"/>
      <c r="C119" s="2"/>
      <c r="D119" s="9"/>
      <c r="E119" s="18"/>
      <c r="F119" s="16"/>
      <c r="G119" s="18"/>
      <c r="H119" s="16"/>
      <c r="I119" s="16"/>
      <c r="J119" s="2"/>
    </row>
    <row r="120" spans="1:10">
      <c r="A120" s="9"/>
      <c r="B120" s="17"/>
      <c r="C120" s="2"/>
      <c r="D120" s="9"/>
      <c r="E120" s="18"/>
      <c r="F120" s="16"/>
      <c r="G120" s="18"/>
      <c r="H120" s="16"/>
      <c r="I120" s="16"/>
      <c r="J120" s="2"/>
    </row>
    <row r="121" spans="1:10">
      <c r="A121" s="9"/>
      <c r="B121" s="17"/>
      <c r="C121" s="2"/>
      <c r="D121" s="9"/>
      <c r="E121" s="18"/>
      <c r="F121" s="16"/>
      <c r="G121" s="18"/>
      <c r="H121" s="16"/>
      <c r="I121" s="16"/>
      <c r="J121" s="2"/>
    </row>
    <row r="122" spans="1:10">
      <c r="A122" s="9"/>
      <c r="B122" s="17"/>
      <c r="C122" s="2"/>
      <c r="D122" s="9"/>
      <c r="E122" s="18"/>
      <c r="F122" s="16"/>
      <c r="G122" s="18"/>
      <c r="H122" s="16"/>
      <c r="I122" s="16"/>
      <c r="J122" s="2"/>
    </row>
    <row r="123" spans="1:10">
      <c r="A123" s="9"/>
      <c r="B123" s="17"/>
      <c r="C123" s="2"/>
      <c r="D123" s="2"/>
      <c r="E123" s="16"/>
      <c r="F123" s="16"/>
      <c r="G123" s="16"/>
      <c r="H123" s="16"/>
      <c r="I123" s="16"/>
      <c r="J123" s="2"/>
    </row>
    <row r="124" spans="1:10">
      <c r="A124" s="9"/>
      <c r="B124" s="17"/>
      <c r="C124" s="2"/>
      <c r="D124" s="9"/>
      <c r="E124" s="16"/>
      <c r="F124" s="16"/>
      <c r="G124" s="16"/>
      <c r="H124" s="16"/>
      <c r="I124" s="16"/>
      <c r="J124" s="2"/>
    </row>
    <row r="125" spans="1:10">
      <c r="A125" s="9"/>
      <c r="B125" s="17"/>
      <c r="C125" s="2"/>
      <c r="D125" s="9"/>
      <c r="E125" s="16"/>
      <c r="F125" s="16"/>
      <c r="G125" s="16"/>
      <c r="H125" s="16"/>
      <c r="I125" s="16"/>
      <c r="J125" s="2"/>
    </row>
    <row r="126" spans="1:10">
      <c r="A126" s="9"/>
      <c r="B126" s="17"/>
      <c r="C126" s="2"/>
      <c r="D126" s="9"/>
      <c r="E126" s="16"/>
      <c r="F126" s="16"/>
      <c r="G126" s="16"/>
      <c r="H126" s="16"/>
      <c r="I126" s="16"/>
      <c r="J126" s="2"/>
    </row>
    <row r="127" spans="1:10">
      <c r="A127" s="9"/>
      <c r="B127" s="127"/>
      <c r="C127" s="11"/>
      <c r="D127" s="128"/>
      <c r="E127" s="16"/>
      <c r="F127" s="16"/>
      <c r="G127" s="16"/>
      <c r="H127" s="16"/>
      <c r="I127" s="16"/>
      <c r="J127" s="2"/>
    </row>
    <row r="128" spans="1:10">
      <c r="A128" s="9"/>
      <c r="B128" s="17"/>
      <c r="C128" s="2"/>
      <c r="D128" s="9"/>
      <c r="E128" s="16"/>
      <c r="F128" s="16"/>
      <c r="G128" s="16"/>
      <c r="H128" s="16"/>
      <c r="I128" s="16"/>
      <c r="J128" s="2"/>
    </row>
    <row r="129" spans="1:10" ht="22.5">
      <c r="A129" s="1"/>
      <c r="B129" s="1"/>
      <c r="C129" s="2"/>
      <c r="D129" s="2"/>
      <c r="E129" s="2"/>
      <c r="F129" s="2"/>
      <c r="G129" s="2"/>
      <c r="H129" s="2"/>
      <c r="I129" s="2"/>
      <c r="J129" s="2"/>
    </row>
    <row r="130" spans="1:10" ht="22.5">
      <c r="A130" s="1"/>
      <c r="B130" s="1"/>
      <c r="C130" s="2"/>
      <c r="D130" s="2"/>
      <c r="E130" s="2"/>
      <c r="F130" s="1"/>
      <c r="G130" s="1"/>
      <c r="H130" s="1"/>
      <c r="I130" s="1"/>
      <c r="J130" s="2"/>
    </row>
    <row r="131" spans="1:10" ht="22.5">
      <c r="A131" s="1"/>
      <c r="B131" s="1"/>
      <c r="C131" s="2"/>
      <c r="D131" s="2"/>
      <c r="E131" s="2"/>
      <c r="F131" s="1"/>
      <c r="G131" s="1"/>
      <c r="H131" s="1"/>
      <c r="I131" s="1"/>
      <c r="J131" s="2"/>
    </row>
    <row r="132" spans="1:10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22.5">
      <c r="A133" s="12"/>
      <c r="B133" s="13"/>
      <c r="C133" s="13"/>
      <c r="D133" s="13"/>
      <c r="E133" s="14"/>
      <c r="F133" s="14"/>
      <c r="G133" s="14"/>
      <c r="H133" s="14"/>
      <c r="I133" s="14"/>
      <c r="J133" s="13"/>
    </row>
    <row r="134" spans="1:10" ht="22.5">
      <c r="A134" s="99"/>
      <c r="B134" s="93"/>
      <c r="C134" s="93"/>
      <c r="D134" s="93"/>
      <c r="E134" s="9"/>
      <c r="F134" s="9"/>
      <c r="G134" s="9"/>
      <c r="H134" s="9"/>
      <c r="I134" s="14"/>
      <c r="J134" s="13"/>
    </row>
    <row r="135" spans="1:10">
      <c r="A135" s="9"/>
      <c r="B135" s="17"/>
      <c r="C135" s="2"/>
      <c r="D135" s="9"/>
      <c r="E135" s="18"/>
      <c r="F135" s="18"/>
      <c r="G135" s="18"/>
      <c r="H135" s="18"/>
      <c r="I135" s="18"/>
      <c r="J135" s="2"/>
    </row>
    <row r="136" spans="1:10">
      <c r="A136" s="9"/>
      <c r="B136" s="17"/>
      <c r="C136" s="2"/>
      <c r="D136" s="9"/>
      <c r="E136" s="16"/>
      <c r="F136" s="16"/>
      <c r="G136" s="16"/>
      <c r="H136" s="16"/>
      <c r="I136" s="16"/>
      <c r="J136" s="2"/>
    </row>
    <row r="137" spans="1:10">
      <c r="A137" s="9"/>
      <c r="B137" s="17"/>
      <c r="C137" s="2"/>
      <c r="D137" s="9"/>
      <c r="E137" s="16"/>
      <c r="F137" s="16"/>
      <c r="G137" s="16"/>
      <c r="H137" s="16"/>
      <c r="I137" s="16"/>
      <c r="J137" s="2"/>
    </row>
    <row r="138" spans="1:10">
      <c r="A138" s="9"/>
      <c r="B138" s="17"/>
      <c r="C138" s="2"/>
      <c r="D138" s="9"/>
      <c r="E138" s="16"/>
      <c r="F138" s="16"/>
      <c r="G138" s="16"/>
      <c r="H138" s="16"/>
      <c r="I138" s="16"/>
      <c r="J138" s="2"/>
    </row>
    <row r="139" spans="1:10">
      <c r="A139" s="9"/>
      <c r="B139" s="17"/>
      <c r="C139" s="2"/>
      <c r="D139" s="9"/>
      <c r="E139" s="16"/>
      <c r="F139" s="16"/>
      <c r="G139" s="16"/>
      <c r="H139" s="16"/>
      <c r="I139" s="16"/>
      <c r="J139" s="2"/>
    </row>
    <row r="140" spans="1:10">
      <c r="A140" s="9"/>
      <c r="B140" s="17"/>
      <c r="C140" s="2"/>
      <c r="D140" s="9"/>
      <c r="E140" s="16"/>
      <c r="F140" s="16"/>
      <c r="G140" s="16"/>
      <c r="H140" s="16"/>
      <c r="I140" s="16"/>
      <c r="J140" s="2"/>
    </row>
    <row r="141" spans="1:10">
      <c r="A141" s="9"/>
      <c r="B141" s="17"/>
      <c r="C141" s="2"/>
      <c r="D141" s="9"/>
      <c r="E141" s="16"/>
      <c r="F141" s="16"/>
      <c r="G141" s="16"/>
      <c r="H141" s="16"/>
      <c r="I141" s="16"/>
      <c r="J141" s="2"/>
    </row>
    <row r="142" spans="1:10">
      <c r="A142" s="9"/>
      <c r="B142" s="17"/>
      <c r="C142" s="2"/>
      <c r="D142" s="9"/>
      <c r="E142" s="16"/>
      <c r="F142" s="16"/>
      <c r="G142" s="16"/>
      <c r="H142" s="16"/>
      <c r="I142" s="16"/>
      <c r="J142" s="2"/>
    </row>
    <row r="143" spans="1:10">
      <c r="A143" s="9"/>
      <c r="B143" s="17"/>
      <c r="C143" s="2"/>
      <c r="D143" s="9"/>
      <c r="E143" s="16"/>
      <c r="F143" s="16"/>
      <c r="G143" s="16"/>
      <c r="H143" s="16"/>
      <c r="I143" s="16"/>
      <c r="J143" s="2"/>
    </row>
    <row r="144" spans="1:10">
      <c r="A144" s="9"/>
      <c r="B144" s="17"/>
      <c r="C144" s="2"/>
      <c r="D144" s="9"/>
      <c r="E144" s="16"/>
      <c r="F144" s="16"/>
      <c r="G144" s="16"/>
      <c r="H144" s="16"/>
      <c r="I144" s="16"/>
      <c r="J144" s="2"/>
    </row>
    <row r="145" spans="1:10">
      <c r="A145" s="9"/>
      <c r="B145" s="17"/>
      <c r="C145" s="2"/>
      <c r="D145" s="126"/>
      <c r="E145" s="16"/>
      <c r="F145" s="16"/>
      <c r="G145" s="16"/>
      <c r="H145" s="16"/>
      <c r="I145" s="16"/>
      <c r="J145" s="2"/>
    </row>
    <row r="146" spans="1:10">
      <c r="A146" s="9"/>
      <c r="B146" s="17"/>
      <c r="C146" s="2"/>
      <c r="D146" s="126"/>
      <c r="E146" s="16"/>
      <c r="F146" s="16"/>
      <c r="G146" s="16"/>
      <c r="H146" s="16"/>
      <c r="I146" s="16"/>
      <c r="J146" s="2"/>
    </row>
    <row r="147" spans="1:10">
      <c r="A147" s="9"/>
      <c r="B147" s="17"/>
      <c r="C147" s="2"/>
      <c r="D147" s="126"/>
      <c r="E147" s="16"/>
      <c r="F147" s="16"/>
      <c r="G147" s="16"/>
      <c r="H147" s="16"/>
      <c r="I147" s="16"/>
      <c r="J147" s="2"/>
    </row>
    <row r="148" spans="1:10">
      <c r="A148" s="9"/>
      <c r="B148" s="17"/>
      <c r="C148" s="2"/>
      <c r="D148" s="126"/>
      <c r="E148" s="16"/>
      <c r="F148" s="16"/>
      <c r="G148" s="16"/>
      <c r="H148" s="16"/>
      <c r="I148" s="16"/>
      <c r="J148" s="2"/>
    </row>
    <row r="149" spans="1:10">
      <c r="A149" s="9"/>
      <c r="B149" s="17"/>
      <c r="C149" s="2"/>
      <c r="D149" s="126"/>
      <c r="E149" s="16"/>
      <c r="F149" s="16"/>
      <c r="G149" s="16"/>
      <c r="H149" s="16"/>
      <c r="I149" s="16"/>
      <c r="J149" s="2"/>
    </row>
    <row r="150" spans="1:10">
      <c r="A150" s="9"/>
      <c r="B150" s="17"/>
      <c r="C150" s="2"/>
      <c r="D150" s="126"/>
      <c r="E150" s="16"/>
      <c r="F150" s="16"/>
      <c r="G150" s="16"/>
      <c r="H150" s="16"/>
      <c r="I150" s="16"/>
      <c r="J150" s="2"/>
    </row>
    <row r="151" spans="1:10">
      <c r="A151" s="9"/>
      <c r="B151" s="17"/>
      <c r="C151" s="2"/>
      <c r="D151" s="126"/>
      <c r="E151" s="16"/>
      <c r="F151" s="16"/>
      <c r="G151" s="16"/>
      <c r="H151" s="16"/>
      <c r="I151" s="16"/>
      <c r="J151" s="2"/>
    </row>
    <row r="152" spans="1:10">
      <c r="A152" s="9"/>
      <c r="B152" s="17"/>
      <c r="C152" s="2"/>
      <c r="D152" s="126"/>
      <c r="E152" s="16"/>
      <c r="F152" s="16"/>
      <c r="G152" s="16"/>
      <c r="H152" s="16"/>
      <c r="I152" s="16"/>
      <c r="J152" s="2"/>
    </row>
    <row r="153" spans="1:10">
      <c r="A153" s="9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22.5">
      <c r="A154" s="1"/>
      <c r="B154" s="1"/>
      <c r="C154" s="2"/>
      <c r="D154" s="2"/>
      <c r="E154" s="2"/>
      <c r="F154" s="2"/>
      <c r="G154" s="2"/>
      <c r="H154" s="2"/>
      <c r="I154" s="2"/>
      <c r="J154" s="2"/>
    </row>
    <row r="155" spans="1:10" ht="22.5">
      <c r="A155" s="1"/>
      <c r="B155" s="1"/>
      <c r="C155" s="2"/>
      <c r="D155" s="2"/>
      <c r="E155" s="2"/>
      <c r="F155" s="1"/>
      <c r="G155" s="1"/>
      <c r="H155" s="1"/>
      <c r="I155" s="1"/>
      <c r="J155" s="2"/>
    </row>
    <row r="156" spans="1:10" ht="22.5">
      <c r="A156" s="1"/>
      <c r="B156" s="1"/>
      <c r="C156" s="2"/>
      <c r="D156" s="2"/>
      <c r="E156" s="2"/>
      <c r="F156" s="1"/>
      <c r="G156" s="1"/>
      <c r="H156" s="1"/>
      <c r="I156" s="1"/>
      <c r="J156" s="2"/>
    </row>
    <row r="157" spans="1:10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22.5">
      <c r="A158" s="12"/>
      <c r="B158" s="13"/>
      <c r="C158" s="13"/>
      <c r="D158" s="13"/>
      <c r="E158" s="14"/>
      <c r="F158" s="14"/>
      <c r="G158" s="14"/>
      <c r="H158" s="14"/>
      <c r="I158" s="14"/>
      <c r="J158" s="13"/>
    </row>
    <row r="159" spans="1:10" ht="22.5">
      <c r="A159" s="99"/>
      <c r="B159" s="93"/>
      <c r="C159" s="93"/>
      <c r="D159" s="93"/>
      <c r="E159" s="9"/>
      <c r="F159" s="9"/>
      <c r="G159" s="9"/>
      <c r="H159" s="9"/>
      <c r="I159" s="14"/>
      <c r="J159" s="13"/>
    </row>
    <row r="160" spans="1:10">
      <c r="A160" s="9"/>
      <c r="B160" s="17"/>
      <c r="C160" s="2"/>
      <c r="D160" s="9"/>
      <c r="E160" s="18"/>
      <c r="F160" s="18"/>
      <c r="G160" s="18"/>
      <c r="H160" s="18"/>
      <c r="I160" s="18"/>
      <c r="J160" s="2"/>
    </row>
    <row r="161" spans="1:10">
      <c r="A161" s="9"/>
      <c r="B161" s="17"/>
      <c r="C161" s="2"/>
      <c r="D161" s="9"/>
      <c r="E161" s="18"/>
      <c r="F161" s="18"/>
      <c r="G161" s="18"/>
      <c r="H161" s="18"/>
      <c r="I161" s="18"/>
      <c r="J161" s="2"/>
    </row>
    <row r="162" spans="1:10">
      <c r="A162" s="9"/>
      <c r="B162" s="17"/>
      <c r="C162" s="129"/>
      <c r="D162" s="126"/>
      <c r="E162" s="29"/>
      <c r="F162" s="29"/>
      <c r="G162" s="29"/>
      <c r="H162" s="29"/>
      <c r="I162" s="29"/>
      <c r="J162" s="2"/>
    </row>
    <row r="163" spans="1:10">
      <c r="A163" s="9"/>
      <c r="B163" s="17"/>
      <c r="C163" s="2"/>
      <c r="D163" s="9"/>
      <c r="E163" s="16"/>
      <c r="F163" s="16"/>
      <c r="G163" s="16"/>
      <c r="H163" s="16"/>
      <c r="I163" s="29"/>
      <c r="J163" s="2"/>
    </row>
    <row r="164" spans="1:10">
      <c r="A164" s="9"/>
      <c r="B164" s="17"/>
      <c r="C164" s="2"/>
      <c r="D164" s="9"/>
      <c r="E164" s="16"/>
      <c r="F164" s="16"/>
      <c r="G164" s="16"/>
      <c r="H164" s="16"/>
      <c r="I164" s="29"/>
      <c r="J164" s="2"/>
    </row>
    <row r="165" spans="1:10">
      <c r="A165" s="9"/>
      <c r="B165" s="17"/>
      <c r="C165" s="2"/>
      <c r="D165" s="9"/>
      <c r="E165" s="16"/>
      <c r="F165" s="16"/>
      <c r="G165" s="16"/>
      <c r="H165" s="16"/>
      <c r="I165" s="29"/>
      <c r="J165" s="2"/>
    </row>
    <row r="166" spans="1:10">
      <c r="A166" s="9"/>
      <c r="B166" s="17"/>
      <c r="C166" s="2"/>
      <c r="D166" s="9"/>
      <c r="E166" s="16"/>
      <c r="F166" s="16"/>
      <c r="G166" s="16"/>
      <c r="H166" s="16"/>
      <c r="I166" s="29"/>
      <c r="J166" s="2"/>
    </row>
    <row r="167" spans="1:10">
      <c r="A167" s="9"/>
      <c r="B167" s="17"/>
      <c r="C167" s="2"/>
      <c r="D167" s="9"/>
      <c r="E167" s="16"/>
      <c r="F167" s="16"/>
      <c r="G167" s="16"/>
      <c r="H167" s="16"/>
      <c r="I167" s="29"/>
      <c r="J167" s="2"/>
    </row>
    <row r="168" spans="1:10">
      <c r="A168" s="9"/>
      <c r="B168" s="17"/>
      <c r="C168" s="2"/>
      <c r="D168" s="9"/>
      <c r="E168" s="16"/>
      <c r="F168" s="16"/>
      <c r="G168" s="16"/>
      <c r="H168" s="16"/>
      <c r="I168" s="29"/>
      <c r="J168" s="2"/>
    </row>
    <row r="169" spans="1:10">
      <c r="A169" s="9"/>
      <c r="B169" s="17"/>
      <c r="C169" s="2"/>
      <c r="D169" s="9"/>
      <c r="E169" s="16"/>
      <c r="F169" s="16"/>
      <c r="G169" s="16"/>
      <c r="H169" s="16"/>
      <c r="I169" s="29"/>
      <c r="J169" s="2"/>
    </row>
    <row r="170" spans="1:10">
      <c r="A170" s="9"/>
      <c r="B170" s="17"/>
      <c r="C170" s="2"/>
      <c r="D170" s="9"/>
      <c r="E170" s="16"/>
      <c r="F170" s="16"/>
      <c r="G170" s="16"/>
      <c r="H170" s="16"/>
      <c r="I170" s="29"/>
      <c r="J170" s="2"/>
    </row>
    <row r="171" spans="1:10">
      <c r="A171" s="9"/>
      <c r="B171" s="17"/>
      <c r="C171" s="2"/>
      <c r="D171" s="9"/>
      <c r="E171" s="16"/>
      <c r="F171" s="16"/>
      <c r="G171" s="16"/>
      <c r="H171" s="16"/>
      <c r="I171" s="29"/>
      <c r="J171" s="2"/>
    </row>
    <row r="172" spans="1:10">
      <c r="A172" s="9"/>
      <c r="B172" s="17"/>
      <c r="C172" s="2"/>
      <c r="D172" s="9"/>
      <c r="E172" s="16"/>
      <c r="F172" s="16"/>
      <c r="G172" s="16"/>
      <c r="H172" s="16"/>
      <c r="I172" s="29"/>
      <c r="J172" s="2"/>
    </row>
    <row r="173" spans="1:10">
      <c r="A173" s="9"/>
      <c r="B173" s="17"/>
      <c r="C173" s="2"/>
      <c r="D173" s="9"/>
      <c r="E173" s="16"/>
      <c r="F173" s="16"/>
      <c r="G173" s="16"/>
      <c r="H173" s="16"/>
      <c r="I173" s="29"/>
      <c r="J173" s="2"/>
    </row>
    <row r="174" spans="1:10">
      <c r="A174" s="9"/>
      <c r="B174" s="17"/>
      <c r="C174" s="2"/>
      <c r="D174" s="9"/>
      <c r="E174" s="16"/>
      <c r="F174" s="16"/>
      <c r="G174" s="16"/>
      <c r="H174" s="16"/>
      <c r="I174" s="29"/>
      <c r="J174" s="2"/>
    </row>
    <row r="175" spans="1:10">
      <c r="A175" s="9"/>
      <c r="B175" s="17"/>
      <c r="C175" s="2"/>
      <c r="D175" s="9"/>
      <c r="E175" s="16"/>
      <c r="F175" s="16"/>
      <c r="G175" s="16"/>
      <c r="H175" s="16"/>
      <c r="I175" s="29"/>
      <c r="J175" s="2"/>
    </row>
    <row r="176" spans="1:10">
      <c r="A176" s="9"/>
      <c r="B176" s="17"/>
      <c r="C176" s="2"/>
      <c r="D176" s="9"/>
      <c r="E176" s="16"/>
      <c r="F176" s="16"/>
      <c r="G176" s="16"/>
      <c r="H176" s="16"/>
      <c r="I176" s="29"/>
      <c r="J176" s="2"/>
    </row>
    <row r="177" spans="1:10">
      <c r="A177" s="9"/>
      <c r="B177" s="17"/>
      <c r="C177" s="2"/>
      <c r="D177" s="9"/>
      <c r="E177" s="16"/>
      <c r="F177" s="16"/>
      <c r="G177" s="16"/>
      <c r="H177" s="16"/>
      <c r="I177" s="29"/>
      <c r="J177" s="2"/>
    </row>
    <row r="178" spans="1:10">
      <c r="A178" s="2"/>
      <c r="B178" s="2"/>
      <c r="C178" s="2"/>
      <c r="D178" s="2"/>
      <c r="E178" s="16"/>
      <c r="F178" s="16"/>
      <c r="G178" s="16"/>
      <c r="H178" s="16"/>
      <c r="I178" s="16"/>
      <c r="J178" s="2"/>
    </row>
    <row r="179" spans="1:10" ht="22.5">
      <c r="A179" s="1"/>
      <c r="B179" s="17"/>
      <c r="C179" s="2"/>
      <c r="D179" s="2"/>
      <c r="E179" s="2"/>
      <c r="F179" s="2"/>
      <c r="G179" s="2"/>
      <c r="H179" s="2"/>
      <c r="I179" s="2"/>
      <c r="J179" s="2"/>
    </row>
    <row r="180" spans="1:10" ht="22.5">
      <c r="A180" s="1"/>
      <c r="B180" s="17"/>
      <c r="C180" s="2"/>
      <c r="D180" s="2"/>
      <c r="E180" s="2"/>
      <c r="F180" s="1"/>
      <c r="G180" s="1"/>
      <c r="H180" s="1"/>
      <c r="I180" s="1"/>
      <c r="J180" s="2"/>
    </row>
    <row r="181" spans="1:10" ht="22.5">
      <c r="A181" s="1"/>
      <c r="B181" s="1"/>
      <c r="C181" s="2"/>
      <c r="D181" s="2"/>
      <c r="E181" s="2"/>
      <c r="F181" s="1"/>
      <c r="G181" s="1"/>
      <c r="H181" s="1"/>
      <c r="I181" s="1"/>
      <c r="J181" s="2"/>
    </row>
    <row r="182" spans="1:10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22.5">
      <c r="A183" s="12"/>
      <c r="B183" s="13"/>
      <c r="C183" s="13"/>
      <c r="D183" s="13"/>
      <c r="E183" s="14"/>
      <c r="F183" s="14"/>
      <c r="G183" s="14"/>
      <c r="H183" s="14"/>
      <c r="I183" s="14"/>
      <c r="J183" s="13"/>
    </row>
    <row r="184" spans="1:10" ht="22.5">
      <c r="A184" s="99"/>
      <c r="B184" s="93"/>
      <c r="C184" s="93"/>
      <c r="D184" s="93"/>
      <c r="E184" s="9"/>
      <c r="F184" s="9"/>
      <c r="G184" s="9"/>
      <c r="H184" s="9"/>
      <c r="I184" s="14"/>
      <c r="J184" s="13"/>
    </row>
    <row r="185" spans="1:10">
      <c r="A185" s="19"/>
      <c r="B185" s="17"/>
      <c r="C185" s="2"/>
      <c r="D185" s="9"/>
      <c r="E185" s="18"/>
      <c r="F185" s="18"/>
      <c r="G185" s="18"/>
      <c r="H185" s="18"/>
      <c r="I185" s="18"/>
      <c r="J185" s="2"/>
    </row>
    <row r="186" spans="1:10">
      <c r="A186" s="2"/>
      <c r="B186" s="17"/>
      <c r="C186" s="2"/>
      <c r="D186" s="9"/>
      <c r="E186" s="16"/>
      <c r="F186" s="16"/>
      <c r="G186" s="16"/>
      <c r="H186" s="16"/>
      <c r="I186" s="29"/>
      <c r="J186" s="2"/>
    </row>
    <row r="187" spans="1:10">
      <c r="A187" s="2"/>
      <c r="B187" s="17"/>
      <c r="C187" s="2"/>
      <c r="D187" s="9"/>
      <c r="E187" s="16"/>
      <c r="F187" s="16"/>
      <c r="G187" s="16"/>
      <c r="H187" s="16"/>
      <c r="I187" s="29"/>
      <c r="J187" s="2"/>
    </row>
    <row r="188" spans="1:10">
      <c r="A188" s="2"/>
      <c r="B188" s="17"/>
      <c r="C188" s="2"/>
      <c r="D188" s="9"/>
      <c r="E188" s="16"/>
      <c r="F188" s="16"/>
      <c r="G188" s="16"/>
      <c r="H188" s="16"/>
      <c r="I188" s="29"/>
      <c r="J188" s="2"/>
    </row>
    <row r="189" spans="1:10">
      <c r="A189" s="2"/>
      <c r="B189" s="17"/>
      <c r="C189" s="2"/>
      <c r="D189" s="9"/>
      <c r="E189" s="16"/>
      <c r="F189" s="16"/>
      <c r="G189" s="16"/>
      <c r="H189" s="16"/>
      <c r="I189" s="29"/>
      <c r="J189" s="2"/>
    </row>
    <row r="190" spans="1:10">
      <c r="A190" s="2"/>
      <c r="B190" s="17"/>
      <c r="C190" s="2"/>
      <c r="D190" s="9"/>
      <c r="E190" s="16"/>
      <c r="F190" s="16"/>
      <c r="G190" s="16"/>
      <c r="H190" s="16"/>
      <c r="I190" s="29"/>
      <c r="J190" s="2"/>
    </row>
    <row r="191" spans="1:10">
      <c r="A191" s="2"/>
      <c r="B191" s="17"/>
      <c r="C191" s="2"/>
      <c r="D191" s="9"/>
      <c r="E191" s="16"/>
      <c r="F191" s="16"/>
      <c r="G191" s="16"/>
      <c r="H191" s="16"/>
      <c r="I191" s="29"/>
      <c r="J191" s="2"/>
    </row>
    <row r="192" spans="1:10">
      <c r="A192" s="2"/>
      <c r="B192" s="17"/>
      <c r="C192" s="2"/>
      <c r="D192" s="9"/>
      <c r="E192" s="16"/>
      <c r="F192" s="16"/>
      <c r="G192" s="16"/>
      <c r="H192" s="16"/>
      <c r="I192" s="16"/>
      <c r="J192" s="2"/>
    </row>
    <row r="193" spans="1:10">
      <c r="A193" s="2"/>
      <c r="B193" s="17"/>
      <c r="C193" s="2"/>
      <c r="D193" s="9"/>
      <c r="E193" s="16"/>
      <c r="F193" s="16"/>
      <c r="G193" s="16"/>
      <c r="H193" s="16"/>
      <c r="I193" s="16"/>
      <c r="J193" s="2"/>
    </row>
    <row r="194" spans="1:10">
      <c r="A194" s="2"/>
      <c r="B194" s="17"/>
      <c r="C194" s="2"/>
      <c r="D194" s="9"/>
      <c r="E194" s="16"/>
      <c r="F194" s="16"/>
      <c r="G194" s="16"/>
      <c r="H194" s="16"/>
      <c r="I194" s="29"/>
      <c r="J194" s="2"/>
    </row>
    <row r="195" spans="1:10">
      <c r="A195" s="2"/>
      <c r="B195" s="17"/>
      <c r="C195" s="2"/>
      <c r="D195" s="9"/>
      <c r="E195" s="16"/>
      <c r="F195" s="16"/>
      <c r="G195" s="16"/>
      <c r="H195" s="16"/>
      <c r="I195" s="29"/>
      <c r="J195" s="2"/>
    </row>
    <row r="196" spans="1:10">
      <c r="A196" s="2"/>
      <c r="B196" s="17"/>
      <c r="C196" s="2"/>
      <c r="D196" s="126"/>
      <c r="E196" s="16"/>
      <c r="F196" s="16"/>
      <c r="G196" s="16"/>
      <c r="H196" s="16"/>
      <c r="I196" s="29"/>
      <c r="J196" s="2"/>
    </row>
    <row r="197" spans="1:10">
      <c r="A197" s="2"/>
      <c r="B197" s="17"/>
      <c r="C197" s="129"/>
      <c r="D197" s="126"/>
      <c r="E197" s="16"/>
      <c r="F197" s="16"/>
      <c r="G197" s="16"/>
      <c r="H197" s="16"/>
      <c r="I197" s="29"/>
      <c r="J197" s="2"/>
    </row>
    <row r="198" spans="1:10">
      <c r="A198" s="2"/>
      <c r="B198" s="17"/>
      <c r="C198" s="129"/>
      <c r="D198" s="126"/>
      <c r="E198" s="16"/>
      <c r="F198" s="16"/>
      <c r="G198" s="16"/>
      <c r="H198" s="16"/>
      <c r="I198" s="29"/>
      <c r="J198" s="2"/>
    </row>
    <row r="199" spans="1:10">
      <c r="A199" s="2"/>
      <c r="B199" s="17"/>
      <c r="C199" s="2"/>
      <c r="D199" s="9"/>
      <c r="E199" s="16"/>
      <c r="F199" s="16"/>
      <c r="G199" s="16"/>
      <c r="H199" s="16"/>
      <c r="I199" s="29"/>
      <c r="J199" s="2"/>
    </row>
    <row r="200" spans="1:10">
      <c r="A200" s="2"/>
      <c r="B200" s="17"/>
      <c r="C200" s="2"/>
      <c r="D200" s="9"/>
      <c r="E200" s="16"/>
      <c r="F200" s="16"/>
      <c r="G200" s="16"/>
      <c r="H200" s="16"/>
      <c r="I200" s="29"/>
      <c r="J200" s="2"/>
    </row>
    <row r="201" spans="1:10">
      <c r="A201" s="2"/>
      <c r="B201" s="17"/>
      <c r="C201" s="129"/>
      <c r="D201" s="126"/>
      <c r="E201" s="16"/>
      <c r="F201" s="16"/>
      <c r="G201" s="16"/>
      <c r="H201" s="16"/>
      <c r="I201" s="29"/>
      <c r="J201" s="2"/>
    </row>
    <row r="202" spans="1:10">
      <c r="A202" s="2"/>
      <c r="B202" s="17"/>
      <c r="C202" s="129"/>
      <c r="D202" s="126"/>
      <c r="E202" s="16"/>
      <c r="F202" s="16"/>
      <c r="G202" s="16"/>
      <c r="H202" s="16"/>
      <c r="I202" s="16"/>
      <c r="J202" s="2"/>
    </row>
    <row r="203" spans="1:10">
      <c r="A203" s="2"/>
      <c r="B203" s="17"/>
      <c r="C203" s="129"/>
      <c r="D203" s="126"/>
      <c r="E203" s="29"/>
      <c r="F203" s="29"/>
      <c r="G203" s="29"/>
      <c r="H203" s="29"/>
      <c r="I203" s="29"/>
      <c r="J203" s="2"/>
    </row>
    <row r="204" spans="1:10" ht="22.5">
      <c r="A204" s="1"/>
      <c r="B204" s="1"/>
      <c r="C204" s="2"/>
      <c r="D204" s="2"/>
      <c r="E204" s="2"/>
      <c r="F204" s="2"/>
      <c r="G204" s="2"/>
      <c r="H204" s="2"/>
      <c r="I204" s="2"/>
      <c r="J204" s="2"/>
    </row>
    <row r="205" spans="1:10" ht="22.5">
      <c r="A205" s="1"/>
      <c r="B205" s="1"/>
      <c r="C205" s="2"/>
      <c r="D205" s="2"/>
      <c r="E205" s="2"/>
      <c r="F205" s="1"/>
      <c r="G205" s="1"/>
      <c r="H205" s="1"/>
      <c r="I205" s="1"/>
      <c r="J205" s="2"/>
    </row>
    <row r="206" spans="1:10" ht="22.5">
      <c r="A206" s="1"/>
      <c r="B206" s="1"/>
      <c r="C206" s="2"/>
      <c r="D206" s="2"/>
      <c r="E206" s="2"/>
      <c r="F206" s="1"/>
      <c r="G206" s="1"/>
      <c r="H206" s="1"/>
      <c r="I206" s="1"/>
      <c r="J206" s="2"/>
    </row>
    <row r="207" spans="1:10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22.5">
      <c r="A208" s="12"/>
      <c r="B208" s="13"/>
      <c r="C208" s="13"/>
      <c r="D208" s="13"/>
      <c r="E208" s="14"/>
      <c r="F208" s="14"/>
      <c r="G208" s="14"/>
      <c r="H208" s="14"/>
      <c r="I208" s="14"/>
      <c r="J208" s="13"/>
    </row>
    <row r="209" spans="1:13" ht="22.5">
      <c r="A209" s="99"/>
      <c r="B209" s="93"/>
      <c r="C209" s="93"/>
      <c r="D209" s="93"/>
      <c r="E209" s="9"/>
      <c r="F209" s="9"/>
      <c r="G209" s="9"/>
      <c r="H209" s="9"/>
      <c r="I209" s="14"/>
      <c r="J209" s="13"/>
    </row>
    <row r="210" spans="1:13">
      <c r="A210" s="9"/>
      <c r="B210" s="17"/>
      <c r="C210" s="2"/>
      <c r="D210" s="2"/>
      <c r="E210" s="2"/>
      <c r="F210" s="2"/>
      <c r="G210" s="2"/>
      <c r="H210" s="2"/>
      <c r="I210" s="2"/>
      <c r="J210" s="2"/>
    </row>
    <row r="211" spans="1:13">
      <c r="A211" s="9"/>
      <c r="B211" s="17"/>
      <c r="C211" s="129"/>
      <c r="D211" s="126"/>
      <c r="E211" s="129"/>
      <c r="F211" s="129"/>
      <c r="G211" s="129"/>
      <c r="H211" s="129"/>
      <c r="I211" s="129"/>
      <c r="J211" s="2"/>
    </row>
    <row r="212" spans="1:13">
      <c r="A212" s="9"/>
      <c r="B212" s="17"/>
      <c r="C212" s="129"/>
      <c r="D212" s="126"/>
      <c r="E212" s="29"/>
      <c r="F212" s="29"/>
      <c r="G212" s="29"/>
      <c r="H212" s="29"/>
      <c r="I212" s="29"/>
      <c r="J212" s="2"/>
    </row>
    <row r="213" spans="1:13">
      <c r="A213" s="9"/>
      <c r="B213" s="17"/>
      <c r="C213" s="129"/>
      <c r="D213" s="126"/>
      <c r="E213" s="29"/>
      <c r="F213" s="29"/>
      <c r="G213" s="29"/>
      <c r="H213" s="29"/>
      <c r="I213" s="29"/>
      <c r="J213" s="2"/>
    </row>
    <row r="214" spans="1:13">
      <c r="A214" s="9"/>
      <c r="B214" s="17"/>
      <c r="C214" s="129"/>
      <c r="D214" s="93"/>
      <c r="E214" s="29"/>
      <c r="F214" s="29"/>
      <c r="G214" s="29"/>
      <c r="H214" s="29"/>
      <c r="I214" s="29"/>
      <c r="J214" s="2"/>
    </row>
    <row r="215" spans="1:13">
      <c r="A215" s="9"/>
      <c r="B215" s="17"/>
      <c r="C215" s="129"/>
      <c r="D215" s="126"/>
      <c r="E215" s="29"/>
      <c r="F215" s="29"/>
      <c r="G215" s="29"/>
      <c r="H215" s="29"/>
      <c r="I215" s="29"/>
      <c r="J215" s="2"/>
    </row>
    <row r="216" spans="1:13">
      <c r="A216" s="9"/>
      <c r="B216" s="17"/>
      <c r="C216" s="129"/>
      <c r="D216" s="126"/>
      <c r="E216" s="29"/>
      <c r="F216" s="29"/>
      <c r="G216" s="29"/>
      <c r="H216" s="29"/>
      <c r="I216" s="29"/>
      <c r="J216" s="2"/>
    </row>
    <row r="217" spans="1:13">
      <c r="A217" s="9"/>
      <c r="B217" s="17"/>
      <c r="C217" s="129"/>
      <c r="D217" s="126"/>
      <c r="E217" s="29"/>
      <c r="F217" s="29"/>
      <c r="G217" s="29"/>
      <c r="H217" s="29"/>
      <c r="I217" s="29"/>
      <c r="J217" s="2"/>
      <c r="L217" s="130"/>
      <c r="M217" s="242"/>
    </row>
    <row r="218" spans="1:13">
      <c r="A218" s="2"/>
      <c r="B218" s="17"/>
      <c r="C218" s="129"/>
      <c r="D218" s="126"/>
      <c r="E218" s="29"/>
      <c r="F218" s="29"/>
      <c r="G218" s="29"/>
      <c r="H218" s="29"/>
      <c r="I218" s="29"/>
      <c r="J218" s="2"/>
    </row>
    <row r="219" spans="1:13">
      <c r="A219" s="2"/>
      <c r="B219" s="17"/>
      <c r="C219" s="129"/>
      <c r="D219" s="126"/>
      <c r="E219" s="29"/>
      <c r="F219" s="29"/>
      <c r="G219" s="29"/>
      <c r="H219" s="29"/>
      <c r="I219" s="29"/>
      <c r="J219" s="2"/>
      <c r="L219" s="92"/>
    </row>
    <row r="220" spans="1:13">
      <c r="A220" s="2"/>
      <c r="B220" s="17"/>
      <c r="C220" s="129"/>
      <c r="D220" s="126"/>
      <c r="E220" s="29"/>
      <c r="F220" s="29"/>
      <c r="G220" s="29"/>
      <c r="H220" s="29"/>
      <c r="I220" s="29"/>
      <c r="J220" s="2"/>
      <c r="L220" s="92"/>
    </row>
    <row r="221" spans="1:13">
      <c r="A221" s="2"/>
      <c r="B221" s="2"/>
      <c r="C221" s="2"/>
      <c r="D221" s="2"/>
      <c r="E221" s="2"/>
      <c r="F221" s="2"/>
      <c r="G221" s="2"/>
      <c r="H221" s="2"/>
      <c r="I221" s="2"/>
      <c r="J221" s="2"/>
      <c r="L221" s="92"/>
    </row>
    <row r="222" spans="1:13">
      <c r="A222" s="2"/>
      <c r="B222" s="2"/>
      <c r="C222" s="2"/>
      <c r="D222" s="2"/>
      <c r="E222" s="2"/>
      <c r="F222" s="2"/>
      <c r="G222" s="2"/>
      <c r="H222" s="2"/>
      <c r="I222" s="15"/>
      <c r="J222" s="2"/>
      <c r="L222" s="92"/>
    </row>
    <row r="223" spans="1:13">
      <c r="A223" s="2"/>
      <c r="B223" s="17"/>
      <c r="C223" s="2"/>
      <c r="D223" s="9"/>
      <c r="E223" s="18"/>
      <c r="F223" s="18"/>
      <c r="G223" s="18"/>
      <c r="H223" s="18"/>
      <c r="I223" s="18"/>
      <c r="J223" s="2"/>
    </row>
    <row r="224" spans="1:13">
      <c r="A224" s="2"/>
      <c r="B224" s="17"/>
      <c r="C224" s="2"/>
      <c r="D224" s="9"/>
      <c r="E224" s="18"/>
      <c r="F224" s="18"/>
      <c r="G224" s="18"/>
      <c r="H224" s="18"/>
      <c r="I224" s="18"/>
      <c r="J224" s="2"/>
    </row>
    <row r="225" spans="1:10" ht="22.5">
      <c r="A225" s="2"/>
      <c r="B225" s="1"/>
      <c r="C225" s="2"/>
      <c r="D225" s="2"/>
      <c r="E225" s="2"/>
      <c r="F225" s="2"/>
      <c r="G225" s="2"/>
      <c r="H225" s="2"/>
      <c r="I225" s="2"/>
      <c r="J225" s="2"/>
    </row>
    <row r="226" spans="1:10" ht="22.5">
      <c r="A226" s="2"/>
      <c r="B226" s="1"/>
      <c r="C226" s="2"/>
      <c r="D226" s="2"/>
      <c r="E226" s="2"/>
      <c r="F226" s="2"/>
      <c r="G226" s="2"/>
      <c r="H226" s="2"/>
      <c r="I226" s="2"/>
      <c r="J226" s="2"/>
    </row>
    <row r="227" spans="1:10">
      <c r="A227" s="2"/>
      <c r="B227" s="17"/>
      <c r="C227" s="2"/>
      <c r="D227" s="2"/>
      <c r="E227" s="2"/>
      <c r="F227" s="2"/>
      <c r="G227" s="2"/>
      <c r="H227" s="2"/>
      <c r="I227" s="20"/>
      <c r="J227" s="2"/>
    </row>
    <row r="228" spans="1:10" ht="22.5">
      <c r="A228" s="2"/>
      <c r="B228" s="2"/>
      <c r="C228" s="2"/>
      <c r="D228" s="2"/>
      <c r="E228" s="2"/>
      <c r="F228" s="2"/>
      <c r="G228" s="2"/>
      <c r="H228" s="2"/>
      <c r="I228" s="21"/>
      <c r="J228" s="2"/>
    </row>
    <row r="229" spans="1:10" ht="22.5">
      <c r="A229" s="1"/>
      <c r="B229" s="17"/>
      <c r="C229" s="2"/>
      <c r="D229" s="2"/>
      <c r="E229" s="2"/>
      <c r="F229" s="2"/>
      <c r="G229" s="2"/>
      <c r="H229" s="2"/>
      <c r="I229" s="2"/>
      <c r="J229" s="2"/>
    </row>
    <row r="230" spans="1:10" ht="22.5">
      <c r="A230" s="1"/>
      <c r="B230" s="17"/>
      <c r="C230" s="2"/>
      <c r="D230" s="2"/>
      <c r="E230" s="2"/>
      <c r="F230" s="1"/>
      <c r="G230" s="1"/>
      <c r="H230" s="1"/>
      <c r="I230" s="1"/>
      <c r="J230" s="2"/>
    </row>
    <row r="231" spans="1:10" ht="22.5">
      <c r="A231" s="1"/>
      <c r="B231" s="1"/>
      <c r="C231" s="2"/>
      <c r="D231" s="2"/>
      <c r="E231" s="2"/>
      <c r="F231" s="1"/>
      <c r="G231" s="1"/>
      <c r="H231" s="1"/>
      <c r="I231" s="1"/>
      <c r="J231" s="2"/>
    </row>
    <row r="232" spans="1:10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22.5">
      <c r="A233" s="12"/>
      <c r="B233" s="13"/>
      <c r="C233" s="13"/>
      <c r="D233" s="13"/>
      <c r="E233" s="14"/>
      <c r="F233" s="14"/>
      <c r="G233" s="14"/>
      <c r="H233" s="14"/>
      <c r="I233" s="14"/>
      <c r="J233" s="13"/>
    </row>
    <row r="234" spans="1:10" ht="22.5">
      <c r="A234" s="99"/>
      <c r="B234" s="93"/>
      <c r="C234" s="93"/>
      <c r="D234" s="93"/>
      <c r="E234" s="9"/>
      <c r="F234" s="9"/>
      <c r="G234" s="9"/>
      <c r="H234" s="9"/>
      <c r="I234" s="14"/>
      <c r="J234" s="13"/>
    </row>
    <row r="235" spans="1:10">
      <c r="A235" s="19"/>
      <c r="B235" s="2"/>
      <c r="C235" s="2"/>
      <c r="D235" s="9"/>
      <c r="E235" s="18"/>
      <c r="F235" s="18"/>
      <c r="G235" s="18"/>
      <c r="H235" s="18"/>
      <c r="I235" s="18"/>
      <c r="J235" s="2"/>
    </row>
    <row r="236" spans="1:10">
      <c r="A236" s="9"/>
      <c r="B236" s="17"/>
      <c r="C236" s="131"/>
      <c r="D236" s="9"/>
      <c r="E236" s="18"/>
      <c r="F236" s="16"/>
      <c r="G236" s="18"/>
      <c r="H236" s="16"/>
      <c r="I236" s="16"/>
      <c r="J236" s="11"/>
    </row>
    <row r="237" spans="1:10">
      <c r="A237" s="9"/>
      <c r="B237" s="17"/>
      <c r="C237" s="131"/>
      <c r="D237" s="9"/>
      <c r="E237" s="18"/>
      <c r="F237" s="16"/>
      <c r="G237" s="18"/>
      <c r="H237" s="16"/>
      <c r="I237" s="16"/>
      <c r="J237" s="2"/>
    </row>
    <row r="238" spans="1:10">
      <c r="A238" s="9"/>
      <c r="B238" s="17"/>
      <c r="C238" s="131"/>
      <c r="D238" s="9"/>
      <c r="E238" s="18"/>
      <c r="F238" s="16"/>
      <c r="G238" s="18"/>
      <c r="H238" s="16"/>
      <c r="I238" s="16"/>
      <c r="J238" s="11"/>
    </row>
    <row r="239" spans="1:10">
      <c r="A239" s="9"/>
      <c r="B239" s="17"/>
      <c r="C239" s="131"/>
      <c r="D239" s="9"/>
      <c r="E239" s="18"/>
      <c r="F239" s="16"/>
      <c r="G239" s="18"/>
      <c r="H239" s="16"/>
      <c r="I239" s="16"/>
      <c r="J239" s="2"/>
    </row>
    <row r="240" spans="1:10">
      <c r="A240" s="9"/>
      <c r="B240" s="17"/>
      <c r="C240" s="131"/>
      <c r="D240" s="93"/>
      <c r="E240" s="18"/>
      <c r="F240" s="16"/>
      <c r="G240" s="18"/>
      <c r="H240" s="16"/>
      <c r="I240" s="16"/>
      <c r="J240" s="2"/>
    </row>
    <row r="241" spans="1:11">
      <c r="A241" s="9"/>
      <c r="B241" s="17"/>
      <c r="C241" s="131"/>
      <c r="D241" s="9"/>
      <c r="E241" s="132"/>
      <c r="F241" s="16"/>
      <c r="G241" s="18"/>
      <c r="H241" s="16"/>
      <c r="I241" s="16"/>
      <c r="J241" s="2"/>
    </row>
    <row r="242" spans="1:11">
      <c r="A242" s="9"/>
      <c r="B242" s="17"/>
      <c r="C242" s="131"/>
      <c r="D242" s="126"/>
      <c r="E242" s="16"/>
      <c r="F242" s="16"/>
      <c r="G242" s="18"/>
      <c r="H242" s="16"/>
      <c r="I242" s="16"/>
      <c r="J242" s="2"/>
    </row>
    <row r="243" spans="1:11">
      <c r="A243" s="9"/>
      <c r="B243" s="17"/>
      <c r="C243" s="131"/>
      <c r="D243" s="126"/>
      <c r="E243" s="18"/>
      <c r="F243" s="16"/>
      <c r="G243" s="18"/>
      <c r="H243" s="16"/>
      <c r="I243" s="16"/>
      <c r="J243" s="2"/>
    </row>
    <row r="244" spans="1:11">
      <c r="A244" s="9"/>
      <c r="B244" s="2"/>
      <c r="C244" s="131"/>
      <c r="D244" s="126"/>
      <c r="E244" s="18"/>
      <c r="F244" s="16"/>
      <c r="G244" s="18"/>
      <c r="H244" s="16"/>
      <c r="I244" s="16"/>
      <c r="J244" s="2"/>
      <c r="K244" s="133"/>
    </row>
    <row r="245" spans="1:11">
      <c r="A245" s="9"/>
      <c r="B245" s="17"/>
      <c r="C245" s="131"/>
      <c r="D245" s="9"/>
      <c r="E245" s="18"/>
      <c r="F245" s="16"/>
      <c r="G245" s="18"/>
      <c r="H245" s="16"/>
      <c r="I245" s="16"/>
      <c r="J245" s="2"/>
      <c r="K245" s="133"/>
    </row>
    <row r="246" spans="1:11">
      <c r="A246" s="9"/>
      <c r="B246" s="17"/>
      <c r="C246" s="131"/>
      <c r="D246" s="9"/>
      <c r="E246" s="18"/>
      <c r="F246" s="16"/>
      <c r="G246" s="18"/>
      <c r="H246" s="16"/>
      <c r="I246" s="16"/>
      <c r="J246" s="2"/>
    </row>
    <row r="247" spans="1:11">
      <c r="A247" s="9"/>
      <c r="B247" s="17"/>
      <c r="C247" s="131"/>
      <c r="D247" s="9"/>
      <c r="E247" s="18"/>
      <c r="F247" s="16"/>
      <c r="G247" s="18"/>
      <c r="H247" s="16"/>
      <c r="I247" s="16"/>
      <c r="J247" s="2"/>
    </row>
    <row r="248" spans="1:11">
      <c r="A248" s="9"/>
      <c r="B248" s="17"/>
      <c r="C248" s="131"/>
      <c r="D248" s="9"/>
      <c r="E248" s="18"/>
      <c r="F248" s="16"/>
      <c r="G248" s="18"/>
      <c r="H248" s="16"/>
      <c r="I248" s="16"/>
      <c r="J248" s="2"/>
    </row>
    <row r="249" spans="1:11">
      <c r="A249" s="9"/>
      <c r="B249" s="17"/>
      <c r="C249" s="131"/>
      <c r="D249" s="93"/>
      <c r="E249" s="18"/>
      <c r="F249" s="16"/>
      <c r="G249" s="18"/>
      <c r="H249" s="16"/>
      <c r="I249" s="16"/>
      <c r="J249" s="2"/>
    </row>
    <row r="250" spans="1:11">
      <c r="A250" s="9"/>
      <c r="B250" s="17"/>
      <c r="C250" s="131"/>
      <c r="D250" s="126"/>
      <c r="E250" s="16"/>
      <c r="F250" s="16"/>
      <c r="G250" s="18"/>
      <c r="H250" s="16"/>
      <c r="I250" s="16"/>
      <c r="J250" s="2"/>
    </row>
    <row r="251" spans="1:11">
      <c r="A251" s="9"/>
      <c r="B251" s="17"/>
      <c r="C251" s="134"/>
      <c r="J251" s="2"/>
    </row>
    <row r="252" spans="1:11">
      <c r="A252" s="9"/>
      <c r="B252" s="17"/>
      <c r="C252" s="134"/>
      <c r="D252" s="135"/>
      <c r="E252" s="16"/>
      <c r="F252" s="16"/>
      <c r="G252" s="134"/>
      <c r="H252" s="16"/>
      <c r="I252" s="16"/>
      <c r="J252" s="2"/>
    </row>
    <row r="253" spans="1:11">
      <c r="A253" s="2"/>
      <c r="B253" s="17"/>
      <c r="C253" s="136"/>
      <c r="D253" s="135"/>
      <c r="E253" s="16"/>
      <c r="F253" s="16"/>
      <c r="G253" s="131"/>
      <c r="H253" s="16"/>
      <c r="I253" s="16"/>
      <c r="J253" s="2"/>
    </row>
    <row r="254" spans="1:11" ht="22.5">
      <c r="A254" s="1"/>
      <c r="B254" s="17"/>
      <c r="C254" s="2"/>
      <c r="D254" s="2"/>
      <c r="E254" s="2"/>
      <c r="F254" s="2"/>
      <c r="G254" s="2"/>
      <c r="H254" s="2"/>
      <c r="I254" s="2"/>
      <c r="J254" s="2"/>
    </row>
    <row r="255" spans="1:11" ht="22.5">
      <c r="A255" s="1"/>
      <c r="B255" s="17"/>
      <c r="C255" s="2"/>
      <c r="D255" s="2"/>
      <c r="E255" s="2"/>
      <c r="F255" s="1"/>
      <c r="G255" s="1"/>
      <c r="H255" s="1"/>
      <c r="I255" s="1"/>
      <c r="J255" s="2"/>
    </row>
    <row r="256" spans="1:11" ht="22.5">
      <c r="A256" s="1"/>
      <c r="B256" s="1"/>
      <c r="C256" s="2"/>
      <c r="D256" s="2"/>
      <c r="E256" s="2"/>
      <c r="F256" s="1"/>
      <c r="G256" s="1"/>
      <c r="H256" s="1"/>
      <c r="I256" s="1"/>
      <c r="J256" s="2"/>
    </row>
    <row r="257" spans="1:10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22.5">
      <c r="A258" s="12"/>
      <c r="B258" s="13"/>
      <c r="C258" s="13"/>
      <c r="D258" s="13"/>
      <c r="E258" s="14"/>
      <c r="F258" s="14"/>
      <c r="G258" s="14"/>
      <c r="H258" s="14"/>
      <c r="I258" s="14"/>
      <c r="J258" s="13"/>
    </row>
    <row r="259" spans="1:10" ht="22.5">
      <c r="A259" s="99"/>
      <c r="B259" s="93"/>
      <c r="C259" s="93"/>
      <c r="D259" s="93"/>
      <c r="E259" s="9"/>
      <c r="F259" s="9"/>
      <c r="G259" s="9"/>
      <c r="H259" s="9"/>
      <c r="I259" s="14"/>
      <c r="J259" s="13"/>
    </row>
    <row r="260" spans="1:10">
      <c r="A260" s="9"/>
      <c r="B260" s="2"/>
      <c r="C260" s="2"/>
      <c r="D260" s="9"/>
      <c r="E260" s="18"/>
      <c r="F260" s="18"/>
      <c r="G260" s="18"/>
      <c r="H260" s="18"/>
      <c r="I260" s="18"/>
      <c r="J260" s="2"/>
    </row>
    <row r="261" spans="1:10">
      <c r="A261" s="9"/>
      <c r="B261" s="17"/>
      <c r="C261" s="131"/>
      <c r="D261" s="9"/>
      <c r="E261" s="18"/>
      <c r="F261" s="16"/>
      <c r="G261" s="18"/>
      <c r="H261" s="16"/>
      <c r="I261" s="16"/>
      <c r="J261" s="2"/>
    </row>
    <row r="262" spans="1:10">
      <c r="A262" s="9"/>
      <c r="B262" s="17"/>
      <c r="C262" s="131"/>
      <c r="D262" s="9"/>
      <c r="E262" s="18"/>
      <c r="F262" s="16"/>
      <c r="G262" s="18"/>
      <c r="H262" s="16"/>
      <c r="I262" s="16"/>
      <c r="J262" s="11"/>
    </row>
    <row r="263" spans="1:10">
      <c r="A263" s="9"/>
      <c r="B263" s="17"/>
      <c r="C263" s="131"/>
      <c r="D263" s="9"/>
      <c r="E263" s="18"/>
      <c r="F263" s="16"/>
      <c r="G263" s="18"/>
      <c r="H263" s="16"/>
      <c r="I263" s="16"/>
      <c r="J263" s="2"/>
    </row>
    <row r="264" spans="1:10">
      <c r="A264" s="9"/>
      <c r="B264" s="17"/>
      <c r="C264" s="131"/>
      <c r="D264" s="93"/>
      <c r="E264" s="18"/>
      <c r="F264" s="16"/>
      <c r="G264" s="18"/>
      <c r="H264" s="16"/>
      <c r="I264" s="16"/>
      <c r="J264" s="2"/>
    </row>
    <row r="265" spans="1:10">
      <c r="A265" s="9"/>
      <c r="B265" s="17"/>
      <c r="C265" s="131"/>
      <c r="D265" s="9"/>
      <c r="E265" s="132"/>
      <c r="F265" s="16"/>
      <c r="G265" s="18"/>
      <c r="H265" s="16"/>
      <c r="I265" s="16"/>
      <c r="J265" s="2"/>
    </row>
    <row r="266" spans="1:10">
      <c r="A266" s="9"/>
      <c r="B266" s="17"/>
      <c r="C266" s="131"/>
      <c r="D266" s="126"/>
      <c r="E266" s="16"/>
      <c r="F266" s="16"/>
      <c r="G266" s="18"/>
      <c r="H266" s="16"/>
      <c r="I266" s="16"/>
      <c r="J266" s="2"/>
    </row>
    <row r="267" spans="1:10">
      <c r="A267" s="9"/>
      <c r="B267" s="17"/>
      <c r="C267" s="131"/>
      <c r="D267" s="126"/>
      <c r="E267" s="18"/>
      <c r="F267" s="16"/>
      <c r="G267" s="18"/>
      <c r="H267" s="16"/>
      <c r="I267" s="16"/>
      <c r="J267" s="2"/>
    </row>
    <row r="268" spans="1:10">
      <c r="A268" s="9"/>
      <c r="B268" s="2"/>
      <c r="C268" s="2"/>
      <c r="D268" s="2"/>
      <c r="E268" s="16"/>
      <c r="F268" s="16"/>
      <c r="G268" s="16"/>
      <c r="H268" s="16"/>
      <c r="I268" s="16"/>
      <c r="J268" s="2"/>
    </row>
    <row r="269" spans="1:10">
      <c r="A269" s="2"/>
      <c r="B269" s="101"/>
      <c r="C269" s="2"/>
      <c r="D269" s="9"/>
      <c r="E269" s="137"/>
      <c r="F269" s="16"/>
      <c r="G269" s="16"/>
      <c r="H269" s="16"/>
      <c r="I269" s="16"/>
      <c r="J269" s="2"/>
    </row>
    <row r="270" spans="1:10">
      <c r="A270" s="2"/>
      <c r="B270" s="101"/>
      <c r="C270" s="100"/>
      <c r="D270" s="9"/>
      <c r="E270" s="137"/>
      <c r="F270" s="16"/>
      <c r="G270" s="16"/>
      <c r="H270" s="16"/>
      <c r="I270" s="16"/>
      <c r="J270" s="2"/>
    </row>
    <row r="271" spans="1:10">
      <c r="A271" s="2"/>
      <c r="B271" s="101"/>
      <c r="C271" s="2"/>
      <c r="D271" s="9"/>
      <c r="E271" s="16"/>
      <c r="F271" s="16"/>
      <c r="G271" s="16"/>
      <c r="H271" s="16"/>
      <c r="I271" s="16"/>
      <c r="J271" s="2"/>
    </row>
    <row r="272" spans="1:10">
      <c r="A272" s="2"/>
      <c r="B272" s="101"/>
      <c r="C272" s="2"/>
      <c r="D272" s="9"/>
      <c r="E272" s="16"/>
      <c r="F272" s="16"/>
      <c r="G272" s="16"/>
      <c r="H272" s="16"/>
      <c r="I272" s="16"/>
      <c r="J272" s="2"/>
    </row>
    <row r="273" spans="1:10">
      <c r="A273" s="9"/>
      <c r="B273" s="101"/>
      <c r="C273" s="2"/>
      <c r="D273" s="9"/>
      <c r="E273" s="16"/>
      <c r="F273" s="16"/>
      <c r="G273" s="16"/>
      <c r="H273" s="16"/>
      <c r="I273" s="16"/>
      <c r="J273" s="2"/>
    </row>
    <row r="274" spans="1:10">
      <c r="A274" s="9"/>
      <c r="B274" s="101"/>
      <c r="C274" s="2"/>
      <c r="D274" s="9"/>
      <c r="E274" s="16"/>
      <c r="F274" s="16"/>
      <c r="G274" s="16"/>
      <c r="H274" s="16"/>
      <c r="I274" s="16"/>
      <c r="J274" s="2"/>
    </row>
    <row r="275" spans="1:10">
      <c r="A275" s="9"/>
      <c r="B275" s="101"/>
      <c r="C275" s="2"/>
      <c r="D275" s="9"/>
      <c r="E275" s="16"/>
      <c r="F275" s="16"/>
      <c r="G275" s="16"/>
      <c r="H275" s="16"/>
      <c r="I275" s="16"/>
      <c r="J275" s="2"/>
    </row>
    <row r="276" spans="1:10">
      <c r="A276" s="9"/>
      <c r="B276" s="101"/>
      <c r="C276" s="2"/>
      <c r="D276" s="9"/>
      <c r="E276" s="16"/>
      <c r="F276" s="16"/>
      <c r="G276" s="16"/>
      <c r="H276" s="16"/>
      <c r="I276" s="16"/>
      <c r="J276" s="2"/>
    </row>
    <row r="277" spans="1:10">
      <c r="A277" s="9"/>
      <c r="B277" s="101"/>
      <c r="C277" s="2"/>
      <c r="D277" s="9"/>
      <c r="E277" s="16"/>
      <c r="F277" s="16"/>
      <c r="G277" s="16"/>
      <c r="H277" s="16"/>
      <c r="I277" s="16"/>
      <c r="J277" s="2"/>
    </row>
    <row r="278" spans="1:10">
      <c r="A278" s="2"/>
      <c r="B278" s="17"/>
      <c r="C278" s="2"/>
      <c r="D278" s="9"/>
      <c r="E278" s="16"/>
      <c r="F278" s="16"/>
      <c r="G278" s="16"/>
      <c r="H278" s="16"/>
      <c r="I278" s="16"/>
      <c r="J278" s="2"/>
    </row>
    <row r="279" spans="1:10" ht="22.5">
      <c r="A279" s="1"/>
      <c r="B279" s="17"/>
      <c r="C279" s="2"/>
      <c r="D279" s="2"/>
      <c r="E279" s="2"/>
      <c r="F279" s="2"/>
      <c r="G279" s="2"/>
      <c r="H279" s="2"/>
      <c r="I279" s="2"/>
      <c r="J279" s="2"/>
    </row>
    <row r="280" spans="1:10" ht="22.5">
      <c r="A280" s="1"/>
      <c r="B280" s="17"/>
      <c r="C280" s="2"/>
      <c r="D280" s="2"/>
      <c r="E280" s="2"/>
      <c r="F280" s="1"/>
      <c r="G280" s="1"/>
      <c r="H280" s="1"/>
      <c r="I280" s="1"/>
      <c r="J280" s="2"/>
    </row>
    <row r="281" spans="1:10" ht="22.5">
      <c r="A281" s="1"/>
      <c r="B281" s="1"/>
      <c r="C281" s="2"/>
      <c r="D281" s="2"/>
      <c r="E281" s="2"/>
      <c r="F281" s="1"/>
      <c r="G281" s="1"/>
      <c r="H281" s="1"/>
      <c r="I281" s="1"/>
      <c r="J281" s="2"/>
    </row>
    <row r="282" spans="1:10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22.5">
      <c r="A283" s="12"/>
      <c r="B283" s="13"/>
      <c r="C283" s="13"/>
      <c r="D283" s="13"/>
      <c r="E283" s="14"/>
      <c r="F283" s="14"/>
      <c r="G283" s="14"/>
      <c r="H283" s="14"/>
      <c r="I283" s="14"/>
      <c r="J283" s="13"/>
    </row>
    <row r="284" spans="1:10" ht="22.5">
      <c r="A284" s="99"/>
      <c r="B284" s="93"/>
      <c r="C284" s="93"/>
      <c r="D284" s="93"/>
      <c r="E284" s="9"/>
      <c r="F284" s="9"/>
      <c r="G284" s="9"/>
      <c r="H284" s="9"/>
      <c r="I284" s="14"/>
      <c r="J284" s="13"/>
    </row>
    <row r="285" spans="1:10">
      <c r="A285" s="9"/>
      <c r="B285" s="2"/>
      <c r="C285" s="2"/>
      <c r="D285" s="2"/>
      <c r="E285" s="16"/>
      <c r="F285" s="16"/>
      <c r="G285" s="16"/>
      <c r="H285" s="16"/>
      <c r="I285" s="16"/>
      <c r="J285" s="2"/>
    </row>
    <row r="286" spans="1:10">
      <c r="A286" s="2"/>
      <c r="B286" s="17"/>
      <c r="C286" s="2"/>
      <c r="D286" s="9"/>
      <c r="E286" s="16"/>
      <c r="F286" s="16"/>
      <c r="G286" s="16"/>
      <c r="H286" s="16"/>
      <c r="I286" s="16"/>
      <c r="J286" s="2"/>
    </row>
    <row r="287" spans="1:10">
      <c r="A287" s="2"/>
      <c r="B287" s="17"/>
      <c r="C287" s="100"/>
      <c r="D287" s="9"/>
      <c r="E287" s="16"/>
      <c r="F287" s="16"/>
      <c r="G287" s="16"/>
      <c r="H287" s="16"/>
      <c r="I287" s="16"/>
      <c r="J287" s="2"/>
    </row>
    <row r="288" spans="1:10">
      <c r="A288" s="2"/>
      <c r="B288" s="17"/>
      <c r="C288" s="100"/>
      <c r="D288" s="9"/>
      <c r="E288" s="16"/>
      <c r="F288" s="16"/>
      <c r="G288" s="16"/>
      <c r="H288" s="16"/>
      <c r="I288" s="16"/>
      <c r="J288" s="11"/>
    </row>
    <row r="289" spans="1:10">
      <c r="A289" s="9"/>
      <c r="B289" s="2"/>
      <c r="C289" s="2"/>
      <c r="D289" s="2"/>
      <c r="E289" s="16"/>
      <c r="F289" s="16"/>
      <c r="G289" s="16"/>
      <c r="H289" s="16"/>
      <c r="I289" s="16"/>
      <c r="J289" s="2"/>
    </row>
    <row r="290" spans="1:10">
      <c r="A290" s="2"/>
      <c r="B290" s="101"/>
      <c r="C290" s="2"/>
      <c r="D290" s="9"/>
      <c r="E290" s="16"/>
      <c r="F290" s="16"/>
      <c r="G290" s="16"/>
      <c r="H290" s="16"/>
      <c r="I290" s="16"/>
      <c r="J290" s="2"/>
    </row>
    <row r="291" spans="1:10">
      <c r="A291" s="2"/>
      <c r="B291" s="101"/>
      <c r="C291" s="2"/>
      <c r="D291" s="9"/>
      <c r="E291" s="16"/>
      <c r="F291" s="16"/>
      <c r="G291" s="16"/>
      <c r="H291" s="16"/>
      <c r="I291" s="16"/>
      <c r="J291" s="2"/>
    </row>
    <row r="292" spans="1:10">
      <c r="A292" s="9"/>
      <c r="B292" s="101"/>
      <c r="C292" s="2"/>
      <c r="D292" s="9"/>
      <c r="E292" s="16"/>
      <c r="F292" s="16"/>
      <c r="G292" s="16"/>
      <c r="H292" s="16"/>
      <c r="I292" s="16"/>
      <c r="J292" s="2"/>
    </row>
    <row r="293" spans="1:10">
      <c r="A293" s="9"/>
      <c r="B293" s="2"/>
      <c r="C293" s="2"/>
      <c r="D293" s="2"/>
      <c r="E293" s="16"/>
      <c r="F293" s="16"/>
      <c r="G293" s="16"/>
      <c r="H293" s="16"/>
      <c r="I293" s="16"/>
      <c r="J293" s="2"/>
    </row>
    <row r="294" spans="1:10">
      <c r="A294" s="2"/>
      <c r="B294" s="2"/>
      <c r="C294" s="2"/>
      <c r="D294" s="9"/>
      <c r="E294" s="16"/>
      <c r="F294" s="16"/>
      <c r="G294" s="16"/>
      <c r="H294" s="16"/>
      <c r="I294" s="16"/>
      <c r="J294" s="2"/>
    </row>
    <row r="295" spans="1:10">
      <c r="A295" s="9"/>
      <c r="B295" s="2"/>
      <c r="C295" s="2"/>
      <c r="D295" s="9"/>
      <c r="E295" s="16"/>
      <c r="F295" s="16"/>
      <c r="G295" s="16"/>
      <c r="H295" s="16"/>
      <c r="I295" s="16"/>
      <c r="J295" s="2"/>
    </row>
    <row r="296" spans="1:10">
      <c r="A296" s="2"/>
      <c r="B296" s="2"/>
      <c r="C296" s="2"/>
      <c r="D296" s="9"/>
      <c r="E296" s="16"/>
      <c r="F296" s="16"/>
      <c r="G296" s="16"/>
      <c r="H296" s="16"/>
      <c r="I296" s="16"/>
      <c r="J296" s="2"/>
    </row>
    <row r="297" spans="1:10">
      <c r="A297" s="9"/>
      <c r="B297" s="2"/>
      <c r="C297" s="2"/>
      <c r="D297" s="2"/>
      <c r="E297" s="16"/>
      <c r="F297" s="16"/>
      <c r="G297" s="16"/>
      <c r="H297" s="16"/>
      <c r="I297" s="16"/>
      <c r="J297" s="2"/>
    </row>
    <row r="298" spans="1:10">
      <c r="A298" s="2"/>
      <c r="B298" s="2"/>
      <c r="C298" s="2"/>
      <c r="D298" s="9"/>
      <c r="E298" s="16"/>
      <c r="F298" s="16"/>
      <c r="G298" s="16"/>
      <c r="H298" s="16"/>
      <c r="I298" s="16"/>
      <c r="J298" s="2"/>
    </row>
    <row r="299" spans="1:10">
      <c r="A299" s="9"/>
      <c r="B299" s="2"/>
      <c r="C299" s="2"/>
      <c r="D299" s="2"/>
      <c r="E299" s="16"/>
      <c r="F299" s="16"/>
      <c r="G299" s="16"/>
      <c r="H299" s="16"/>
      <c r="I299" s="16"/>
      <c r="J299" s="2"/>
    </row>
    <row r="300" spans="1:10">
      <c r="A300" s="2"/>
      <c r="B300" s="2"/>
      <c r="C300" s="2"/>
      <c r="D300" s="9"/>
      <c r="E300" s="16"/>
      <c r="F300" s="16"/>
      <c r="G300" s="16"/>
      <c r="H300" s="16"/>
      <c r="I300" s="16"/>
      <c r="J300" s="2"/>
    </row>
    <row r="301" spans="1:10">
      <c r="A301" s="9"/>
      <c r="B301" s="2"/>
      <c r="C301" s="2"/>
      <c r="D301" s="2"/>
      <c r="E301" s="16"/>
      <c r="F301" s="16"/>
      <c r="G301" s="16"/>
      <c r="H301" s="16"/>
      <c r="I301" s="16"/>
      <c r="J301" s="2"/>
    </row>
    <row r="302" spans="1:10">
      <c r="A302" s="2"/>
      <c r="B302" s="2"/>
      <c r="C302" s="2"/>
      <c r="D302" s="9"/>
      <c r="E302" s="16"/>
      <c r="F302" s="16"/>
      <c r="G302" s="16"/>
      <c r="H302" s="16"/>
      <c r="I302" s="16"/>
      <c r="J302" s="2"/>
    </row>
    <row r="303" spans="1:10">
      <c r="A303" s="9"/>
      <c r="B303" s="2"/>
      <c r="C303" s="2"/>
      <c r="D303" s="2"/>
      <c r="E303" s="16"/>
      <c r="F303" s="16"/>
      <c r="G303" s="16"/>
      <c r="H303" s="16"/>
      <c r="I303" s="16"/>
      <c r="J303" s="2"/>
    </row>
  </sheetData>
  <mergeCells count="7">
    <mergeCell ref="J5:J6"/>
    <mergeCell ref="A5:A6"/>
    <mergeCell ref="B5:B6"/>
    <mergeCell ref="C5:C6"/>
    <mergeCell ref="D5:D6"/>
    <mergeCell ref="E5:F5"/>
    <mergeCell ref="G5:H5"/>
  </mergeCells>
  <printOptions horizontalCentered="1" verticalCentered="1"/>
  <pageMargins left="0.39370078740157483" right="0.15748031496062992" top="0.78740157480314965" bottom="0.19063180827886711" header="0.31496062992125984" footer="0.31496062992125984"/>
  <pageSetup paperSize="9" scale="70" orientation="landscape" horizontalDpi="4294967293" verticalDpi="180" r:id="rId1"/>
  <rowBreaks count="1" manualBreakCount="1">
    <brk id="32" max="11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3"/>
  <dimension ref="A1:M292"/>
  <sheetViews>
    <sheetView view="pageLayout" topLeftCell="A16" zoomScaleNormal="100" zoomScaleSheetLayoutView="100" workbookViewId="0">
      <selection activeCell="P26" sqref="P26"/>
    </sheetView>
  </sheetViews>
  <sheetFormatPr defaultColWidth="9.140625" defaultRowHeight="21"/>
  <cols>
    <col min="1" max="1" width="7.7109375" style="82" customWidth="1"/>
    <col min="2" max="2" width="44.85546875" style="82" customWidth="1"/>
    <col min="3" max="4" width="9.140625" style="82"/>
    <col min="5" max="8" width="11.7109375" style="82" customWidth="1"/>
    <col min="9" max="9" width="13.7109375" style="82" customWidth="1"/>
    <col min="10" max="10" width="12.42578125" style="82" bestFit="1" customWidth="1"/>
    <col min="11" max="11" width="9.140625" style="82"/>
    <col min="12" max="12" width="18.42578125" style="82" customWidth="1"/>
    <col min="13" max="13" width="12.42578125" style="82" bestFit="1" customWidth="1"/>
    <col min="14" max="16384" width="9.140625" style="82"/>
  </cols>
  <sheetData>
    <row r="1" spans="1:12" ht="22.5">
      <c r="A1" s="1" t="s">
        <v>67</v>
      </c>
      <c r="B1" s="1"/>
      <c r="C1" s="2"/>
      <c r="D1" s="2"/>
      <c r="E1" s="2"/>
      <c r="F1" s="2"/>
      <c r="G1" s="2"/>
      <c r="H1" s="1"/>
      <c r="I1" s="2"/>
      <c r="J1" s="19" t="s">
        <v>707</v>
      </c>
    </row>
    <row r="2" spans="1:12" ht="22.5">
      <c r="A2" s="1" t="str">
        <f>'ปร.4 หมวดสรุปค่าต้นทุนงาน'!A2</f>
        <v>สถานที่ ค่ายลูกเสือจังหวัดยโสธร ต.เดิด อ.เมือง จ.ยโสธร</v>
      </c>
      <c r="B2" s="1"/>
      <c r="C2" s="2"/>
      <c r="D2" s="2"/>
      <c r="E2" s="2"/>
      <c r="F2" s="1"/>
      <c r="G2" s="1"/>
      <c r="H2" s="1"/>
      <c r="I2" s="1"/>
      <c r="J2" s="2"/>
    </row>
    <row r="3" spans="1:12" ht="22.5">
      <c r="A3" s="1" t="str">
        <f>หมวดงานหลังคา!A3</f>
        <v>คำนวณราคากลางเมื่อวันที่ 28 เมษายน 2568</v>
      </c>
      <c r="B3" s="1"/>
      <c r="C3" s="2"/>
      <c r="D3" s="2"/>
      <c r="E3" s="2"/>
      <c r="F3" s="1"/>
      <c r="G3" s="1"/>
      <c r="H3" s="1"/>
      <c r="I3" s="1"/>
      <c r="J3" s="2"/>
    </row>
    <row r="4" spans="1:12">
      <c r="A4" s="2"/>
      <c r="B4" s="2"/>
      <c r="C4" s="2"/>
      <c r="D4" s="2"/>
      <c r="E4" s="2"/>
      <c r="F4" s="2"/>
      <c r="G4" s="2"/>
      <c r="H4" s="2"/>
      <c r="I4" s="2"/>
      <c r="J4" s="2"/>
    </row>
    <row r="5" spans="1:12" ht="22.5">
      <c r="A5" s="277" t="s">
        <v>8</v>
      </c>
      <c r="B5" s="277" t="s">
        <v>0</v>
      </c>
      <c r="C5" s="277" t="s">
        <v>1</v>
      </c>
      <c r="D5" s="277" t="s">
        <v>2</v>
      </c>
      <c r="E5" s="280" t="s">
        <v>3</v>
      </c>
      <c r="F5" s="280"/>
      <c r="G5" s="280" t="s">
        <v>4</v>
      </c>
      <c r="H5" s="280"/>
      <c r="I5" s="161" t="s">
        <v>5</v>
      </c>
      <c r="J5" s="277" t="s">
        <v>7</v>
      </c>
    </row>
    <row r="6" spans="1:12" ht="22.5">
      <c r="A6" s="279"/>
      <c r="B6" s="279"/>
      <c r="C6" s="279"/>
      <c r="D6" s="279"/>
      <c r="E6" s="162" t="s">
        <v>9</v>
      </c>
      <c r="F6" s="162" t="s">
        <v>10</v>
      </c>
      <c r="G6" s="162" t="s">
        <v>9</v>
      </c>
      <c r="H6" s="162" t="s">
        <v>10</v>
      </c>
      <c r="I6" s="163" t="s">
        <v>6</v>
      </c>
      <c r="J6" s="278"/>
    </row>
    <row r="7" spans="1:12">
      <c r="A7" s="138">
        <v>6</v>
      </c>
      <c r="B7" s="3" t="s">
        <v>50</v>
      </c>
      <c r="C7" s="84"/>
      <c r="D7" s="84"/>
      <c r="E7" s="85"/>
      <c r="F7" s="85"/>
      <c r="G7" s="85"/>
      <c r="H7" s="85"/>
      <c r="I7" s="84"/>
      <c r="J7" s="3"/>
    </row>
    <row r="8" spans="1:12" ht="22.5">
      <c r="A8" s="6"/>
      <c r="B8" s="28" t="s">
        <v>751</v>
      </c>
      <c r="C8" s="217">
        <f>(5.6*10)+(1.1*10*2)</f>
        <v>78</v>
      </c>
      <c r="D8" s="4" t="s">
        <v>12</v>
      </c>
      <c r="E8" s="88">
        <v>275</v>
      </c>
      <c r="F8" s="7">
        <f>C8*E8</f>
        <v>21450</v>
      </c>
      <c r="G8" s="88">
        <v>75</v>
      </c>
      <c r="H8" s="7">
        <f>C8*G8</f>
        <v>5850</v>
      </c>
      <c r="I8" s="7">
        <f>F8+H8</f>
        <v>27300</v>
      </c>
      <c r="J8" s="37"/>
    </row>
    <row r="9" spans="1:12" ht="22.5">
      <c r="A9" s="6"/>
      <c r="B9" s="28" t="s">
        <v>750</v>
      </c>
      <c r="C9" s="241">
        <f>(2*7)+(4*7)</f>
        <v>42</v>
      </c>
      <c r="D9" s="4" t="s">
        <v>12</v>
      </c>
      <c r="E9" s="88">
        <v>290</v>
      </c>
      <c r="F9" s="7">
        <f>C9*E9</f>
        <v>12180</v>
      </c>
      <c r="G9" s="88">
        <v>75</v>
      </c>
      <c r="H9" s="7">
        <f>C9*G9</f>
        <v>3150</v>
      </c>
      <c r="I9" s="7">
        <f>F9+H9</f>
        <v>15330</v>
      </c>
      <c r="J9" s="37"/>
    </row>
    <row r="10" spans="1:12" ht="22.5">
      <c r="A10" s="144"/>
      <c r="B10" s="145"/>
      <c r="C10" s="146"/>
      <c r="D10" s="147"/>
      <c r="E10" s="88"/>
      <c r="F10" s="88"/>
      <c r="G10" s="88"/>
      <c r="H10" s="88"/>
      <c r="I10" s="88"/>
      <c r="J10" s="37"/>
    </row>
    <row r="11" spans="1:12" ht="22.5">
      <c r="A11" s="6"/>
      <c r="B11" s="28"/>
      <c r="C11" s="37"/>
      <c r="D11" s="4"/>
      <c r="E11" s="7"/>
      <c r="F11" s="7"/>
      <c r="G11" s="7"/>
      <c r="H11" s="7"/>
      <c r="I11" s="7"/>
      <c r="J11" s="37"/>
    </row>
    <row r="12" spans="1:12" ht="22.5">
      <c r="A12" s="6"/>
      <c r="B12" s="28"/>
      <c r="C12" s="37"/>
      <c r="D12" s="4"/>
      <c r="E12" s="7"/>
      <c r="F12" s="7"/>
      <c r="G12" s="7"/>
      <c r="H12" s="7"/>
      <c r="I12" s="7"/>
      <c r="J12" s="37"/>
    </row>
    <row r="13" spans="1:12" ht="22.5">
      <c r="A13" s="6"/>
      <c r="B13" s="28"/>
      <c r="C13" s="37"/>
      <c r="D13" s="4"/>
      <c r="E13" s="7"/>
      <c r="F13" s="7"/>
      <c r="G13" s="7"/>
      <c r="H13" s="7"/>
      <c r="I13" s="7"/>
      <c r="J13" s="37"/>
    </row>
    <row r="14" spans="1:12" ht="22.5">
      <c r="A14" s="6"/>
      <c r="B14" s="28"/>
      <c r="C14" s="37"/>
      <c r="D14" s="4"/>
      <c r="E14" s="7"/>
      <c r="F14" s="7"/>
      <c r="G14" s="7"/>
      <c r="H14" s="7"/>
      <c r="I14" s="7"/>
      <c r="J14" s="37"/>
      <c r="L14" s="92"/>
    </row>
    <row r="15" spans="1:12" ht="22.5">
      <c r="A15" s="22"/>
      <c r="B15" s="139"/>
      <c r="C15" s="140"/>
      <c r="D15" s="141"/>
      <c r="E15" s="91"/>
      <c r="F15" s="91"/>
      <c r="G15" s="91"/>
      <c r="H15" s="91"/>
      <c r="I15" s="91"/>
      <c r="J15" s="140"/>
    </row>
    <row r="16" spans="1:12" ht="23.25" thickBot="1">
      <c r="A16" s="173"/>
      <c r="B16" s="194" t="s">
        <v>34</v>
      </c>
      <c r="C16" s="172"/>
      <c r="D16" s="195"/>
      <c r="E16" s="171"/>
      <c r="F16" s="171"/>
      <c r="G16" s="171"/>
      <c r="H16" s="171"/>
      <c r="I16" s="196">
        <f>SUM(I8:I15)</f>
        <v>42630</v>
      </c>
      <c r="J16" s="172"/>
    </row>
    <row r="17" spans="1:12" ht="23.25" thickTop="1">
      <c r="A17" s="23"/>
      <c r="B17" s="23"/>
      <c r="C17" s="24"/>
      <c r="D17" s="24"/>
      <c r="E17" s="24"/>
      <c r="F17" s="23"/>
      <c r="G17" s="23"/>
      <c r="H17" s="23"/>
      <c r="I17" s="1"/>
      <c r="J17" s="24"/>
    </row>
    <row r="18" spans="1:12" ht="22.5">
      <c r="A18" s="1"/>
      <c r="B18" s="1"/>
      <c r="C18" s="2"/>
      <c r="D18" s="2"/>
      <c r="E18" s="11"/>
      <c r="F18" s="11"/>
      <c r="G18" s="11"/>
      <c r="H18" s="11"/>
      <c r="I18" s="11"/>
      <c r="J18" s="2"/>
    </row>
    <row r="19" spans="1:12" ht="22.5">
      <c r="A19" s="1"/>
      <c r="B19" s="1"/>
      <c r="C19" s="2"/>
      <c r="D19" s="2"/>
      <c r="E19" s="2"/>
      <c r="F19" s="1"/>
      <c r="G19" s="1"/>
      <c r="H19" s="1"/>
      <c r="I19" s="1"/>
      <c r="J19" s="2"/>
    </row>
    <row r="20" spans="1:12" ht="22.5">
      <c r="A20" s="1"/>
      <c r="B20" s="1"/>
      <c r="C20" s="2"/>
      <c r="D20" s="2"/>
      <c r="E20" s="2"/>
      <c r="F20" s="1"/>
      <c r="G20" s="1"/>
      <c r="H20" s="1"/>
      <c r="I20" s="1"/>
      <c r="J20" s="2"/>
    </row>
    <row r="21" spans="1:1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2" ht="22.5">
      <c r="A22" s="12"/>
      <c r="B22" s="13"/>
      <c r="C22" s="13"/>
      <c r="D22" s="13"/>
      <c r="E22" s="14"/>
      <c r="F22" s="14"/>
      <c r="G22" s="14"/>
      <c r="H22" s="14"/>
      <c r="I22" s="14"/>
      <c r="J22" s="13"/>
    </row>
    <row r="23" spans="1:12" ht="22.5">
      <c r="A23" s="99"/>
      <c r="B23" s="93"/>
      <c r="C23" s="93"/>
      <c r="D23" s="93"/>
      <c r="E23" s="9"/>
      <c r="F23" s="9"/>
      <c r="G23" s="9"/>
      <c r="H23" s="9"/>
      <c r="I23" s="14"/>
      <c r="J23" s="13"/>
    </row>
    <row r="24" spans="1:12">
      <c r="A24" s="2"/>
      <c r="B24" s="2"/>
      <c r="C24" s="2"/>
      <c r="D24" s="2"/>
      <c r="E24" s="16"/>
      <c r="F24" s="16"/>
      <c r="G24" s="16"/>
      <c r="H24" s="16"/>
      <c r="I24" s="16"/>
      <c r="J24" s="2"/>
    </row>
    <row r="25" spans="1:12">
      <c r="A25" s="9"/>
      <c r="B25" s="2"/>
      <c r="C25" s="2"/>
      <c r="D25" s="2"/>
      <c r="E25" s="16"/>
      <c r="F25" s="16"/>
      <c r="G25" s="16"/>
      <c r="H25" s="16"/>
      <c r="I25" s="16"/>
      <c r="J25" s="2"/>
    </row>
    <row r="26" spans="1:12">
      <c r="A26" s="2"/>
      <c r="B26" s="101"/>
      <c r="C26" s="2"/>
      <c r="D26" s="9"/>
      <c r="E26" s="16"/>
      <c r="F26" s="16"/>
      <c r="G26" s="16"/>
      <c r="H26" s="16"/>
      <c r="I26" s="16"/>
      <c r="J26" s="2"/>
    </row>
    <row r="27" spans="1:12">
      <c r="A27" s="2"/>
      <c r="B27" s="101"/>
      <c r="C27" s="2"/>
      <c r="D27" s="9"/>
      <c r="E27" s="16"/>
      <c r="F27" s="16"/>
      <c r="G27" s="16"/>
      <c r="H27" s="16"/>
      <c r="I27" s="16"/>
      <c r="J27" s="9"/>
      <c r="L27" s="94"/>
    </row>
    <row r="28" spans="1:12">
      <c r="A28" s="2"/>
      <c r="B28" s="101"/>
      <c r="C28" s="100"/>
      <c r="D28" s="9"/>
      <c r="E28" s="16"/>
      <c r="F28" s="16"/>
      <c r="G28" s="16"/>
      <c r="H28" s="16"/>
      <c r="I28" s="16"/>
      <c r="J28" s="9"/>
      <c r="L28" s="94"/>
    </row>
    <row r="29" spans="1:12">
      <c r="A29" s="2"/>
      <c r="B29" s="101"/>
      <c r="C29" s="2"/>
      <c r="D29" s="9"/>
      <c r="E29" s="16"/>
      <c r="F29" s="16"/>
      <c r="G29" s="16"/>
      <c r="H29" s="16"/>
      <c r="I29" s="16"/>
      <c r="J29" s="9"/>
      <c r="L29" s="94"/>
    </row>
    <row r="30" spans="1:12">
      <c r="A30" s="2"/>
      <c r="B30" s="101"/>
      <c r="C30" s="2"/>
      <c r="D30" s="9"/>
      <c r="E30" s="16"/>
      <c r="F30" s="16"/>
      <c r="G30" s="16"/>
      <c r="H30" s="16"/>
      <c r="I30" s="16"/>
      <c r="J30" s="9"/>
      <c r="L30" s="94"/>
    </row>
    <row r="31" spans="1:12">
      <c r="A31" s="2"/>
      <c r="B31" s="101"/>
      <c r="C31" s="2"/>
      <c r="D31" s="9"/>
      <c r="E31" s="16"/>
      <c r="F31" s="16"/>
      <c r="G31" s="16"/>
      <c r="H31" s="16"/>
      <c r="I31" s="16"/>
      <c r="J31" s="2"/>
    </row>
    <row r="32" spans="1:12">
      <c r="A32" s="2"/>
      <c r="B32" s="101"/>
      <c r="C32" s="2"/>
      <c r="D32" s="9"/>
      <c r="E32" s="16"/>
      <c r="F32" s="16"/>
      <c r="G32" s="16"/>
      <c r="H32" s="16"/>
      <c r="I32" s="16"/>
      <c r="J32" s="2"/>
    </row>
    <row r="33" spans="1:10">
      <c r="A33" s="2"/>
      <c r="B33" s="101"/>
      <c r="C33" s="2"/>
      <c r="D33" s="9"/>
      <c r="E33" s="16"/>
      <c r="F33" s="16"/>
      <c r="G33" s="16"/>
      <c r="H33" s="16"/>
      <c r="I33" s="16"/>
      <c r="J33" s="2"/>
    </row>
    <row r="34" spans="1:10">
      <c r="A34" s="2"/>
      <c r="B34" s="101"/>
      <c r="C34" s="2"/>
      <c r="D34" s="9"/>
      <c r="E34" s="16"/>
      <c r="F34" s="16"/>
      <c r="G34" s="16"/>
      <c r="H34" s="16"/>
      <c r="I34" s="16"/>
      <c r="J34" s="2"/>
    </row>
    <row r="35" spans="1:10">
      <c r="A35" s="2"/>
      <c r="B35" s="101"/>
      <c r="C35" s="2"/>
      <c r="D35" s="9"/>
      <c r="E35" s="16"/>
      <c r="F35" s="16"/>
      <c r="G35" s="16"/>
      <c r="H35" s="16"/>
      <c r="I35" s="16"/>
      <c r="J35" s="2"/>
    </row>
    <row r="36" spans="1:10">
      <c r="A36" s="2"/>
      <c r="B36" s="101"/>
      <c r="C36" s="2"/>
      <c r="D36" s="9"/>
      <c r="E36" s="16"/>
      <c r="F36" s="16"/>
      <c r="G36" s="16"/>
      <c r="H36" s="16"/>
      <c r="I36" s="16"/>
      <c r="J36" s="2"/>
    </row>
    <row r="37" spans="1:10">
      <c r="A37" s="9"/>
      <c r="B37" s="101"/>
      <c r="C37" s="2"/>
      <c r="D37" s="9"/>
      <c r="E37" s="16"/>
      <c r="F37" s="16"/>
      <c r="G37" s="16"/>
      <c r="H37" s="16"/>
      <c r="I37" s="16"/>
      <c r="J37" s="2"/>
    </row>
    <row r="38" spans="1:10">
      <c r="A38" s="9"/>
      <c r="B38" s="17"/>
      <c r="C38" s="2"/>
      <c r="D38" s="9"/>
      <c r="E38" s="16"/>
      <c r="F38" s="16"/>
      <c r="G38" s="16"/>
      <c r="H38" s="16"/>
      <c r="I38" s="16"/>
      <c r="J38" s="2"/>
    </row>
    <row r="39" spans="1:10">
      <c r="A39" s="9"/>
      <c r="B39" s="2"/>
      <c r="C39" s="2"/>
      <c r="D39" s="2"/>
      <c r="E39" s="16"/>
      <c r="F39" s="16"/>
      <c r="G39" s="16"/>
      <c r="H39" s="16"/>
      <c r="I39" s="16"/>
      <c r="J39" s="2"/>
    </row>
    <row r="40" spans="1:10">
      <c r="A40" s="2"/>
      <c r="B40" s="101"/>
      <c r="C40" s="2"/>
      <c r="D40" s="9"/>
      <c r="E40" s="16"/>
      <c r="F40" s="16"/>
      <c r="G40" s="16"/>
      <c r="H40" s="16"/>
      <c r="I40" s="16"/>
      <c r="J40" s="2"/>
    </row>
    <row r="41" spans="1:10">
      <c r="A41" s="2"/>
      <c r="B41" s="101"/>
      <c r="C41" s="2"/>
      <c r="D41" s="9"/>
      <c r="E41" s="16"/>
      <c r="F41" s="16"/>
      <c r="G41" s="16"/>
      <c r="H41" s="16"/>
      <c r="I41" s="16"/>
      <c r="J41" s="2"/>
    </row>
    <row r="42" spans="1:10">
      <c r="A42" s="9"/>
      <c r="B42" s="101"/>
      <c r="C42" s="2"/>
      <c r="D42" s="9"/>
      <c r="E42" s="16"/>
      <c r="F42" s="16"/>
      <c r="G42" s="16"/>
      <c r="H42" s="16"/>
      <c r="I42" s="16"/>
      <c r="J42" s="11"/>
    </row>
    <row r="43" spans="1:10" ht="22.5">
      <c r="A43" s="1"/>
      <c r="B43" s="1"/>
      <c r="C43" s="2"/>
      <c r="D43" s="2"/>
      <c r="E43" s="2"/>
      <c r="F43" s="2"/>
      <c r="G43" s="2"/>
      <c r="H43" s="2"/>
      <c r="I43" s="15"/>
      <c r="J43" s="2"/>
    </row>
    <row r="44" spans="1:10" ht="22.5">
      <c r="A44" s="1"/>
      <c r="B44" s="1"/>
      <c r="C44" s="2"/>
      <c r="D44" s="2"/>
      <c r="E44" s="2"/>
      <c r="F44" s="1"/>
      <c r="G44" s="1"/>
      <c r="H44" s="1"/>
      <c r="I44" s="1"/>
      <c r="J44" s="2"/>
    </row>
    <row r="45" spans="1:10" ht="22.5">
      <c r="A45" s="1"/>
      <c r="B45" s="1"/>
      <c r="C45" s="2"/>
      <c r="D45" s="2"/>
      <c r="E45" s="2"/>
      <c r="F45" s="1"/>
      <c r="G45" s="1"/>
      <c r="H45" s="1"/>
      <c r="I45" s="1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ht="22.5">
      <c r="A47" s="12"/>
      <c r="B47" s="13"/>
      <c r="C47" s="13"/>
      <c r="D47" s="13"/>
      <c r="E47" s="14"/>
      <c r="F47" s="14"/>
      <c r="G47" s="14"/>
      <c r="H47" s="14"/>
      <c r="I47" s="14"/>
      <c r="J47" s="13"/>
    </row>
    <row r="48" spans="1:10" ht="22.5">
      <c r="A48" s="99"/>
      <c r="B48" s="93"/>
      <c r="C48" s="93"/>
      <c r="D48" s="93"/>
      <c r="E48" s="9"/>
      <c r="F48" s="9"/>
      <c r="G48" s="9"/>
      <c r="H48" s="9"/>
      <c r="I48" s="14"/>
      <c r="J48" s="13"/>
    </row>
    <row r="49" spans="1:12">
      <c r="A49" s="9"/>
      <c r="B49" s="2"/>
      <c r="C49" s="2"/>
      <c r="D49" s="2"/>
      <c r="E49" s="16"/>
      <c r="F49" s="16"/>
      <c r="G49" s="16"/>
      <c r="H49" s="16"/>
      <c r="I49" s="16"/>
      <c r="J49" s="2"/>
    </row>
    <row r="50" spans="1:12">
      <c r="A50" s="2"/>
      <c r="B50" s="17"/>
      <c r="C50" s="2"/>
      <c r="D50" s="9"/>
      <c r="E50" s="16"/>
      <c r="F50" s="16"/>
      <c r="G50" s="16"/>
      <c r="H50" s="16"/>
      <c r="I50" s="16"/>
      <c r="J50" s="2"/>
    </row>
    <row r="51" spans="1:12">
      <c r="A51" s="2"/>
      <c r="B51" s="17"/>
      <c r="C51" s="2"/>
      <c r="D51" s="9"/>
      <c r="E51" s="16"/>
      <c r="F51" s="16"/>
      <c r="G51" s="16"/>
      <c r="H51" s="16"/>
      <c r="I51" s="16"/>
      <c r="J51" s="2"/>
    </row>
    <row r="52" spans="1:12">
      <c r="A52" s="2"/>
      <c r="B52" s="17"/>
      <c r="C52" s="2"/>
      <c r="D52" s="9"/>
      <c r="E52" s="16"/>
      <c r="F52" s="16"/>
      <c r="G52" s="16"/>
      <c r="H52" s="16"/>
      <c r="I52" s="16"/>
      <c r="J52" s="2"/>
    </row>
    <row r="53" spans="1:12">
      <c r="A53" s="9"/>
      <c r="B53" s="2"/>
      <c r="C53" s="2"/>
      <c r="D53" s="9"/>
      <c r="E53" s="18"/>
      <c r="F53" s="16"/>
      <c r="G53" s="16"/>
      <c r="H53" s="16"/>
      <c r="I53" s="16"/>
      <c r="J53" s="2"/>
    </row>
    <row r="54" spans="1:12">
      <c r="A54" s="2"/>
      <c r="B54" s="17"/>
      <c r="C54" s="2"/>
      <c r="D54" s="9"/>
      <c r="E54" s="18"/>
      <c r="F54" s="16"/>
      <c r="G54" s="16"/>
      <c r="H54" s="16"/>
      <c r="I54" s="16"/>
      <c r="J54" s="2"/>
    </row>
    <row r="55" spans="1:12">
      <c r="A55" s="2"/>
      <c r="B55" s="17"/>
      <c r="C55" s="2"/>
      <c r="D55" s="9"/>
      <c r="E55" s="18"/>
      <c r="F55" s="16"/>
      <c r="G55" s="16"/>
      <c r="H55" s="16"/>
      <c r="I55" s="16"/>
      <c r="J55" s="2"/>
      <c r="L55" s="92"/>
    </row>
    <row r="56" spans="1:12">
      <c r="A56" s="2"/>
      <c r="B56" s="17"/>
      <c r="C56" s="2"/>
      <c r="D56" s="9"/>
      <c r="E56" s="18"/>
      <c r="F56" s="16"/>
      <c r="G56" s="16"/>
      <c r="H56" s="16"/>
      <c r="I56" s="16"/>
      <c r="J56" s="2"/>
      <c r="L56" s="92"/>
    </row>
    <row r="57" spans="1:12">
      <c r="A57" s="2"/>
      <c r="B57" s="2"/>
      <c r="C57" s="2"/>
      <c r="D57" s="9"/>
      <c r="E57" s="18"/>
      <c r="F57" s="16"/>
      <c r="G57" s="16"/>
      <c r="H57" s="16"/>
      <c r="I57" s="16"/>
      <c r="J57" s="2"/>
      <c r="L57" s="92"/>
    </row>
    <row r="58" spans="1:12">
      <c r="A58" s="2"/>
      <c r="B58" s="17"/>
      <c r="C58" s="2"/>
      <c r="D58" s="9"/>
      <c r="E58" s="18"/>
      <c r="F58" s="18"/>
      <c r="G58" s="18"/>
      <c r="H58" s="18"/>
      <c r="I58" s="18"/>
      <c r="J58" s="2"/>
    </row>
    <row r="59" spans="1:12">
      <c r="A59" s="2"/>
      <c r="B59" s="17"/>
      <c r="C59" s="2"/>
      <c r="D59" s="2"/>
      <c r="E59" s="2"/>
      <c r="F59" s="2"/>
      <c r="G59" s="2"/>
      <c r="H59" s="2"/>
      <c r="I59" s="2"/>
      <c r="J59" s="2"/>
    </row>
    <row r="60" spans="1:12">
      <c r="A60" s="2"/>
      <c r="B60" s="17"/>
      <c r="C60" s="2"/>
      <c r="D60" s="9"/>
      <c r="E60" s="18"/>
      <c r="F60" s="18"/>
      <c r="G60" s="18"/>
      <c r="H60" s="18"/>
      <c r="I60" s="18"/>
      <c r="J60" s="2"/>
    </row>
    <row r="61" spans="1:12">
      <c r="A61" s="2"/>
      <c r="B61" s="17"/>
      <c r="C61" s="2"/>
      <c r="D61" s="9"/>
      <c r="E61" s="18"/>
      <c r="F61" s="18"/>
      <c r="G61" s="18"/>
      <c r="H61" s="18"/>
      <c r="I61" s="18"/>
      <c r="J61" s="2"/>
    </row>
    <row r="62" spans="1:12">
      <c r="A62" s="2"/>
      <c r="B62" s="17"/>
      <c r="C62" s="2"/>
      <c r="D62" s="2"/>
      <c r="E62" s="18"/>
      <c r="F62" s="18"/>
      <c r="G62" s="18"/>
      <c r="H62" s="18"/>
      <c r="I62" s="18"/>
      <c r="J62" s="2"/>
    </row>
    <row r="63" spans="1:12">
      <c r="A63" s="2"/>
      <c r="B63" s="17"/>
      <c r="C63" s="2"/>
      <c r="D63" s="9"/>
      <c r="E63" s="18"/>
      <c r="F63" s="18"/>
      <c r="G63" s="18"/>
      <c r="H63" s="18"/>
      <c r="I63" s="18"/>
      <c r="J63" s="2"/>
    </row>
    <row r="64" spans="1:12">
      <c r="A64" s="2"/>
      <c r="B64" s="17"/>
      <c r="C64" s="2"/>
      <c r="D64" s="9"/>
      <c r="E64" s="18"/>
      <c r="F64" s="18"/>
      <c r="G64" s="18"/>
      <c r="H64" s="18"/>
      <c r="I64" s="18"/>
      <c r="J64" s="2"/>
    </row>
    <row r="65" spans="1:10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>
      <c r="A66" s="2"/>
      <c r="B66" s="2"/>
      <c r="C66" s="2"/>
      <c r="D66" s="9"/>
      <c r="E66" s="18"/>
      <c r="F66" s="18"/>
      <c r="G66" s="18"/>
      <c r="H66" s="18"/>
      <c r="I66" s="18"/>
      <c r="J66" s="2"/>
    </row>
    <row r="67" spans="1:10">
      <c r="A67" s="2"/>
      <c r="B67" s="2"/>
      <c r="C67" s="2"/>
      <c r="D67" s="2"/>
      <c r="E67" s="18"/>
      <c r="F67" s="18"/>
      <c r="G67" s="18"/>
      <c r="H67" s="18"/>
      <c r="I67" s="18"/>
      <c r="J67" s="2"/>
    </row>
    <row r="68" spans="1:10" ht="22.5">
      <c r="A68" s="1"/>
      <c r="B68" s="1"/>
      <c r="C68" s="2"/>
      <c r="D68" s="2"/>
      <c r="E68" s="2"/>
      <c r="F68" s="2"/>
      <c r="G68" s="2"/>
      <c r="H68" s="2"/>
      <c r="I68" s="2"/>
      <c r="J68" s="2"/>
    </row>
    <row r="69" spans="1:10" ht="22.5">
      <c r="A69" s="1"/>
      <c r="B69" s="1"/>
      <c r="C69" s="2"/>
      <c r="D69" s="2"/>
      <c r="E69" s="2"/>
      <c r="F69" s="1"/>
      <c r="G69" s="1"/>
      <c r="H69" s="1"/>
      <c r="I69" s="1"/>
      <c r="J69" s="2"/>
    </row>
    <row r="70" spans="1:10" ht="22.5">
      <c r="A70" s="1"/>
      <c r="B70" s="1"/>
      <c r="C70" s="2"/>
      <c r="D70" s="2"/>
      <c r="E70" s="2"/>
      <c r="F70" s="1"/>
      <c r="G70" s="1"/>
      <c r="H70" s="1"/>
      <c r="I70" s="1"/>
      <c r="J70" s="2"/>
    </row>
    <row r="71" spans="1:10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ht="22.5">
      <c r="A72" s="12"/>
      <c r="B72" s="13"/>
      <c r="C72" s="13"/>
      <c r="D72" s="13"/>
      <c r="E72" s="14"/>
      <c r="F72" s="14"/>
      <c r="G72" s="14"/>
      <c r="H72" s="14"/>
      <c r="I72" s="14"/>
      <c r="J72" s="13"/>
    </row>
    <row r="73" spans="1:10" ht="22.5">
      <c r="A73" s="99"/>
      <c r="B73" s="13"/>
      <c r="C73" s="93"/>
      <c r="D73" s="93"/>
      <c r="E73" s="9"/>
      <c r="F73" s="9"/>
      <c r="G73" s="9"/>
      <c r="H73" s="9"/>
      <c r="I73" s="14"/>
      <c r="J73" s="13"/>
    </row>
    <row r="74" spans="1:10">
      <c r="A74" s="9"/>
      <c r="B74" s="2"/>
      <c r="C74" s="2"/>
      <c r="D74" s="2"/>
      <c r="E74" s="2"/>
      <c r="F74" s="2"/>
      <c r="G74" s="2"/>
      <c r="H74" s="2"/>
      <c r="I74" s="2"/>
      <c r="J74" s="2"/>
    </row>
    <row r="75" spans="1:10">
      <c r="A75" s="9"/>
      <c r="B75" s="2"/>
      <c r="C75" s="2"/>
      <c r="D75" s="2"/>
      <c r="E75" s="2"/>
      <c r="F75" s="2"/>
      <c r="G75" s="2"/>
      <c r="H75" s="2"/>
      <c r="I75" s="2"/>
      <c r="J75" s="2"/>
    </row>
    <row r="76" spans="1:10">
      <c r="A76" s="9"/>
      <c r="B76" s="17"/>
      <c r="C76" s="2"/>
      <c r="D76" s="9"/>
      <c r="E76" s="18"/>
      <c r="F76" s="16"/>
      <c r="G76" s="18"/>
      <c r="H76" s="16"/>
      <c r="I76" s="16"/>
      <c r="J76" s="2"/>
    </row>
    <row r="77" spans="1:10">
      <c r="A77" s="9"/>
      <c r="B77" s="17"/>
      <c r="C77" s="2"/>
      <c r="D77" s="9"/>
      <c r="E77" s="18"/>
      <c r="F77" s="16"/>
      <c r="G77" s="18"/>
      <c r="H77" s="16"/>
      <c r="I77" s="16"/>
      <c r="J77" s="2"/>
    </row>
    <row r="78" spans="1:10">
      <c r="A78" s="9"/>
      <c r="B78" s="17"/>
      <c r="C78" s="2"/>
      <c r="D78" s="9"/>
      <c r="E78" s="18"/>
      <c r="F78" s="16"/>
      <c r="G78" s="18"/>
      <c r="H78" s="16"/>
      <c r="I78" s="16"/>
      <c r="J78" s="2"/>
    </row>
    <row r="79" spans="1:10">
      <c r="A79" s="9"/>
      <c r="B79" s="17"/>
      <c r="C79" s="2"/>
      <c r="D79" s="9"/>
      <c r="E79" s="18"/>
      <c r="F79" s="16"/>
      <c r="G79" s="18"/>
      <c r="H79" s="16"/>
      <c r="I79" s="16"/>
      <c r="J79" s="2"/>
    </row>
    <row r="80" spans="1:10">
      <c r="A80" s="9"/>
      <c r="B80" s="17"/>
      <c r="C80" s="2"/>
      <c r="D80" s="9"/>
      <c r="E80" s="18"/>
      <c r="F80" s="16"/>
      <c r="G80" s="18"/>
      <c r="H80" s="16"/>
      <c r="I80" s="16"/>
      <c r="J80" s="2"/>
    </row>
    <row r="81" spans="1:10">
      <c r="A81" s="9"/>
      <c r="B81" s="17"/>
      <c r="C81" s="2"/>
      <c r="D81" s="9"/>
      <c r="E81" s="18"/>
      <c r="F81" s="16"/>
      <c r="G81" s="18"/>
      <c r="H81" s="16"/>
      <c r="I81" s="16"/>
      <c r="J81" s="2"/>
    </row>
    <row r="82" spans="1:10">
      <c r="A82" s="9"/>
      <c r="B82" s="17"/>
      <c r="C82" s="2"/>
      <c r="D82" s="93"/>
      <c r="E82" s="18"/>
      <c r="F82" s="16"/>
      <c r="G82" s="18"/>
      <c r="H82" s="16"/>
      <c r="I82" s="16"/>
      <c r="J82" s="2"/>
    </row>
    <row r="83" spans="1:10">
      <c r="A83" s="9"/>
      <c r="B83" s="17"/>
      <c r="C83" s="2"/>
      <c r="D83" s="126"/>
      <c r="E83" s="18"/>
      <c r="F83" s="16"/>
      <c r="G83" s="18"/>
      <c r="H83" s="16"/>
      <c r="I83" s="16"/>
      <c r="J83" s="2"/>
    </row>
    <row r="84" spans="1:10">
      <c r="A84" s="9"/>
      <c r="B84" s="17"/>
      <c r="C84" s="2"/>
      <c r="D84" s="126"/>
      <c r="E84" s="18"/>
      <c r="F84" s="16"/>
      <c r="G84" s="18"/>
      <c r="H84" s="16"/>
      <c r="I84" s="16"/>
      <c r="J84" s="2"/>
    </row>
    <row r="85" spans="1:10">
      <c r="A85" s="9"/>
      <c r="B85" s="17"/>
      <c r="C85" s="2"/>
      <c r="D85" s="126"/>
      <c r="E85" s="18"/>
      <c r="F85" s="16"/>
      <c r="G85" s="18"/>
      <c r="H85" s="16"/>
      <c r="I85" s="16"/>
      <c r="J85" s="2"/>
    </row>
    <row r="86" spans="1:10">
      <c r="A86" s="9"/>
      <c r="B86" s="17"/>
      <c r="C86" s="2"/>
      <c r="D86" s="126"/>
      <c r="E86" s="18"/>
      <c r="F86" s="16"/>
      <c r="G86" s="18"/>
      <c r="H86" s="16"/>
      <c r="I86" s="16"/>
      <c r="J86" s="2"/>
    </row>
    <row r="87" spans="1:10">
      <c r="A87" s="9"/>
      <c r="B87" s="17"/>
      <c r="C87" s="2"/>
      <c r="D87" s="126"/>
      <c r="E87" s="18"/>
      <c r="F87" s="16"/>
      <c r="G87" s="18"/>
      <c r="H87" s="16"/>
      <c r="I87" s="16"/>
      <c r="J87" s="2"/>
    </row>
    <row r="88" spans="1:10">
      <c r="A88" s="9"/>
      <c r="B88" s="17"/>
      <c r="C88" s="2"/>
      <c r="D88" s="9"/>
      <c r="E88" s="18"/>
      <c r="F88" s="16"/>
      <c r="G88" s="18"/>
      <c r="H88" s="16"/>
      <c r="I88" s="16"/>
      <c r="J88" s="2"/>
    </row>
    <row r="89" spans="1:10">
      <c r="A89" s="9"/>
      <c r="B89" s="17"/>
      <c r="C89" s="2"/>
      <c r="D89" s="9"/>
      <c r="E89" s="18"/>
      <c r="F89" s="16"/>
      <c r="G89" s="2"/>
      <c r="H89" s="16"/>
      <c r="I89" s="16"/>
      <c r="J89" s="2"/>
    </row>
    <row r="90" spans="1:10">
      <c r="A90" s="9"/>
      <c r="B90" s="17"/>
      <c r="C90" s="2"/>
      <c r="D90" s="9"/>
      <c r="E90" s="18"/>
      <c r="F90" s="16"/>
      <c r="G90" s="18"/>
      <c r="H90" s="16"/>
      <c r="I90" s="16"/>
      <c r="J90" s="2"/>
    </row>
    <row r="91" spans="1:10">
      <c r="A91" s="9"/>
      <c r="B91" s="17"/>
      <c r="C91" s="2"/>
      <c r="D91" s="9"/>
      <c r="E91" s="2"/>
      <c r="F91" s="16"/>
      <c r="G91" s="2"/>
      <c r="H91" s="16"/>
      <c r="I91" s="16"/>
      <c r="J91" s="2"/>
    </row>
    <row r="92" spans="1:10">
      <c r="A92" s="9"/>
      <c r="B92" s="2"/>
      <c r="C92" s="2"/>
      <c r="D92" s="2"/>
      <c r="E92" s="2"/>
      <c r="F92" s="16"/>
      <c r="G92" s="2"/>
      <c r="H92" s="16"/>
      <c r="I92" s="16"/>
      <c r="J92" s="2"/>
    </row>
    <row r="93" spans="1:10" ht="22.5">
      <c r="A93" s="1"/>
      <c r="B93" s="1"/>
      <c r="C93" s="2"/>
      <c r="D93" s="2"/>
      <c r="E93" s="2"/>
      <c r="F93" s="2"/>
      <c r="G93" s="2"/>
      <c r="H93" s="2"/>
      <c r="I93" s="2"/>
      <c r="J93" s="2"/>
    </row>
    <row r="94" spans="1:10" ht="22.5">
      <c r="A94" s="1"/>
      <c r="B94" s="1"/>
      <c r="C94" s="2"/>
      <c r="D94" s="2"/>
      <c r="E94" s="2"/>
      <c r="F94" s="1"/>
      <c r="G94" s="1"/>
      <c r="H94" s="1"/>
      <c r="I94" s="1"/>
      <c r="J94" s="2"/>
    </row>
    <row r="95" spans="1:10" ht="22.5">
      <c r="A95" s="1"/>
      <c r="B95" s="1"/>
      <c r="C95" s="2"/>
      <c r="D95" s="2"/>
      <c r="E95" s="2"/>
      <c r="F95" s="1"/>
      <c r="G95" s="1"/>
      <c r="H95" s="1"/>
      <c r="I95" s="1"/>
      <c r="J95" s="2"/>
    </row>
    <row r="96" spans="1:10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22.5">
      <c r="A97" s="12"/>
      <c r="B97" s="13"/>
      <c r="C97" s="13"/>
      <c r="D97" s="13"/>
      <c r="E97" s="14"/>
      <c r="F97" s="14"/>
      <c r="G97" s="14"/>
      <c r="H97" s="14"/>
      <c r="I97" s="14"/>
      <c r="J97" s="13"/>
    </row>
    <row r="98" spans="1:10" ht="22.5">
      <c r="A98" s="99"/>
      <c r="B98" s="93"/>
      <c r="C98" s="93"/>
      <c r="D98" s="93"/>
      <c r="E98" s="9"/>
      <c r="F98" s="9"/>
      <c r="G98" s="9"/>
      <c r="H98" s="9"/>
      <c r="I98" s="14"/>
      <c r="J98" s="13"/>
    </row>
    <row r="99" spans="1:10">
      <c r="A99" s="9"/>
      <c r="B99" s="17"/>
      <c r="C99" s="2"/>
      <c r="D99" s="9"/>
      <c r="E99" s="18"/>
      <c r="F99" s="18"/>
      <c r="G99" s="18"/>
      <c r="H99" s="18"/>
      <c r="I99" s="18"/>
      <c r="J99" s="2"/>
    </row>
    <row r="100" spans="1:10">
      <c r="A100" s="9"/>
      <c r="B100" s="17"/>
      <c r="C100" s="2"/>
      <c r="D100" s="9"/>
      <c r="E100" s="16"/>
      <c r="F100" s="16"/>
      <c r="G100" s="18"/>
      <c r="H100" s="16"/>
      <c r="I100" s="16"/>
      <c r="J100" s="2"/>
    </row>
    <row r="101" spans="1:10">
      <c r="A101" s="9"/>
      <c r="B101" s="17"/>
      <c r="C101" s="2"/>
      <c r="D101" s="9"/>
      <c r="E101" s="18"/>
      <c r="F101" s="16"/>
      <c r="G101" s="18"/>
      <c r="H101" s="16"/>
      <c r="I101" s="16"/>
      <c r="J101" s="2"/>
    </row>
    <row r="102" spans="1:10">
      <c r="A102" s="9"/>
      <c r="B102" s="17"/>
      <c r="C102" s="2"/>
      <c r="D102" s="9"/>
      <c r="E102" s="18"/>
      <c r="F102" s="16"/>
      <c r="G102" s="18"/>
      <c r="H102" s="16"/>
      <c r="I102" s="16"/>
      <c r="J102" s="2"/>
    </row>
    <row r="103" spans="1:10">
      <c r="A103" s="9"/>
      <c r="B103" s="17"/>
      <c r="C103" s="2"/>
      <c r="D103" s="9"/>
      <c r="E103" s="18"/>
      <c r="F103" s="16"/>
      <c r="G103" s="18"/>
      <c r="H103" s="16"/>
      <c r="I103" s="16"/>
      <c r="J103" s="2"/>
    </row>
    <row r="104" spans="1:10">
      <c r="A104" s="9"/>
      <c r="B104" s="17"/>
      <c r="C104" s="2"/>
      <c r="D104" s="9"/>
      <c r="E104" s="18"/>
      <c r="F104" s="16"/>
      <c r="G104" s="18"/>
      <c r="H104" s="16"/>
      <c r="I104" s="16"/>
      <c r="J104" s="2"/>
    </row>
    <row r="105" spans="1:10">
      <c r="A105" s="9"/>
      <c r="B105" s="17"/>
      <c r="C105" s="2"/>
      <c r="D105" s="9"/>
      <c r="E105" s="18"/>
      <c r="F105" s="16"/>
      <c r="G105" s="18"/>
      <c r="H105" s="16"/>
      <c r="I105" s="16"/>
      <c r="J105" s="2"/>
    </row>
    <row r="106" spans="1:10">
      <c r="A106" s="9"/>
      <c r="B106" s="17"/>
      <c r="C106" s="2"/>
      <c r="D106" s="126"/>
      <c r="E106" s="18"/>
      <c r="F106" s="16"/>
      <c r="G106" s="18"/>
      <c r="H106" s="16"/>
      <c r="I106" s="16"/>
      <c r="J106" s="2"/>
    </row>
    <row r="107" spans="1:10">
      <c r="A107" s="9"/>
      <c r="B107" s="17"/>
      <c r="C107" s="2"/>
      <c r="D107" s="9"/>
      <c r="E107" s="18"/>
      <c r="F107" s="16"/>
      <c r="G107" s="18"/>
      <c r="H107" s="16"/>
      <c r="I107" s="16"/>
      <c r="J107" s="2"/>
    </row>
    <row r="108" spans="1:10">
      <c r="A108" s="9"/>
      <c r="B108" s="17"/>
      <c r="C108" s="2"/>
      <c r="D108" s="9"/>
      <c r="E108" s="18"/>
      <c r="F108" s="16"/>
      <c r="G108" s="18"/>
      <c r="H108" s="16"/>
      <c r="I108" s="16"/>
      <c r="J108" s="2"/>
    </row>
    <row r="109" spans="1:10">
      <c r="A109" s="9"/>
      <c r="B109" s="17"/>
      <c r="C109" s="2"/>
      <c r="D109" s="9"/>
      <c r="E109" s="18"/>
      <c r="F109" s="16"/>
      <c r="G109" s="18"/>
      <c r="H109" s="16"/>
      <c r="I109" s="16"/>
      <c r="J109" s="2"/>
    </row>
    <row r="110" spans="1:10">
      <c r="A110" s="9"/>
      <c r="B110" s="17"/>
      <c r="C110" s="2"/>
      <c r="D110" s="9"/>
      <c r="E110" s="18"/>
      <c r="F110" s="16"/>
      <c r="G110" s="18"/>
      <c r="H110" s="16"/>
      <c r="I110" s="16"/>
      <c r="J110" s="2"/>
    </row>
    <row r="111" spans="1:10">
      <c r="A111" s="9"/>
      <c r="B111" s="17"/>
      <c r="C111" s="2"/>
      <c r="D111" s="9"/>
      <c r="E111" s="18"/>
      <c r="F111" s="16"/>
      <c r="G111" s="18"/>
      <c r="H111" s="16"/>
      <c r="I111" s="16"/>
      <c r="J111" s="2"/>
    </row>
    <row r="112" spans="1:10">
      <c r="A112" s="9"/>
      <c r="B112" s="17"/>
      <c r="C112" s="2"/>
      <c r="D112" s="2"/>
      <c r="E112" s="16"/>
      <c r="F112" s="16"/>
      <c r="G112" s="16"/>
      <c r="H112" s="16"/>
      <c r="I112" s="16"/>
      <c r="J112" s="2"/>
    </row>
    <row r="113" spans="1:10">
      <c r="A113" s="9"/>
      <c r="B113" s="17"/>
      <c r="C113" s="2"/>
      <c r="D113" s="9"/>
      <c r="E113" s="16"/>
      <c r="F113" s="16"/>
      <c r="G113" s="16"/>
      <c r="H113" s="16"/>
      <c r="I113" s="16"/>
      <c r="J113" s="2"/>
    </row>
    <row r="114" spans="1:10">
      <c r="A114" s="9"/>
      <c r="B114" s="17"/>
      <c r="C114" s="2"/>
      <c r="D114" s="9"/>
      <c r="E114" s="16"/>
      <c r="F114" s="16"/>
      <c r="G114" s="16"/>
      <c r="H114" s="16"/>
      <c r="I114" s="16"/>
      <c r="J114" s="2"/>
    </row>
    <row r="115" spans="1:10">
      <c r="A115" s="9"/>
      <c r="B115" s="17"/>
      <c r="C115" s="2"/>
      <c r="D115" s="9"/>
      <c r="E115" s="16"/>
      <c r="F115" s="16"/>
      <c r="G115" s="16"/>
      <c r="H115" s="16"/>
      <c r="I115" s="16"/>
      <c r="J115" s="2"/>
    </row>
    <row r="116" spans="1:10">
      <c r="A116" s="9"/>
      <c r="B116" s="127"/>
      <c r="C116" s="11"/>
      <c r="D116" s="128"/>
      <c r="E116" s="16"/>
      <c r="F116" s="16"/>
      <c r="G116" s="16"/>
      <c r="H116" s="16"/>
      <c r="I116" s="16"/>
      <c r="J116" s="2"/>
    </row>
    <row r="117" spans="1:10">
      <c r="A117" s="9"/>
      <c r="B117" s="17"/>
      <c r="C117" s="2"/>
      <c r="D117" s="9"/>
      <c r="E117" s="16"/>
      <c r="F117" s="16"/>
      <c r="G117" s="16"/>
      <c r="H117" s="16"/>
      <c r="I117" s="16"/>
      <c r="J117" s="2"/>
    </row>
    <row r="118" spans="1:10" ht="22.5">
      <c r="A118" s="1"/>
      <c r="B118" s="1"/>
      <c r="C118" s="2"/>
      <c r="D118" s="2"/>
      <c r="E118" s="2"/>
      <c r="F118" s="2"/>
      <c r="G118" s="2"/>
      <c r="H118" s="2"/>
      <c r="I118" s="2"/>
      <c r="J118" s="2"/>
    </row>
    <row r="119" spans="1:10" ht="22.5">
      <c r="A119" s="1"/>
      <c r="B119" s="1"/>
      <c r="C119" s="2"/>
      <c r="D119" s="2"/>
      <c r="E119" s="2"/>
      <c r="F119" s="1"/>
      <c r="G119" s="1"/>
      <c r="H119" s="1"/>
      <c r="I119" s="1"/>
      <c r="J119" s="2"/>
    </row>
    <row r="120" spans="1:10" ht="22.5">
      <c r="A120" s="1"/>
      <c r="B120" s="1"/>
      <c r="C120" s="2"/>
      <c r="D120" s="2"/>
      <c r="E120" s="2"/>
      <c r="F120" s="1"/>
      <c r="G120" s="1"/>
      <c r="H120" s="1"/>
      <c r="I120" s="1"/>
      <c r="J120" s="2"/>
    </row>
    <row r="121" spans="1:10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22.5">
      <c r="A122" s="12"/>
      <c r="B122" s="13"/>
      <c r="C122" s="13"/>
      <c r="D122" s="13"/>
      <c r="E122" s="14"/>
      <c r="F122" s="14"/>
      <c r="G122" s="14"/>
      <c r="H122" s="14"/>
      <c r="I122" s="14"/>
      <c r="J122" s="13"/>
    </row>
    <row r="123" spans="1:10" ht="22.5">
      <c r="A123" s="99"/>
      <c r="B123" s="93"/>
      <c r="C123" s="93"/>
      <c r="D123" s="93"/>
      <c r="E123" s="9"/>
      <c r="F123" s="9"/>
      <c r="G123" s="9"/>
      <c r="H123" s="9"/>
      <c r="I123" s="14"/>
      <c r="J123" s="13"/>
    </row>
    <row r="124" spans="1:10">
      <c r="A124" s="9"/>
      <c r="B124" s="17"/>
      <c r="C124" s="2"/>
      <c r="D124" s="9"/>
      <c r="E124" s="18"/>
      <c r="F124" s="18"/>
      <c r="G124" s="18"/>
      <c r="H124" s="18"/>
      <c r="I124" s="18"/>
      <c r="J124" s="2"/>
    </row>
    <row r="125" spans="1:10">
      <c r="A125" s="9"/>
      <c r="B125" s="17"/>
      <c r="C125" s="2"/>
      <c r="D125" s="9"/>
      <c r="E125" s="16"/>
      <c r="F125" s="16"/>
      <c r="G125" s="16"/>
      <c r="H125" s="16"/>
      <c r="I125" s="16"/>
      <c r="J125" s="2"/>
    </row>
    <row r="126" spans="1:10">
      <c r="A126" s="9"/>
      <c r="B126" s="17"/>
      <c r="C126" s="2"/>
      <c r="D126" s="9"/>
      <c r="E126" s="16"/>
      <c r="F126" s="16"/>
      <c r="G126" s="16"/>
      <c r="H126" s="16"/>
      <c r="I126" s="16"/>
      <c r="J126" s="2"/>
    </row>
    <row r="127" spans="1:10">
      <c r="A127" s="9"/>
      <c r="B127" s="17"/>
      <c r="C127" s="2"/>
      <c r="D127" s="9"/>
      <c r="E127" s="16"/>
      <c r="F127" s="16"/>
      <c r="G127" s="16"/>
      <c r="H127" s="16"/>
      <c r="I127" s="16"/>
      <c r="J127" s="2"/>
    </row>
    <row r="128" spans="1:10">
      <c r="A128" s="9"/>
      <c r="B128" s="17"/>
      <c r="C128" s="2"/>
      <c r="D128" s="9"/>
      <c r="E128" s="16"/>
      <c r="F128" s="16"/>
      <c r="G128" s="16"/>
      <c r="H128" s="16"/>
      <c r="I128" s="16"/>
      <c r="J128" s="2"/>
    </row>
    <row r="129" spans="1:10">
      <c r="A129" s="9"/>
      <c r="B129" s="17"/>
      <c r="C129" s="2"/>
      <c r="D129" s="9"/>
      <c r="E129" s="16"/>
      <c r="F129" s="16"/>
      <c r="G129" s="16"/>
      <c r="H129" s="16"/>
      <c r="I129" s="16"/>
      <c r="J129" s="2"/>
    </row>
    <row r="130" spans="1:10">
      <c r="A130" s="9"/>
      <c r="B130" s="17"/>
      <c r="C130" s="2"/>
      <c r="D130" s="9"/>
      <c r="E130" s="16"/>
      <c r="F130" s="16"/>
      <c r="G130" s="16"/>
      <c r="H130" s="16"/>
      <c r="I130" s="16"/>
      <c r="J130" s="2"/>
    </row>
    <row r="131" spans="1:10">
      <c r="A131" s="9"/>
      <c r="B131" s="17"/>
      <c r="C131" s="2"/>
      <c r="D131" s="9"/>
      <c r="E131" s="16"/>
      <c r="F131" s="16"/>
      <c r="G131" s="16"/>
      <c r="H131" s="16"/>
      <c r="I131" s="16"/>
      <c r="J131" s="2"/>
    </row>
    <row r="132" spans="1:10">
      <c r="A132" s="9"/>
      <c r="B132" s="17"/>
      <c r="C132" s="2"/>
      <c r="D132" s="9"/>
      <c r="E132" s="16"/>
      <c r="F132" s="16"/>
      <c r="G132" s="16"/>
      <c r="H132" s="16"/>
      <c r="I132" s="16"/>
      <c r="J132" s="2"/>
    </row>
    <row r="133" spans="1:10">
      <c r="A133" s="9"/>
      <c r="B133" s="17"/>
      <c r="C133" s="2"/>
      <c r="D133" s="9"/>
      <c r="E133" s="16"/>
      <c r="F133" s="16"/>
      <c r="G133" s="16"/>
      <c r="H133" s="16"/>
      <c r="I133" s="16"/>
      <c r="J133" s="2"/>
    </row>
    <row r="134" spans="1:10">
      <c r="A134" s="9"/>
      <c r="B134" s="17"/>
      <c r="C134" s="2"/>
      <c r="D134" s="126"/>
      <c r="E134" s="16"/>
      <c r="F134" s="16"/>
      <c r="G134" s="16"/>
      <c r="H134" s="16"/>
      <c r="I134" s="16"/>
      <c r="J134" s="2"/>
    </row>
    <row r="135" spans="1:10">
      <c r="A135" s="9"/>
      <c r="B135" s="17"/>
      <c r="C135" s="2"/>
      <c r="D135" s="126"/>
      <c r="E135" s="16"/>
      <c r="F135" s="16"/>
      <c r="G135" s="16"/>
      <c r="H135" s="16"/>
      <c r="I135" s="16"/>
      <c r="J135" s="2"/>
    </row>
    <row r="136" spans="1:10">
      <c r="A136" s="9"/>
      <c r="B136" s="17"/>
      <c r="C136" s="2"/>
      <c r="D136" s="126"/>
      <c r="E136" s="16"/>
      <c r="F136" s="16"/>
      <c r="G136" s="16"/>
      <c r="H136" s="16"/>
      <c r="I136" s="16"/>
      <c r="J136" s="2"/>
    </row>
    <row r="137" spans="1:10">
      <c r="A137" s="9"/>
      <c r="B137" s="17"/>
      <c r="C137" s="2"/>
      <c r="D137" s="126"/>
      <c r="E137" s="16"/>
      <c r="F137" s="16"/>
      <c r="G137" s="16"/>
      <c r="H137" s="16"/>
      <c r="I137" s="16"/>
      <c r="J137" s="2"/>
    </row>
    <row r="138" spans="1:10">
      <c r="A138" s="9"/>
      <c r="B138" s="17"/>
      <c r="C138" s="2"/>
      <c r="D138" s="126"/>
      <c r="E138" s="16"/>
      <c r="F138" s="16"/>
      <c r="G138" s="16"/>
      <c r="H138" s="16"/>
      <c r="I138" s="16"/>
      <c r="J138" s="2"/>
    </row>
    <row r="139" spans="1:10">
      <c r="A139" s="9"/>
      <c r="B139" s="17"/>
      <c r="C139" s="2"/>
      <c r="D139" s="126"/>
      <c r="E139" s="16"/>
      <c r="F139" s="16"/>
      <c r="G139" s="16"/>
      <c r="H139" s="16"/>
      <c r="I139" s="16"/>
      <c r="J139" s="2"/>
    </row>
    <row r="140" spans="1:10">
      <c r="A140" s="9"/>
      <c r="B140" s="17"/>
      <c r="C140" s="2"/>
      <c r="D140" s="126"/>
      <c r="E140" s="16"/>
      <c r="F140" s="16"/>
      <c r="G140" s="16"/>
      <c r="H140" s="16"/>
      <c r="I140" s="16"/>
      <c r="J140" s="2"/>
    </row>
    <row r="141" spans="1:10">
      <c r="A141" s="9"/>
      <c r="B141" s="17"/>
      <c r="C141" s="2"/>
      <c r="D141" s="126"/>
      <c r="E141" s="16"/>
      <c r="F141" s="16"/>
      <c r="G141" s="16"/>
      <c r="H141" s="16"/>
      <c r="I141" s="16"/>
      <c r="J141" s="2"/>
    </row>
    <row r="142" spans="1:10">
      <c r="A142" s="9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22.5">
      <c r="A143" s="1"/>
      <c r="B143" s="1"/>
      <c r="C143" s="2"/>
      <c r="D143" s="2"/>
      <c r="E143" s="2"/>
      <c r="F143" s="2"/>
      <c r="G143" s="2"/>
      <c r="H143" s="2"/>
      <c r="I143" s="2"/>
      <c r="J143" s="2"/>
    </row>
    <row r="144" spans="1:10" ht="22.5">
      <c r="A144" s="1"/>
      <c r="B144" s="1"/>
      <c r="C144" s="2"/>
      <c r="D144" s="2"/>
      <c r="E144" s="2"/>
      <c r="F144" s="1"/>
      <c r="G144" s="1"/>
      <c r="H144" s="1"/>
      <c r="I144" s="1"/>
      <c r="J144" s="2"/>
    </row>
    <row r="145" spans="1:10" ht="22.5">
      <c r="A145" s="1"/>
      <c r="B145" s="1"/>
      <c r="C145" s="2"/>
      <c r="D145" s="2"/>
      <c r="E145" s="2"/>
      <c r="F145" s="1"/>
      <c r="G145" s="1"/>
      <c r="H145" s="1"/>
      <c r="I145" s="1"/>
      <c r="J145" s="2"/>
    </row>
    <row r="146" spans="1:10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22.5">
      <c r="A147" s="12"/>
      <c r="B147" s="13"/>
      <c r="C147" s="13"/>
      <c r="D147" s="13"/>
      <c r="E147" s="14"/>
      <c r="F147" s="14"/>
      <c r="G147" s="14"/>
      <c r="H147" s="14"/>
      <c r="I147" s="14"/>
      <c r="J147" s="13"/>
    </row>
    <row r="148" spans="1:10" ht="22.5">
      <c r="A148" s="99"/>
      <c r="B148" s="93"/>
      <c r="C148" s="93"/>
      <c r="D148" s="93"/>
      <c r="E148" s="9"/>
      <c r="F148" s="9"/>
      <c r="G148" s="9"/>
      <c r="H148" s="9"/>
      <c r="I148" s="14"/>
      <c r="J148" s="13"/>
    </row>
    <row r="149" spans="1:10">
      <c r="A149" s="9"/>
      <c r="B149" s="17"/>
      <c r="C149" s="2"/>
      <c r="D149" s="9"/>
      <c r="E149" s="18"/>
      <c r="F149" s="18"/>
      <c r="G149" s="18"/>
      <c r="H149" s="18"/>
      <c r="I149" s="18"/>
      <c r="J149" s="2"/>
    </row>
    <row r="150" spans="1:10">
      <c r="A150" s="9"/>
      <c r="B150" s="17"/>
      <c r="C150" s="2"/>
      <c r="D150" s="9"/>
      <c r="E150" s="18"/>
      <c r="F150" s="18"/>
      <c r="G150" s="18"/>
      <c r="H150" s="18"/>
      <c r="I150" s="18"/>
      <c r="J150" s="2"/>
    </row>
    <row r="151" spans="1:10">
      <c r="A151" s="9"/>
      <c r="B151" s="17"/>
      <c r="C151" s="129"/>
      <c r="D151" s="126"/>
      <c r="E151" s="29"/>
      <c r="F151" s="29"/>
      <c r="G151" s="29"/>
      <c r="H151" s="29"/>
      <c r="I151" s="29"/>
      <c r="J151" s="2"/>
    </row>
    <row r="152" spans="1:10">
      <c r="A152" s="9"/>
      <c r="B152" s="17"/>
      <c r="C152" s="2"/>
      <c r="D152" s="9"/>
      <c r="E152" s="16"/>
      <c r="F152" s="16"/>
      <c r="G152" s="16"/>
      <c r="H152" s="16"/>
      <c r="I152" s="29"/>
      <c r="J152" s="2"/>
    </row>
    <row r="153" spans="1:10">
      <c r="A153" s="9"/>
      <c r="B153" s="17"/>
      <c r="C153" s="2"/>
      <c r="D153" s="9"/>
      <c r="E153" s="16"/>
      <c r="F153" s="16"/>
      <c r="G153" s="16"/>
      <c r="H153" s="16"/>
      <c r="I153" s="29"/>
      <c r="J153" s="2"/>
    </row>
    <row r="154" spans="1:10">
      <c r="A154" s="9"/>
      <c r="B154" s="17"/>
      <c r="C154" s="2"/>
      <c r="D154" s="9"/>
      <c r="E154" s="16"/>
      <c r="F154" s="16"/>
      <c r="G154" s="16"/>
      <c r="H154" s="16"/>
      <c r="I154" s="29"/>
      <c r="J154" s="2"/>
    </row>
    <row r="155" spans="1:10">
      <c r="A155" s="9"/>
      <c r="B155" s="17"/>
      <c r="C155" s="2"/>
      <c r="D155" s="9"/>
      <c r="E155" s="16"/>
      <c r="F155" s="16"/>
      <c r="G155" s="16"/>
      <c r="H155" s="16"/>
      <c r="I155" s="29"/>
      <c r="J155" s="2"/>
    </row>
    <row r="156" spans="1:10">
      <c r="A156" s="9"/>
      <c r="B156" s="17"/>
      <c r="C156" s="2"/>
      <c r="D156" s="9"/>
      <c r="E156" s="16"/>
      <c r="F156" s="16"/>
      <c r="G156" s="16"/>
      <c r="H156" s="16"/>
      <c r="I156" s="29"/>
      <c r="J156" s="2"/>
    </row>
    <row r="157" spans="1:10">
      <c r="A157" s="9"/>
      <c r="B157" s="17"/>
      <c r="C157" s="2"/>
      <c r="D157" s="9"/>
      <c r="E157" s="16"/>
      <c r="F157" s="16"/>
      <c r="G157" s="16"/>
      <c r="H157" s="16"/>
      <c r="I157" s="29"/>
      <c r="J157" s="2"/>
    </row>
    <row r="158" spans="1:10">
      <c r="A158" s="9"/>
      <c r="B158" s="17"/>
      <c r="C158" s="2"/>
      <c r="D158" s="9"/>
      <c r="E158" s="16"/>
      <c r="F158" s="16"/>
      <c r="G158" s="16"/>
      <c r="H158" s="16"/>
      <c r="I158" s="29"/>
      <c r="J158" s="2"/>
    </row>
    <row r="159" spans="1:10">
      <c r="A159" s="9"/>
      <c r="B159" s="17"/>
      <c r="C159" s="2"/>
      <c r="D159" s="9"/>
      <c r="E159" s="16"/>
      <c r="F159" s="16"/>
      <c r="G159" s="16"/>
      <c r="H159" s="16"/>
      <c r="I159" s="29"/>
      <c r="J159" s="2"/>
    </row>
    <row r="160" spans="1:10">
      <c r="A160" s="9"/>
      <c r="B160" s="17"/>
      <c r="C160" s="2"/>
      <c r="D160" s="9"/>
      <c r="E160" s="16"/>
      <c r="F160" s="16"/>
      <c r="G160" s="16"/>
      <c r="H160" s="16"/>
      <c r="I160" s="29"/>
      <c r="J160" s="2"/>
    </row>
    <row r="161" spans="1:10">
      <c r="A161" s="9"/>
      <c r="B161" s="17"/>
      <c r="C161" s="2"/>
      <c r="D161" s="9"/>
      <c r="E161" s="16"/>
      <c r="F161" s="16"/>
      <c r="G161" s="16"/>
      <c r="H161" s="16"/>
      <c r="I161" s="29"/>
      <c r="J161" s="2"/>
    </row>
    <row r="162" spans="1:10">
      <c r="A162" s="9"/>
      <c r="B162" s="17"/>
      <c r="C162" s="2"/>
      <c r="D162" s="9"/>
      <c r="E162" s="16"/>
      <c r="F162" s="16"/>
      <c r="G162" s="16"/>
      <c r="H162" s="16"/>
      <c r="I162" s="29"/>
      <c r="J162" s="2"/>
    </row>
    <row r="163" spans="1:10">
      <c r="A163" s="9"/>
      <c r="B163" s="17"/>
      <c r="C163" s="2"/>
      <c r="D163" s="9"/>
      <c r="E163" s="16"/>
      <c r="F163" s="16"/>
      <c r="G163" s="16"/>
      <c r="H163" s="16"/>
      <c r="I163" s="29"/>
      <c r="J163" s="2"/>
    </row>
    <row r="164" spans="1:10">
      <c r="A164" s="9"/>
      <c r="B164" s="17"/>
      <c r="C164" s="2"/>
      <c r="D164" s="9"/>
      <c r="E164" s="16"/>
      <c r="F164" s="16"/>
      <c r="G164" s="16"/>
      <c r="H164" s="16"/>
      <c r="I164" s="29"/>
      <c r="J164" s="2"/>
    </row>
    <row r="165" spans="1:10">
      <c r="A165" s="9"/>
      <c r="B165" s="17"/>
      <c r="C165" s="2"/>
      <c r="D165" s="9"/>
      <c r="E165" s="16"/>
      <c r="F165" s="16"/>
      <c r="G165" s="16"/>
      <c r="H165" s="16"/>
      <c r="I165" s="29"/>
      <c r="J165" s="2"/>
    </row>
    <row r="166" spans="1:10">
      <c r="A166" s="9"/>
      <c r="B166" s="17"/>
      <c r="C166" s="2"/>
      <c r="D166" s="9"/>
      <c r="E166" s="16"/>
      <c r="F166" s="16"/>
      <c r="G166" s="16"/>
      <c r="H166" s="16"/>
      <c r="I166" s="29"/>
      <c r="J166" s="2"/>
    </row>
    <row r="167" spans="1:10">
      <c r="A167" s="2"/>
      <c r="B167" s="2"/>
      <c r="C167" s="2"/>
      <c r="D167" s="2"/>
      <c r="E167" s="16"/>
      <c r="F167" s="16"/>
      <c r="G167" s="16"/>
      <c r="H167" s="16"/>
      <c r="I167" s="16"/>
      <c r="J167" s="2"/>
    </row>
    <row r="168" spans="1:10" ht="22.5">
      <c r="A168" s="1"/>
      <c r="B168" s="17"/>
      <c r="C168" s="2"/>
      <c r="D168" s="2"/>
      <c r="E168" s="2"/>
      <c r="F168" s="2"/>
      <c r="G168" s="2"/>
      <c r="H168" s="2"/>
      <c r="I168" s="2"/>
      <c r="J168" s="2"/>
    </row>
    <row r="169" spans="1:10" ht="22.5">
      <c r="A169" s="1"/>
      <c r="B169" s="17"/>
      <c r="C169" s="2"/>
      <c r="D169" s="2"/>
      <c r="E169" s="2"/>
      <c r="F169" s="1"/>
      <c r="G169" s="1"/>
      <c r="H169" s="1"/>
      <c r="I169" s="1"/>
      <c r="J169" s="2"/>
    </row>
    <row r="170" spans="1:10" ht="22.5">
      <c r="A170" s="1"/>
      <c r="B170" s="1"/>
      <c r="C170" s="2"/>
      <c r="D170" s="2"/>
      <c r="E170" s="2"/>
      <c r="F170" s="1"/>
      <c r="G170" s="1"/>
      <c r="H170" s="1"/>
      <c r="I170" s="1"/>
      <c r="J170" s="2"/>
    </row>
    <row r="171" spans="1:10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22.5">
      <c r="A172" s="12"/>
      <c r="B172" s="13"/>
      <c r="C172" s="13"/>
      <c r="D172" s="13"/>
      <c r="E172" s="14"/>
      <c r="F172" s="14"/>
      <c r="G172" s="14"/>
      <c r="H172" s="14"/>
      <c r="I172" s="14"/>
      <c r="J172" s="13"/>
    </row>
    <row r="173" spans="1:10" ht="22.5">
      <c r="A173" s="99"/>
      <c r="B173" s="93"/>
      <c r="C173" s="93"/>
      <c r="D173" s="93"/>
      <c r="E173" s="9"/>
      <c r="F173" s="9"/>
      <c r="G173" s="9"/>
      <c r="H173" s="9"/>
      <c r="I173" s="14"/>
      <c r="J173" s="13"/>
    </row>
    <row r="174" spans="1:10">
      <c r="A174" s="19"/>
      <c r="B174" s="17"/>
      <c r="C174" s="2"/>
      <c r="D174" s="9"/>
      <c r="E174" s="18"/>
      <c r="F174" s="18"/>
      <c r="G174" s="18"/>
      <c r="H174" s="18"/>
      <c r="I174" s="18"/>
      <c r="J174" s="2"/>
    </row>
    <row r="175" spans="1:10">
      <c r="A175" s="2"/>
      <c r="B175" s="17"/>
      <c r="C175" s="2"/>
      <c r="D175" s="9"/>
      <c r="E175" s="16"/>
      <c r="F175" s="16"/>
      <c r="G175" s="16"/>
      <c r="H175" s="16"/>
      <c r="I175" s="29"/>
      <c r="J175" s="2"/>
    </row>
    <row r="176" spans="1:10">
      <c r="A176" s="2"/>
      <c r="B176" s="17"/>
      <c r="C176" s="2"/>
      <c r="D176" s="9"/>
      <c r="E176" s="16"/>
      <c r="F176" s="16"/>
      <c r="G176" s="16"/>
      <c r="H176" s="16"/>
      <c r="I176" s="29"/>
      <c r="J176" s="2"/>
    </row>
    <row r="177" spans="1:10">
      <c r="A177" s="2"/>
      <c r="B177" s="17"/>
      <c r="C177" s="2"/>
      <c r="D177" s="9"/>
      <c r="E177" s="16"/>
      <c r="F177" s="16"/>
      <c r="G177" s="16"/>
      <c r="H177" s="16"/>
      <c r="I177" s="29"/>
      <c r="J177" s="2"/>
    </row>
    <row r="178" spans="1:10">
      <c r="A178" s="2"/>
      <c r="B178" s="17"/>
      <c r="C178" s="2"/>
      <c r="D178" s="9"/>
      <c r="E178" s="16"/>
      <c r="F178" s="16"/>
      <c r="G178" s="16"/>
      <c r="H178" s="16"/>
      <c r="I178" s="29"/>
      <c r="J178" s="2"/>
    </row>
    <row r="179" spans="1:10">
      <c r="A179" s="2"/>
      <c r="B179" s="17"/>
      <c r="C179" s="2"/>
      <c r="D179" s="9"/>
      <c r="E179" s="16"/>
      <c r="F179" s="16"/>
      <c r="G179" s="16"/>
      <c r="H179" s="16"/>
      <c r="I179" s="29"/>
      <c r="J179" s="2"/>
    </row>
    <row r="180" spans="1:10">
      <c r="A180" s="2"/>
      <c r="B180" s="17"/>
      <c r="C180" s="2"/>
      <c r="D180" s="9"/>
      <c r="E180" s="16"/>
      <c r="F180" s="16"/>
      <c r="G180" s="16"/>
      <c r="H180" s="16"/>
      <c r="I180" s="29"/>
      <c r="J180" s="2"/>
    </row>
    <row r="181" spans="1:10">
      <c r="A181" s="2"/>
      <c r="B181" s="17"/>
      <c r="C181" s="2"/>
      <c r="D181" s="9"/>
      <c r="E181" s="16"/>
      <c r="F181" s="16"/>
      <c r="G181" s="16"/>
      <c r="H181" s="16"/>
      <c r="I181" s="16"/>
      <c r="J181" s="2"/>
    </row>
    <row r="182" spans="1:10">
      <c r="A182" s="2"/>
      <c r="B182" s="17"/>
      <c r="C182" s="2"/>
      <c r="D182" s="9"/>
      <c r="E182" s="16"/>
      <c r="F182" s="16"/>
      <c r="G182" s="16"/>
      <c r="H182" s="16"/>
      <c r="I182" s="16"/>
      <c r="J182" s="2"/>
    </row>
    <row r="183" spans="1:10">
      <c r="A183" s="2"/>
      <c r="B183" s="17"/>
      <c r="C183" s="2"/>
      <c r="D183" s="9"/>
      <c r="E183" s="16"/>
      <c r="F183" s="16"/>
      <c r="G183" s="16"/>
      <c r="H183" s="16"/>
      <c r="I183" s="29"/>
      <c r="J183" s="2"/>
    </row>
    <row r="184" spans="1:10">
      <c r="A184" s="2"/>
      <c r="B184" s="17"/>
      <c r="C184" s="2"/>
      <c r="D184" s="9"/>
      <c r="E184" s="16"/>
      <c r="F184" s="16"/>
      <c r="G184" s="16"/>
      <c r="H184" s="16"/>
      <c r="I184" s="29"/>
      <c r="J184" s="2"/>
    </row>
    <row r="185" spans="1:10">
      <c r="A185" s="2"/>
      <c r="B185" s="17"/>
      <c r="C185" s="2"/>
      <c r="D185" s="126"/>
      <c r="E185" s="16"/>
      <c r="F185" s="16"/>
      <c r="G185" s="16"/>
      <c r="H185" s="16"/>
      <c r="I185" s="29"/>
      <c r="J185" s="2"/>
    </row>
    <row r="186" spans="1:10">
      <c r="A186" s="2"/>
      <c r="B186" s="17"/>
      <c r="C186" s="129"/>
      <c r="D186" s="126"/>
      <c r="E186" s="16"/>
      <c r="F186" s="16"/>
      <c r="G186" s="16"/>
      <c r="H186" s="16"/>
      <c r="I186" s="29"/>
      <c r="J186" s="2"/>
    </row>
    <row r="187" spans="1:10">
      <c r="A187" s="2"/>
      <c r="B187" s="17"/>
      <c r="C187" s="129"/>
      <c r="D187" s="126"/>
      <c r="E187" s="16"/>
      <c r="F187" s="16"/>
      <c r="G187" s="16"/>
      <c r="H187" s="16"/>
      <c r="I187" s="29"/>
      <c r="J187" s="2"/>
    </row>
    <row r="188" spans="1:10">
      <c r="A188" s="2"/>
      <c r="B188" s="17"/>
      <c r="C188" s="2"/>
      <c r="D188" s="9"/>
      <c r="E188" s="16"/>
      <c r="F188" s="16"/>
      <c r="G188" s="16"/>
      <c r="H188" s="16"/>
      <c r="I188" s="29"/>
      <c r="J188" s="2"/>
    </row>
    <row r="189" spans="1:10">
      <c r="A189" s="2"/>
      <c r="B189" s="17"/>
      <c r="C189" s="2"/>
      <c r="D189" s="9"/>
      <c r="E189" s="16"/>
      <c r="F189" s="16"/>
      <c r="G189" s="16"/>
      <c r="H189" s="16"/>
      <c r="I189" s="29"/>
      <c r="J189" s="2"/>
    </row>
    <row r="190" spans="1:10">
      <c r="A190" s="2"/>
      <c r="B190" s="17"/>
      <c r="C190" s="129"/>
      <c r="D190" s="126"/>
      <c r="E190" s="16"/>
      <c r="F190" s="16"/>
      <c r="G190" s="16"/>
      <c r="H190" s="16"/>
      <c r="I190" s="29"/>
      <c r="J190" s="2"/>
    </row>
    <row r="191" spans="1:10">
      <c r="A191" s="2"/>
      <c r="B191" s="17"/>
      <c r="C191" s="129"/>
      <c r="D191" s="126"/>
      <c r="E191" s="16"/>
      <c r="F191" s="16"/>
      <c r="G191" s="16"/>
      <c r="H191" s="16"/>
      <c r="I191" s="16"/>
      <c r="J191" s="2"/>
    </row>
    <row r="192" spans="1:10">
      <c r="A192" s="2"/>
      <c r="B192" s="17"/>
      <c r="C192" s="129"/>
      <c r="D192" s="126"/>
      <c r="E192" s="29"/>
      <c r="F192" s="29"/>
      <c r="G192" s="29"/>
      <c r="H192" s="29"/>
      <c r="I192" s="29"/>
      <c r="J192" s="2"/>
    </row>
    <row r="193" spans="1:13" ht="22.5">
      <c r="A193" s="1"/>
      <c r="B193" s="1"/>
      <c r="C193" s="2"/>
      <c r="D193" s="2"/>
      <c r="E193" s="2"/>
      <c r="F193" s="2"/>
      <c r="G193" s="2"/>
      <c r="H193" s="2"/>
      <c r="I193" s="2"/>
      <c r="J193" s="2"/>
    </row>
    <row r="194" spans="1:13" ht="22.5">
      <c r="A194" s="1"/>
      <c r="B194" s="1"/>
      <c r="C194" s="2"/>
      <c r="D194" s="2"/>
      <c r="E194" s="2"/>
      <c r="F194" s="1"/>
      <c r="G194" s="1"/>
      <c r="H194" s="1"/>
      <c r="I194" s="1"/>
      <c r="J194" s="2"/>
    </row>
    <row r="195" spans="1:13" ht="22.5">
      <c r="A195" s="1"/>
      <c r="B195" s="1"/>
      <c r="C195" s="2"/>
      <c r="D195" s="2"/>
      <c r="E195" s="2"/>
      <c r="F195" s="1"/>
      <c r="G195" s="1"/>
      <c r="H195" s="1"/>
      <c r="I195" s="1"/>
      <c r="J195" s="2"/>
    </row>
    <row r="196" spans="1:13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3" ht="22.5">
      <c r="A197" s="12"/>
      <c r="B197" s="13"/>
      <c r="C197" s="13"/>
      <c r="D197" s="13"/>
      <c r="E197" s="14"/>
      <c r="F197" s="14"/>
      <c r="G197" s="14"/>
      <c r="H197" s="14"/>
      <c r="I197" s="14"/>
      <c r="J197" s="13"/>
    </row>
    <row r="198" spans="1:13" ht="22.5">
      <c r="A198" s="99"/>
      <c r="B198" s="93"/>
      <c r="C198" s="93"/>
      <c r="D198" s="93"/>
      <c r="E198" s="9"/>
      <c r="F198" s="9"/>
      <c r="G198" s="9"/>
      <c r="H198" s="9"/>
      <c r="I198" s="14"/>
      <c r="J198" s="13"/>
    </row>
    <row r="199" spans="1:13">
      <c r="A199" s="9"/>
      <c r="B199" s="17"/>
      <c r="C199" s="2"/>
      <c r="D199" s="2"/>
      <c r="E199" s="2"/>
      <c r="F199" s="2"/>
      <c r="G199" s="2"/>
      <c r="H199" s="2"/>
      <c r="I199" s="2"/>
      <c r="J199" s="2"/>
    </row>
    <row r="200" spans="1:13">
      <c r="A200" s="9"/>
      <c r="B200" s="17"/>
      <c r="C200" s="129"/>
      <c r="D200" s="126"/>
      <c r="E200" s="129"/>
      <c r="F200" s="129"/>
      <c r="G200" s="129"/>
      <c r="H200" s="129"/>
      <c r="I200" s="129"/>
      <c r="J200" s="2"/>
    </row>
    <row r="201" spans="1:13">
      <c r="A201" s="9"/>
      <c r="B201" s="17"/>
      <c r="C201" s="129"/>
      <c r="D201" s="126"/>
      <c r="E201" s="29"/>
      <c r="F201" s="29"/>
      <c r="G201" s="29"/>
      <c r="H201" s="29"/>
      <c r="I201" s="29"/>
      <c r="J201" s="2"/>
    </row>
    <row r="202" spans="1:13">
      <c r="A202" s="9"/>
      <c r="B202" s="17"/>
      <c r="C202" s="129"/>
      <c r="D202" s="126"/>
      <c r="E202" s="29"/>
      <c r="F202" s="29"/>
      <c r="G202" s="29"/>
      <c r="H202" s="29"/>
      <c r="I202" s="29"/>
      <c r="J202" s="2"/>
    </row>
    <row r="203" spans="1:13">
      <c r="A203" s="9"/>
      <c r="B203" s="17"/>
      <c r="C203" s="129"/>
      <c r="D203" s="93"/>
      <c r="E203" s="29"/>
      <c r="F203" s="29"/>
      <c r="G203" s="29"/>
      <c r="H203" s="29"/>
      <c r="I203" s="29"/>
      <c r="J203" s="2"/>
    </row>
    <row r="204" spans="1:13">
      <c r="A204" s="9"/>
      <c r="B204" s="17"/>
      <c r="C204" s="129"/>
      <c r="D204" s="126"/>
      <c r="E204" s="29"/>
      <c r="F204" s="29"/>
      <c r="G204" s="29"/>
      <c r="H204" s="29"/>
      <c r="I204" s="29"/>
      <c r="J204" s="2"/>
    </row>
    <row r="205" spans="1:13">
      <c r="A205" s="9"/>
      <c r="B205" s="17"/>
      <c r="C205" s="129"/>
      <c r="D205" s="126"/>
      <c r="E205" s="29"/>
      <c r="F205" s="29"/>
      <c r="G205" s="29"/>
      <c r="H205" s="29"/>
      <c r="I205" s="29"/>
      <c r="J205" s="2"/>
    </row>
    <row r="206" spans="1:13">
      <c r="A206" s="9"/>
      <c r="B206" s="17"/>
      <c r="C206" s="129"/>
      <c r="D206" s="126"/>
      <c r="E206" s="29"/>
      <c r="F206" s="29"/>
      <c r="G206" s="29"/>
      <c r="H206" s="29"/>
      <c r="I206" s="29"/>
      <c r="J206" s="2"/>
      <c r="L206" s="130"/>
      <c r="M206" s="92"/>
    </row>
    <row r="207" spans="1:13">
      <c r="A207" s="2"/>
      <c r="B207" s="17"/>
      <c r="C207" s="129"/>
      <c r="D207" s="126"/>
      <c r="E207" s="29"/>
      <c r="F207" s="29"/>
      <c r="G207" s="29"/>
      <c r="H207" s="29"/>
      <c r="I207" s="29"/>
      <c r="J207" s="2"/>
    </row>
    <row r="208" spans="1:13">
      <c r="A208" s="2"/>
      <c r="B208" s="17"/>
      <c r="C208" s="129"/>
      <c r="D208" s="126"/>
      <c r="E208" s="29"/>
      <c r="F208" s="29"/>
      <c r="G208" s="29"/>
      <c r="H208" s="29"/>
      <c r="I208" s="29"/>
      <c r="J208" s="2"/>
      <c r="L208" s="92"/>
    </row>
    <row r="209" spans="1:12">
      <c r="A209" s="2"/>
      <c r="B209" s="17"/>
      <c r="C209" s="129"/>
      <c r="D209" s="126"/>
      <c r="E209" s="29"/>
      <c r="F209" s="29"/>
      <c r="G209" s="29"/>
      <c r="H209" s="29"/>
      <c r="I209" s="29"/>
      <c r="J209" s="2"/>
      <c r="L209" s="92"/>
    </row>
    <row r="210" spans="1:12">
      <c r="A210" s="2"/>
      <c r="B210" s="2"/>
      <c r="C210" s="2"/>
      <c r="D210" s="2"/>
      <c r="E210" s="2"/>
      <c r="F210" s="2"/>
      <c r="G210" s="2"/>
      <c r="H210" s="2"/>
      <c r="I210" s="2"/>
      <c r="J210" s="2"/>
      <c r="L210" s="92"/>
    </row>
    <row r="211" spans="1:12">
      <c r="A211" s="2"/>
      <c r="B211" s="2"/>
      <c r="C211" s="2"/>
      <c r="D211" s="2"/>
      <c r="E211" s="2"/>
      <c r="F211" s="2"/>
      <c r="G211" s="2"/>
      <c r="H211" s="2"/>
      <c r="I211" s="15"/>
      <c r="J211" s="2"/>
      <c r="L211" s="92"/>
    </row>
    <row r="212" spans="1:12">
      <c r="A212" s="2"/>
      <c r="B212" s="17"/>
      <c r="C212" s="2"/>
      <c r="D212" s="9"/>
      <c r="E212" s="18"/>
      <c r="F212" s="18"/>
      <c r="G212" s="18"/>
      <c r="H212" s="18"/>
      <c r="I212" s="18"/>
      <c r="J212" s="2"/>
    </row>
    <row r="213" spans="1:12">
      <c r="A213" s="2"/>
      <c r="B213" s="17"/>
      <c r="C213" s="2"/>
      <c r="D213" s="9"/>
      <c r="E213" s="18"/>
      <c r="F213" s="18"/>
      <c r="G213" s="18"/>
      <c r="H213" s="18"/>
      <c r="I213" s="18"/>
      <c r="J213" s="2"/>
    </row>
    <row r="214" spans="1:12" ht="22.5">
      <c r="A214" s="2"/>
      <c r="B214" s="1"/>
      <c r="C214" s="2"/>
      <c r="D214" s="2"/>
      <c r="E214" s="2"/>
      <c r="F214" s="2"/>
      <c r="G214" s="2"/>
      <c r="H214" s="2"/>
      <c r="I214" s="2"/>
      <c r="J214" s="2"/>
    </row>
    <row r="215" spans="1:12" ht="22.5">
      <c r="A215" s="2"/>
      <c r="B215" s="1"/>
      <c r="C215" s="2"/>
      <c r="D215" s="2"/>
      <c r="E215" s="2"/>
      <c r="F215" s="2"/>
      <c r="G215" s="2"/>
      <c r="H215" s="2"/>
      <c r="I215" s="2"/>
      <c r="J215" s="2"/>
    </row>
    <row r="216" spans="1:12">
      <c r="A216" s="2"/>
      <c r="B216" s="17"/>
      <c r="C216" s="2"/>
      <c r="D216" s="2"/>
      <c r="E216" s="2"/>
      <c r="F216" s="2"/>
      <c r="G216" s="2"/>
      <c r="H216" s="2"/>
      <c r="I216" s="20"/>
      <c r="J216" s="2"/>
    </row>
    <row r="217" spans="1:12" ht="22.5">
      <c r="A217" s="2"/>
      <c r="B217" s="2"/>
      <c r="C217" s="2"/>
      <c r="D217" s="2"/>
      <c r="E217" s="2"/>
      <c r="F217" s="2"/>
      <c r="G217" s="2"/>
      <c r="H217" s="2"/>
      <c r="I217" s="21"/>
      <c r="J217" s="2"/>
    </row>
    <row r="218" spans="1:12" ht="22.5">
      <c r="A218" s="1"/>
      <c r="B218" s="17"/>
      <c r="C218" s="2"/>
      <c r="D218" s="2"/>
      <c r="E218" s="2"/>
      <c r="F218" s="2"/>
      <c r="G218" s="2"/>
      <c r="H218" s="2"/>
      <c r="I218" s="2"/>
      <c r="J218" s="2"/>
    </row>
    <row r="219" spans="1:12" ht="22.5">
      <c r="A219" s="1"/>
      <c r="B219" s="17"/>
      <c r="C219" s="2"/>
      <c r="D219" s="2"/>
      <c r="E219" s="2"/>
      <c r="F219" s="1"/>
      <c r="G219" s="1"/>
      <c r="H219" s="1"/>
      <c r="I219" s="1"/>
      <c r="J219" s="2"/>
    </row>
    <row r="220" spans="1:12" ht="22.5">
      <c r="A220" s="1"/>
      <c r="B220" s="1"/>
      <c r="C220" s="2"/>
      <c r="D220" s="2"/>
      <c r="E220" s="2"/>
      <c r="F220" s="1"/>
      <c r="G220" s="1"/>
      <c r="H220" s="1"/>
      <c r="I220" s="1"/>
      <c r="J220" s="2"/>
    </row>
    <row r="221" spans="1:12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2" ht="22.5">
      <c r="A222" s="12"/>
      <c r="B222" s="13"/>
      <c r="C222" s="13"/>
      <c r="D222" s="13"/>
      <c r="E222" s="14"/>
      <c r="F222" s="14"/>
      <c r="G222" s="14"/>
      <c r="H222" s="14"/>
      <c r="I222" s="14"/>
      <c r="J222" s="13"/>
    </row>
    <row r="223" spans="1:12" ht="22.5">
      <c r="A223" s="99"/>
      <c r="B223" s="93"/>
      <c r="C223" s="93"/>
      <c r="D223" s="93"/>
      <c r="E223" s="9"/>
      <c r="F223" s="9"/>
      <c r="G223" s="9"/>
      <c r="H223" s="9"/>
      <c r="I223" s="14"/>
      <c r="J223" s="13"/>
    </row>
    <row r="224" spans="1:12">
      <c r="A224" s="19"/>
      <c r="B224" s="2"/>
      <c r="C224" s="2"/>
      <c r="D224" s="9"/>
      <c r="E224" s="18"/>
      <c r="F224" s="18"/>
      <c r="G224" s="18"/>
      <c r="H224" s="18"/>
      <c r="I224" s="18"/>
      <c r="J224" s="2"/>
    </row>
    <row r="225" spans="1:11">
      <c r="A225" s="9"/>
      <c r="B225" s="17"/>
      <c r="C225" s="131"/>
      <c r="D225" s="9"/>
      <c r="E225" s="18"/>
      <c r="F225" s="16"/>
      <c r="G225" s="18"/>
      <c r="H225" s="16"/>
      <c r="I225" s="16"/>
      <c r="J225" s="11"/>
    </row>
    <row r="226" spans="1:11">
      <c r="A226" s="9"/>
      <c r="B226" s="17"/>
      <c r="C226" s="131"/>
      <c r="D226" s="9"/>
      <c r="E226" s="18"/>
      <c r="F226" s="16"/>
      <c r="G226" s="18"/>
      <c r="H226" s="16"/>
      <c r="I226" s="16"/>
      <c r="J226" s="2"/>
    </row>
    <row r="227" spans="1:11">
      <c r="A227" s="9"/>
      <c r="B227" s="17"/>
      <c r="C227" s="131"/>
      <c r="D227" s="9"/>
      <c r="E227" s="18"/>
      <c r="F227" s="16"/>
      <c r="G227" s="18"/>
      <c r="H227" s="16"/>
      <c r="I227" s="16"/>
      <c r="J227" s="11"/>
    </row>
    <row r="228" spans="1:11">
      <c r="A228" s="9"/>
      <c r="B228" s="17"/>
      <c r="C228" s="131"/>
      <c r="D228" s="9"/>
      <c r="E228" s="18"/>
      <c r="F228" s="16"/>
      <c r="G228" s="18"/>
      <c r="H228" s="16"/>
      <c r="I228" s="16"/>
      <c r="J228" s="2"/>
    </row>
    <row r="229" spans="1:11">
      <c r="A229" s="9"/>
      <c r="B229" s="17"/>
      <c r="C229" s="131"/>
      <c r="D229" s="93"/>
      <c r="E229" s="18"/>
      <c r="F229" s="16"/>
      <c r="G229" s="18"/>
      <c r="H229" s="16"/>
      <c r="I229" s="16"/>
      <c r="J229" s="2"/>
    </row>
    <row r="230" spans="1:11">
      <c r="A230" s="9"/>
      <c r="B230" s="17"/>
      <c r="C230" s="131"/>
      <c r="D230" s="9"/>
      <c r="E230" s="132"/>
      <c r="F230" s="16"/>
      <c r="G230" s="18"/>
      <c r="H230" s="16"/>
      <c r="I230" s="16"/>
      <c r="J230" s="2"/>
    </row>
    <row r="231" spans="1:11">
      <c r="A231" s="9"/>
      <c r="B231" s="17"/>
      <c r="C231" s="131"/>
      <c r="D231" s="126"/>
      <c r="E231" s="16"/>
      <c r="F231" s="16"/>
      <c r="G231" s="18"/>
      <c r="H231" s="16"/>
      <c r="I231" s="16"/>
      <c r="J231" s="2"/>
    </row>
    <row r="232" spans="1:11">
      <c r="A232" s="9"/>
      <c r="B232" s="17"/>
      <c r="C232" s="131"/>
      <c r="D232" s="126"/>
      <c r="E232" s="18"/>
      <c r="F232" s="16"/>
      <c r="G232" s="18"/>
      <c r="H232" s="16"/>
      <c r="I232" s="16"/>
      <c r="J232" s="2"/>
    </row>
    <row r="233" spans="1:11">
      <c r="A233" s="9"/>
      <c r="B233" s="2"/>
      <c r="C233" s="131"/>
      <c r="D233" s="126"/>
      <c r="E233" s="18"/>
      <c r="F233" s="16"/>
      <c r="G233" s="18"/>
      <c r="H233" s="16"/>
      <c r="I233" s="16"/>
      <c r="J233" s="2"/>
      <c r="K233" s="133"/>
    </row>
    <row r="234" spans="1:11">
      <c r="A234" s="9"/>
      <c r="B234" s="17"/>
      <c r="C234" s="131"/>
      <c r="D234" s="9"/>
      <c r="E234" s="18"/>
      <c r="F234" s="16"/>
      <c r="G234" s="18"/>
      <c r="H234" s="16"/>
      <c r="I234" s="16"/>
      <c r="J234" s="2"/>
      <c r="K234" s="133"/>
    </row>
    <row r="235" spans="1:11">
      <c r="A235" s="9"/>
      <c r="B235" s="17"/>
      <c r="C235" s="131"/>
      <c r="D235" s="9"/>
      <c r="E235" s="18"/>
      <c r="F235" s="16"/>
      <c r="G235" s="18"/>
      <c r="H235" s="16"/>
      <c r="I235" s="16"/>
      <c r="J235" s="2"/>
    </row>
    <row r="236" spans="1:11">
      <c r="A236" s="9"/>
      <c r="B236" s="17"/>
      <c r="C236" s="131"/>
      <c r="D236" s="9"/>
      <c r="E236" s="18"/>
      <c r="F236" s="16"/>
      <c r="G236" s="18"/>
      <c r="H236" s="16"/>
      <c r="I236" s="16"/>
      <c r="J236" s="2"/>
    </row>
    <row r="237" spans="1:11">
      <c r="A237" s="9"/>
      <c r="B237" s="17"/>
      <c r="C237" s="131"/>
      <c r="D237" s="9"/>
      <c r="E237" s="18"/>
      <c r="F237" s="16"/>
      <c r="G237" s="18"/>
      <c r="H237" s="16"/>
      <c r="I237" s="16"/>
      <c r="J237" s="2"/>
    </row>
    <row r="238" spans="1:11">
      <c r="A238" s="9"/>
      <c r="B238" s="17"/>
      <c r="C238" s="131"/>
      <c r="D238" s="93"/>
      <c r="E238" s="18"/>
      <c r="F238" s="16"/>
      <c r="G238" s="18"/>
      <c r="H238" s="16"/>
      <c r="I238" s="16"/>
      <c r="J238" s="2"/>
    </row>
    <row r="239" spans="1:11">
      <c r="A239" s="9"/>
      <c r="B239" s="17"/>
      <c r="C239" s="131"/>
      <c r="D239" s="126"/>
      <c r="E239" s="16"/>
      <c r="F239" s="16"/>
      <c r="G239" s="18"/>
      <c r="H239" s="16"/>
      <c r="I239" s="16"/>
      <c r="J239" s="2"/>
    </row>
    <row r="240" spans="1:11">
      <c r="A240" s="9"/>
      <c r="B240" s="17"/>
      <c r="C240" s="134"/>
      <c r="J240" s="2"/>
    </row>
    <row r="241" spans="1:10">
      <c r="A241" s="9"/>
      <c r="B241" s="17"/>
      <c r="C241" s="134"/>
      <c r="D241" s="135"/>
      <c r="E241" s="16"/>
      <c r="F241" s="16"/>
      <c r="G241" s="134"/>
      <c r="H241" s="16"/>
      <c r="I241" s="16"/>
      <c r="J241" s="2"/>
    </row>
    <row r="242" spans="1:10">
      <c r="A242" s="2"/>
      <c r="B242" s="17"/>
      <c r="C242" s="136"/>
      <c r="D242" s="135"/>
      <c r="E242" s="16"/>
      <c r="F242" s="16"/>
      <c r="G242" s="131"/>
      <c r="H242" s="16"/>
      <c r="I242" s="16"/>
      <c r="J242" s="2"/>
    </row>
    <row r="243" spans="1:10" ht="22.5">
      <c r="A243" s="1"/>
      <c r="B243" s="17"/>
      <c r="C243" s="2"/>
      <c r="D243" s="2"/>
      <c r="E243" s="2"/>
      <c r="F243" s="2"/>
      <c r="G243" s="2"/>
      <c r="H243" s="2"/>
      <c r="I243" s="2"/>
      <c r="J243" s="2"/>
    </row>
    <row r="244" spans="1:10" ht="22.5">
      <c r="A244" s="1"/>
      <c r="B244" s="17"/>
      <c r="C244" s="2"/>
      <c r="D244" s="2"/>
      <c r="E244" s="2"/>
      <c r="F244" s="1"/>
      <c r="G244" s="1"/>
      <c r="H244" s="1"/>
      <c r="I244" s="1"/>
      <c r="J244" s="2"/>
    </row>
    <row r="245" spans="1:10" ht="22.5">
      <c r="A245" s="1"/>
      <c r="B245" s="1"/>
      <c r="C245" s="2"/>
      <c r="D245" s="2"/>
      <c r="E245" s="2"/>
      <c r="F245" s="1"/>
      <c r="G245" s="1"/>
      <c r="H245" s="1"/>
      <c r="I245" s="1"/>
      <c r="J245" s="2"/>
    </row>
    <row r="246" spans="1:10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22.5">
      <c r="A247" s="12"/>
      <c r="B247" s="13"/>
      <c r="C247" s="13"/>
      <c r="D247" s="13"/>
      <c r="E247" s="14"/>
      <c r="F247" s="14"/>
      <c r="G247" s="14"/>
      <c r="H247" s="14"/>
      <c r="I247" s="14"/>
      <c r="J247" s="13"/>
    </row>
    <row r="248" spans="1:10" ht="22.5">
      <c r="A248" s="99"/>
      <c r="B248" s="93"/>
      <c r="C248" s="93"/>
      <c r="D248" s="93"/>
      <c r="E248" s="9"/>
      <c r="F248" s="9"/>
      <c r="G248" s="9"/>
      <c r="H248" s="9"/>
      <c r="I248" s="14"/>
      <c r="J248" s="13"/>
    </row>
    <row r="249" spans="1:10">
      <c r="A249" s="9"/>
      <c r="B249" s="2"/>
      <c r="C249" s="2"/>
      <c r="D249" s="9"/>
      <c r="E249" s="18"/>
      <c r="F249" s="18"/>
      <c r="G249" s="18"/>
      <c r="H249" s="18"/>
      <c r="I249" s="18"/>
      <c r="J249" s="2"/>
    </row>
    <row r="250" spans="1:10">
      <c r="A250" s="9"/>
      <c r="B250" s="17"/>
      <c r="C250" s="131"/>
      <c r="D250" s="9"/>
      <c r="E250" s="18"/>
      <c r="F250" s="16"/>
      <c r="G250" s="18"/>
      <c r="H250" s="16"/>
      <c r="I250" s="16"/>
      <c r="J250" s="2"/>
    </row>
    <row r="251" spans="1:10">
      <c r="A251" s="9"/>
      <c r="B251" s="17"/>
      <c r="C251" s="131"/>
      <c r="D251" s="9"/>
      <c r="E251" s="18"/>
      <c r="F251" s="16"/>
      <c r="G251" s="18"/>
      <c r="H251" s="16"/>
      <c r="I251" s="16"/>
      <c r="J251" s="11"/>
    </row>
    <row r="252" spans="1:10">
      <c r="A252" s="9"/>
      <c r="B252" s="17"/>
      <c r="C252" s="131"/>
      <c r="D252" s="9"/>
      <c r="E252" s="18"/>
      <c r="F252" s="16"/>
      <c r="G252" s="18"/>
      <c r="H252" s="16"/>
      <c r="I252" s="16"/>
      <c r="J252" s="2"/>
    </row>
    <row r="253" spans="1:10">
      <c r="A253" s="9"/>
      <c r="B253" s="17"/>
      <c r="C253" s="131"/>
      <c r="D253" s="93"/>
      <c r="E253" s="18"/>
      <c r="F253" s="16"/>
      <c r="G253" s="18"/>
      <c r="H253" s="16"/>
      <c r="I253" s="16"/>
      <c r="J253" s="2"/>
    </row>
    <row r="254" spans="1:10">
      <c r="A254" s="9"/>
      <c r="B254" s="17"/>
      <c r="C254" s="131"/>
      <c r="D254" s="9"/>
      <c r="E254" s="132"/>
      <c r="F254" s="16"/>
      <c r="G254" s="18"/>
      <c r="H254" s="16"/>
      <c r="I254" s="16"/>
      <c r="J254" s="2"/>
    </row>
    <row r="255" spans="1:10">
      <c r="A255" s="9"/>
      <c r="B255" s="17"/>
      <c r="C255" s="131"/>
      <c r="D255" s="126"/>
      <c r="E255" s="16"/>
      <c r="F255" s="16"/>
      <c r="G255" s="18"/>
      <c r="H255" s="16"/>
      <c r="I255" s="16"/>
      <c r="J255" s="2"/>
    </row>
    <row r="256" spans="1:10">
      <c r="A256" s="9"/>
      <c r="B256" s="17"/>
      <c r="C256" s="131"/>
      <c r="D256" s="126"/>
      <c r="E256" s="18"/>
      <c r="F256" s="16"/>
      <c r="G256" s="18"/>
      <c r="H256" s="16"/>
      <c r="I256" s="16"/>
      <c r="J256" s="2"/>
    </row>
    <row r="257" spans="1:10">
      <c r="A257" s="9"/>
      <c r="B257" s="2"/>
      <c r="C257" s="2"/>
      <c r="D257" s="2"/>
      <c r="E257" s="16"/>
      <c r="F257" s="16"/>
      <c r="G257" s="16"/>
      <c r="H257" s="16"/>
      <c r="I257" s="16"/>
      <c r="J257" s="2"/>
    </row>
    <row r="258" spans="1:10">
      <c r="A258" s="2"/>
      <c r="B258" s="101"/>
      <c r="C258" s="2"/>
      <c r="D258" s="9"/>
      <c r="E258" s="137"/>
      <c r="F258" s="16"/>
      <c r="G258" s="16"/>
      <c r="H258" s="16"/>
      <c r="I258" s="16"/>
      <c r="J258" s="2"/>
    </row>
    <row r="259" spans="1:10">
      <c r="A259" s="2"/>
      <c r="B259" s="101"/>
      <c r="C259" s="100"/>
      <c r="D259" s="9"/>
      <c r="E259" s="137"/>
      <c r="F259" s="16"/>
      <c r="G259" s="16"/>
      <c r="H259" s="16"/>
      <c r="I259" s="16"/>
      <c r="J259" s="2"/>
    </row>
    <row r="260" spans="1:10">
      <c r="A260" s="2"/>
      <c r="B260" s="101"/>
      <c r="C260" s="2"/>
      <c r="D260" s="9"/>
      <c r="E260" s="16"/>
      <c r="F260" s="16"/>
      <c r="G260" s="16"/>
      <c r="H260" s="16"/>
      <c r="I260" s="16"/>
      <c r="J260" s="2"/>
    </row>
    <row r="261" spans="1:10">
      <c r="A261" s="2"/>
      <c r="B261" s="101"/>
      <c r="C261" s="2"/>
      <c r="D261" s="9"/>
      <c r="E261" s="16"/>
      <c r="F261" s="16"/>
      <c r="G261" s="16"/>
      <c r="H261" s="16"/>
      <c r="I261" s="16"/>
      <c r="J261" s="2"/>
    </row>
    <row r="262" spans="1:10">
      <c r="A262" s="9"/>
      <c r="B262" s="101"/>
      <c r="C262" s="2"/>
      <c r="D262" s="9"/>
      <c r="E262" s="16"/>
      <c r="F262" s="16"/>
      <c r="G262" s="16"/>
      <c r="H262" s="16"/>
      <c r="I262" s="16"/>
      <c r="J262" s="2"/>
    </row>
    <row r="263" spans="1:10">
      <c r="A263" s="9"/>
      <c r="B263" s="101"/>
      <c r="C263" s="2"/>
      <c r="D263" s="9"/>
      <c r="E263" s="16"/>
      <c r="F263" s="16"/>
      <c r="G263" s="16"/>
      <c r="H263" s="16"/>
      <c r="I263" s="16"/>
      <c r="J263" s="2"/>
    </row>
    <row r="264" spans="1:10">
      <c r="A264" s="9"/>
      <c r="B264" s="101"/>
      <c r="C264" s="2"/>
      <c r="D264" s="9"/>
      <c r="E264" s="16"/>
      <c r="F264" s="16"/>
      <c r="G264" s="16"/>
      <c r="H264" s="16"/>
      <c r="I264" s="16"/>
      <c r="J264" s="2"/>
    </row>
    <row r="265" spans="1:10">
      <c r="A265" s="9"/>
      <c r="B265" s="101"/>
      <c r="C265" s="2"/>
      <c r="D265" s="9"/>
      <c r="E265" s="16"/>
      <c r="F265" s="16"/>
      <c r="G265" s="16"/>
      <c r="H265" s="16"/>
      <c r="I265" s="16"/>
      <c r="J265" s="2"/>
    </row>
    <row r="266" spans="1:10">
      <c r="A266" s="9"/>
      <c r="B266" s="101"/>
      <c r="C266" s="2"/>
      <c r="D266" s="9"/>
      <c r="E266" s="16"/>
      <c r="F266" s="16"/>
      <c r="G266" s="16"/>
      <c r="H266" s="16"/>
      <c r="I266" s="16"/>
      <c r="J266" s="2"/>
    </row>
    <row r="267" spans="1:10">
      <c r="A267" s="2"/>
      <c r="B267" s="17"/>
      <c r="C267" s="2"/>
      <c r="D267" s="9"/>
      <c r="E267" s="16"/>
      <c r="F267" s="16"/>
      <c r="G267" s="16"/>
      <c r="H267" s="16"/>
      <c r="I267" s="16"/>
      <c r="J267" s="2"/>
    </row>
    <row r="268" spans="1:10" ht="22.5">
      <c r="A268" s="1"/>
      <c r="B268" s="17"/>
      <c r="C268" s="2"/>
      <c r="D268" s="2"/>
      <c r="E268" s="2"/>
      <c r="F268" s="2"/>
      <c r="G268" s="2"/>
      <c r="H268" s="2"/>
      <c r="I268" s="2"/>
      <c r="J268" s="2"/>
    </row>
    <row r="269" spans="1:10" ht="22.5">
      <c r="A269" s="1"/>
      <c r="B269" s="17"/>
      <c r="C269" s="2"/>
      <c r="D269" s="2"/>
      <c r="E269" s="2"/>
      <c r="F269" s="1"/>
      <c r="G269" s="1"/>
      <c r="H269" s="1"/>
      <c r="I269" s="1"/>
      <c r="J269" s="2"/>
    </row>
    <row r="270" spans="1:10" ht="22.5">
      <c r="A270" s="1"/>
      <c r="B270" s="1"/>
      <c r="C270" s="2"/>
      <c r="D270" s="2"/>
      <c r="E270" s="2"/>
      <c r="F270" s="1"/>
      <c r="G270" s="1"/>
      <c r="H270" s="1"/>
      <c r="I270" s="1"/>
      <c r="J270" s="2"/>
    </row>
    <row r="271" spans="1:10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22.5">
      <c r="A272" s="12"/>
      <c r="B272" s="13"/>
      <c r="C272" s="13"/>
      <c r="D272" s="13"/>
      <c r="E272" s="14"/>
      <c r="F272" s="14"/>
      <c r="G272" s="14"/>
      <c r="H272" s="14"/>
      <c r="I272" s="14"/>
      <c r="J272" s="13"/>
    </row>
    <row r="273" spans="1:10" ht="22.5">
      <c r="A273" s="99"/>
      <c r="B273" s="93"/>
      <c r="C273" s="93"/>
      <c r="D273" s="93"/>
      <c r="E273" s="9"/>
      <c r="F273" s="9"/>
      <c r="G273" s="9"/>
      <c r="H273" s="9"/>
      <c r="I273" s="14"/>
      <c r="J273" s="13"/>
    </row>
    <row r="274" spans="1:10">
      <c r="A274" s="9"/>
      <c r="B274" s="2"/>
      <c r="C274" s="2"/>
      <c r="D274" s="2"/>
      <c r="E274" s="16"/>
      <c r="F274" s="16"/>
      <c r="G274" s="16"/>
      <c r="H274" s="16"/>
      <c r="I274" s="16"/>
      <c r="J274" s="2"/>
    </row>
    <row r="275" spans="1:10">
      <c r="A275" s="2"/>
      <c r="B275" s="17"/>
      <c r="C275" s="2"/>
      <c r="D275" s="9"/>
      <c r="E275" s="16"/>
      <c r="F275" s="16"/>
      <c r="G275" s="16"/>
      <c r="H275" s="16"/>
      <c r="I275" s="16"/>
      <c r="J275" s="2"/>
    </row>
    <row r="276" spans="1:10">
      <c r="A276" s="2"/>
      <c r="B276" s="17"/>
      <c r="C276" s="100"/>
      <c r="D276" s="9"/>
      <c r="E276" s="16"/>
      <c r="F276" s="16"/>
      <c r="G276" s="16"/>
      <c r="H276" s="16"/>
      <c r="I276" s="16"/>
      <c r="J276" s="2"/>
    </row>
    <row r="277" spans="1:10">
      <c r="A277" s="2"/>
      <c r="B277" s="17"/>
      <c r="C277" s="100"/>
      <c r="D277" s="9"/>
      <c r="E277" s="16"/>
      <c r="F277" s="16"/>
      <c r="G277" s="16"/>
      <c r="H277" s="16"/>
      <c r="I277" s="16"/>
      <c r="J277" s="11"/>
    </row>
    <row r="278" spans="1:10">
      <c r="A278" s="9"/>
      <c r="B278" s="2"/>
      <c r="C278" s="2"/>
      <c r="D278" s="2"/>
      <c r="E278" s="16"/>
      <c r="F278" s="16"/>
      <c r="G278" s="16"/>
      <c r="H278" s="16"/>
      <c r="I278" s="16"/>
      <c r="J278" s="2"/>
    </row>
    <row r="279" spans="1:10">
      <c r="A279" s="2"/>
      <c r="B279" s="101"/>
      <c r="C279" s="2"/>
      <c r="D279" s="9"/>
      <c r="E279" s="16"/>
      <c r="F279" s="16"/>
      <c r="G279" s="16"/>
      <c r="H279" s="16"/>
      <c r="I279" s="16"/>
      <c r="J279" s="2"/>
    </row>
    <row r="280" spans="1:10">
      <c r="A280" s="2"/>
      <c r="B280" s="101"/>
      <c r="C280" s="2"/>
      <c r="D280" s="9"/>
      <c r="E280" s="16"/>
      <c r="F280" s="16"/>
      <c r="G280" s="16"/>
      <c r="H280" s="16"/>
      <c r="I280" s="16"/>
      <c r="J280" s="2"/>
    </row>
    <row r="281" spans="1:10">
      <c r="A281" s="9"/>
      <c r="B281" s="101"/>
      <c r="C281" s="2"/>
      <c r="D281" s="9"/>
      <c r="E281" s="16"/>
      <c r="F281" s="16"/>
      <c r="G281" s="16"/>
      <c r="H281" s="16"/>
      <c r="I281" s="16"/>
      <c r="J281" s="2"/>
    </row>
    <row r="282" spans="1:10">
      <c r="A282" s="9"/>
      <c r="B282" s="2"/>
      <c r="C282" s="2"/>
      <c r="D282" s="2"/>
      <c r="E282" s="16"/>
      <c r="F282" s="16"/>
      <c r="G282" s="16"/>
      <c r="H282" s="16"/>
      <c r="I282" s="16"/>
      <c r="J282" s="2"/>
    </row>
    <row r="283" spans="1:10">
      <c r="A283" s="2"/>
      <c r="B283" s="2"/>
      <c r="C283" s="2"/>
      <c r="D283" s="9"/>
      <c r="E283" s="16"/>
      <c r="F283" s="16"/>
      <c r="G283" s="16"/>
      <c r="H283" s="16"/>
      <c r="I283" s="16"/>
      <c r="J283" s="2"/>
    </row>
    <row r="284" spans="1:10">
      <c r="A284" s="9"/>
      <c r="B284" s="2"/>
      <c r="C284" s="2"/>
      <c r="D284" s="9"/>
      <c r="E284" s="16"/>
      <c r="F284" s="16"/>
      <c r="G284" s="16"/>
      <c r="H284" s="16"/>
      <c r="I284" s="16"/>
      <c r="J284" s="2"/>
    </row>
    <row r="285" spans="1:10">
      <c r="A285" s="2"/>
      <c r="B285" s="2"/>
      <c r="C285" s="2"/>
      <c r="D285" s="9"/>
      <c r="E285" s="16"/>
      <c r="F285" s="16"/>
      <c r="G285" s="16"/>
      <c r="H285" s="16"/>
      <c r="I285" s="16"/>
      <c r="J285" s="2"/>
    </row>
    <row r="286" spans="1:10">
      <c r="A286" s="9"/>
      <c r="B286" s="2"/>
      <c r="C286" s="2"/>
      <c r="D286" s="2"/>
      <c r="E286" s="16"/>
      <c r="F286" s="16"/>
      <c r="G286" s="16"/>
      <c r="H286" s="16"/>
      <c r="I286" s="16"/>
      <c r="J286" s="2"/>
    </row>
    <row r="287" spans="1:10">
      <c r="A287" s="2"/>
      <c r="B287" s="2"/>
      <c r="C287" s="2"/>
      <c r="D287" s="9"/>
      <c r="E287" s="16"/>
      <c r="F287" s="16"/>
      <c r="G287" s="16"/>
      <c r="H287" s="16"/>
      <c r="I287" s="16"/>
      <c r="J287" s="2"/>
    </row>
    <row r="288" spans="1:10">
      <c r="A288" s="9"/>
      <c r="B288" s="2"/>
      <c r="C288" s="2"/>
      <c r="D288" s="2"/>
      <c r="E288" s="16"/>
      <c r="F288" s="16"/>
      <c r="G288" s="16"/>
      <c r="H288" s="16"/>
      <c r="I288" s="16"/>
      <c r="J288" s="2"/>
    </row>
    <row r="289" spans="1:10">
      <c r="A289" s="2"/>
      <c r="B289" s="2"/>
      <c r="C289" s="2"/>
      <c r="D289" s="9"/>
      <c r="E289" s="16"/>
      <c r="F289" s="16"/>
      <c r="G289" s="16"/>
      <c r="H289" s="16"/>
      <c r="I289" s="16"/>
      <c r="J289" s="2"/>
    </row>
    <row r="290" spans="1:10">
      <c r="A290" s="9"/>
      <c r="B290" s="2"/>
      <c r="C290" s="2"/>
      <c r="D290" s="2"/>
      <c r="E290" s="16"/>
      <c r="F290" s="16"/>
      <c r="G290" s="16"/>
      <c r="H290" s="16"/>
      <c r="I290" s="16"/>
      <c r="J290" s="2"/>
    </row>
    <row r="291" spans="1:10">
      <c r="A291" s="2"/>
      <c r="B291" s="2"/>
      <c r="C291" s="2"/>
      <c r="D291" s="9"/>
      <c r="E291" s="16"/>
      <c r="F291" s="16"/>
      <c r="G291" s="16"/>
      <c r="H291" s="16"/>
      <c r="I291" s="16"/>
      <c r="J291" s="2"/>
    </row>
    <row r="292" spans="1:10">
      <c r="A292" s="9"/>
      <c r="B292" s="2"/>
      <c r="C292" s="2"/>
      <c r="D292" s="2"/>
      <c r="E292" s="16"/>
      <c r="F292" s="16"/>
      <c r="G292" s="16"/>
      <c r="H292" s="16"/>
      <c r="I292" s="16"/>
      <c r="J292" s="2"/>
    </row>
  </sheetData>
  <mergeCells count="7">
    <mergeCell ref="J5:J6"/>
    <mergeCell ref="A5:A6"/>
    <mergeCell ref="B5:B6"/>
    <mergeCell ref="C5:C6"/>
    <mergeCell ref="D5:D6"/>
    <mergeCell ref="E5:F5"/>
    <mergeCell ref="G5:H5"/>
  </mergeCells>
  <printOptions horizontalCentered="1" verticalCentered="1"/>
  <pageMargins left="0.39370078740157483" right="0.15748031496062992" top="0.78740157480314965" bottom="0.39370078740157483" header="0.31496062992125984" footer="0.31496062992125984"/>
  <pageSetup paperSize="9" scale="87" orientation="landscape" horizontalDpi="4294967293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20</vt:i4>
      </vt:variant>
      <vt:variant>
        <vt:lpstr>ช่วงที่มีชื่อ</vt:lpstr>
      </vt:variant>
      <vt:variant>
        <vt:i4>19</vt:i4>
      </vt:variant>
    </vt:vector>
  </HeadingPairs>
  <TitlesOfParts>
    <vt:vector size="39" baseType="lpstr">
      <vt:lpstr>ปร.6</vt:lpstr>
      <vt:lpstr>ปร.5 (ก)</vt:lpstr>
      <vt:lpstr>ปร.4 หมวดสรุปค่าต้นทุนงาน</vt:lpstr>
      <vt:lpstr>หมวดงานปรับพื้นที่</vt:lpstr>
      <vt:lpstr>หมวดงานโครงสร้าง</vt:lpstr>
      <vt:lpstr>หมวดงานพื้น</vt:lpstr>
      <vt:lpstr>หมวดงานผนัง</vt:lpstr>
      <vt:lpstr>หมวดงานหลังคา</vt:lpstr>
      <vt:lpstr>หมวดงานฝ้าเพดาน</vt:lpstr>
      <vt:lpstr>หมวดงานประตูหน้าต่าง</vt:lpstr>
      <vt:lpstr>หมวดงานช่องเก็บของบนหัวนอน</vt:lpstr>
      <vt:lpstr>หมวดงานราวตากผ้า</vt:lpstr>
      <vt:lpstr>หมวดงานไฟฟ้า</vt:lpstr>
      <vt:lpstr>หมวดงานสุขภัณฑ์</vt:lpstr>
      <vt:lpstr>หมวดงานประปาและสุขาภิบาล</vt:lpstr>
      <vt:lpstr>หมวดงานสี</vt:lpstr>
      <vt:lpstr>ปร.5 (ข)</vt:lpstr>
      <vt:lpstr>หมวดงานครุภัณฑ์</vt:lpstr>
      <vt:lpstr>พาณิชย์จังหวัดยโสธร</vt:lpstr>
      <vt:lpstr>factor f</vt:lpstr>
      <vt:lpstr>'ปร.4 หมวดสรุปค่าต้นทุนงาน'!Print_Area</vt:lpstr>
      <vt:lpstr>'ปร.5 (ก)'!Print_Area</vt:lpstr>
      <vt:lpstr>'ปร.5 (ข)'!Print_Area</vt:lpstr>
      <vt:lpstr>หมวดงานครุภัณฑ์!Print_Area</vt:lpstr>
      <vt:lpstr>หมวดงานโครงสร้าง!Print_Area</vt:lpstr>
      <vt:lpstr>หมวดงานช่องเก็บของบนหัวนอน!Print_Area</vt:lpstr>
      <vt:lpstr>หมวดงานประตูหน้าต่าง!Print_Area</vt:lpstr>
      <vt:lpstr>หมวดงานประปาและสุขาภิบาล!Print_Area</vt:lpstr>
      <vt:lpstr>หมวดงานปรับพื้นที่!Print_Area</vt:lpstr>
      <vt:lpstr>หมวดงานผนัง!Print_Area</vt:lpstr>
      <vt:lpstr>หมวดงานฝ้าเพดาน!Print_Area</vt:lpstr>
      <vt:lpstr>หมวดงานพื้น!Print_Area</vt:lpstr>
      <vt:lpstr>หมวดงานไฟฟ้า!Print_Area</vt:lpstr>
      <vt:lpstr>หมวดงานราวตากผ้า!Print_Area</vt:lpstr>
      <vt:lpstr>หมวดงานสี!Print_Area</vt:lpstr>
      <vt:lpstr>หมวดงานสุขภัณฑ์!Print_Area</vt:lpstr>
      <vt:lpstr>หมวดงานหลังคา!Print_Area</vt:lpstr>
      <vt:lpstr>'ปร.4 หมวดสรุปค่าต้นทุนงาน'!Print_Titles</vt:lpstr>
      <vt:lpstr>หมวดงานโครงสร้าง!Print_Titles</vt:lpstr>
    </vt:vector>
  </TitlesOfParts>
  <Company>BUILDING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TAVEESAK</dc:creator>
  <cp:lastModifiedBy>OA2</cp:lastModifiedBy>
  <cp:lastPrinted>2025-04-29T04:05:52Z</cp:lastPrinted>
  <dcterms:created xsi:type="dcterms:W3CDTF">2005-10-07T02:16:26Z</dcterms:created>
  <dcterms:modified xsi:type="dcterms:W3CDTF">2025-05-14T07:26:12Z</dcterms:modified>
</cp:coreProperties>
</file>