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475" firstSheet="1" activeTab="1"/>
  </bookViews>
  <sheets>
    <sheet name="XXXXXX" sheetId="4" state="veryHidden" r:id="rId1"/>
    <sheet name="ปร.5" sheetId="41" r:id="rId2"/>
    <sheet name="ปร.4" sheetId="46" r:id="rId3"/>
    <sheet name="F" sheetId="64" r:id="rId4"/>
    <sheet name="ถอดวัสดุ" sheetId="65" r:id="rId5"/>
  </sheets>
  <externalReferences>
    <externalReference r:id="rId6"/>
    <externalReference r:id="rId7"/>
  </externalReferences>
  <definedNames>
    <definedName name="factor_table">[1]F!$F$10:$F$33</definedName>
    <definedName name="_xlnm.Print_Area" localSheetId="3">F!$B$2:$G$33</definedName>
    <definedName name="_xlnm.Print_Area" localSheetId="2">ปร.4!$A$1:$K$33</definedName>
    <definedName name="_xlnm.Print_Area" localSheetId="1">ปร.5!$A$1:$J$56</definedName>
    <definedName name="_xlnm.Print_Titles" localSheetId="2">ปร.4!$A:$K,ปร.4!$1:$7</definedName>
  </definedNames>
  <calcPr calcId="144525"/>
</workbook>
</file>

<file path=xl/calcChain.xml><?xml version="1.0" encoding="utf-8"?>
<calcChain xmlns="http://schemas.openxmlformats.org/spreadsheetml/2006/main">
  <c r="I32" i="46" l="1"/>
  <c r="G32" i="46"/>
  <c r="J32" i="46" s="1"/>
  <c r="G31" i="46"/>
  <c r="I31" i="46"/>
  <c r="I26" i="46"/>
  <c r="G26" i="46"/>
  <c r="J26" i="46" s="1"/>
  <c r="J31" i="46" l="1"/>
  <c r="B6" i="65"/>
  <c r="B5" i="65"/>
  <c r="B2" i="65"/>
  <c r="B4" i="65"/>
  <c r="B3" i="65"/>
  <c r="B1" i="65"/>
  <c r="R30" i="46" l="1"/>
  <c r="I30" i="46" l="1"/>
  <c r="G30" i="46"/>
  <c r="I28" i="46"/>
  <c r="I33" i="46" s="1"/>
  <c r="G28" i="46"/>
  <c r="G33" i="46" l="1"/>
  <c r="J33" i="46" s="1"/>
  <c r="J30" i="46"/>
  <c r="J28" i="46"/>
  <c r="H6" i="64" l="1"/>
  <c r="H5" i="64"/>
  <c r="H7" i="64" s="1"/>
  <c r="I25" i="46" l="1"/>
  <c r="G25" i="46"/>
  <c r="G14" i="41" l="1"/>
  <c r="J25" i="46"/>
  <c r="D5" i="64" l="1"/>
  <c r="C9" i="64" s="1"/>
  <c r="C8" i="64" s="1"/>
  <c r="C10" i="64" s="1"/>
  <c r="J9" i="46"/>
  <c r="J10" i="46"/>
  <c r="L10" i="46" l="1"/>
  <c r="L9" i="46"/>
  <c r="M14" i="41" l="1"/>
  <c r="E10" i="41" l="1"/>
  <c r="D8" i="41"/>
  <c r="M17" i="41" l="1"/>
  <c r="N18" i="41"/>
  <c r="L19" i="41"/>
  <c r="M23" i="41"/>
  <c r="O24" i="41" s="1"/>
  <c r="I35" i="46" l="1"/>
  <c r="M9" i="46" l="1"/>
  <c r="N9" i="46" s="1"/>
  <c r="G35" i="46" l="1"/>
  <c r="J35" i="46" s="1"/>
  <c r="J23" i="46" l="1"/>
  <c r="M10" i="46"/>
  <c r="N10" i="46" s="1"/>
  <c r="C13" i="64" l="1"/>
  <c r="C14" i="64" l="1"/>
  <c r="H14" i="41" s="1"/>
  <c r="I14" i="41" s="1"/>
  <c r="C16" i="64" l="1"/>
  <c r="I22" i="41"/>
  <c r="I23" i="41" s="1"/>
  <c r="I24" i="41" s="1"/>
</calcChain>
</file>

<file path=xl/sharedStrings.xml><?xml version="1.0" encoding="utf-8"?>
<sst xmlns="http://schemas.openxmlformats.org/spreadsheetml/2006/main" count="144" uniqueCount="105">
  <si>
    <t>ลำดับ</t>
  </si>
  <si>
    <t>ที่</t>
  </si>
  <si>
    <t>รายการ</t>
  </si>
  <si>
    <t>จำนวน</t>
  </si>
  <si>
    <t>หน่วย</t>
  </si>
  <si>
    <t>ค่าวัสดุ</t>
  </si>
  <si>
    <t>ราคา/หน่วย</t>
  </si>
  <si>
    <t>ค่าแรงงาน</t>
  </si>
  <si>
    <t>หมายเหตุ</t>
  </si>
  <si>
    <t>รวม</t>
  </si>
  <si>
    <t>ค่าวัสดุและแรงงาน</t>
  </si>
  <si>
    <t>Factor F</t>
  </si>
  <si>
    <t>รวมค่าวัสดุ</t>
  </si>
  <si>
    <t>รวมค่าแรงงาน</t>
  </si>
  <si>
    <t>-</t>
  </si>
  <si>
    <t>แบบสรุปค่าก่อสร้าง</t>
  </si>
  <si>
    <t>ส่วนราชการ</t>
  </si>
  <si>
    <t>ลำดับที่</t>
  </si>
  <si>
    <t>ค่างานต้นทุน</t>
  </si>
  <si>
    <t>ค่าก่อสร้าง</t>
  </si>
  <si>
    <t>%</t>
  </si>
  <si>
    <t>เงื่อนไขการใช้ตาราง FACTOR  F</t>
  </si>
  <si>
    <t>เงินล่วงหน้าจ่าย</t>
  </si>
  <si>
    <t>ภาษีมูลค่าเพิ่ม</t>
  </si>
  <si>
    <t>สรุป</t>
  </si>
  <si>
    <t>รวมค่าก่อสร้างเป็นเงิน</t>
  </si>
  <si>
    <t>คิดเป็นเงินประมาณ</t>
  </si>
  <si>
    <t>ตัวอักษร</t>
  </si>
  <si>
    <t>ประมาณราคาวันที่</t>
  </si>
  <si>
    <t>เงินประกันผลงานหัก</t>
  </si>
  <si>
    <t>งานประมาณการ</t>
  </si>
  <si>
    <t>ดอกเบี้ยเงินกู้</t>
  </si>
  <si>
    <t>สำนักงานโยธาธิการและผังเมืองจังหวัดอุดรธานี</t>
  </si>
  <si>
    <t>ขาดอีก</t>
  </si>
  <si>
    <t>แบบเลขที่</t>
  </si>
  <si>
    <t>ประมาณราคาเมื่อ</t>
  </si>
  <si>
    <t>วงเงิน</t>
  </si>
  <si>
    <t>fac</t>
  </si>
  <si>
    <t>ตอนนี้</t>
  </si>
  <si>
    <t>รวม fac มีเงิน</t>
  </si>
  <si>
    <t xml:space="preserve">ลงชื่อ ………………………………………. ผู้ประมาณราคา </t>
  </si>
  <si>
    <t>แบบ ปร.5</t>
  </si>
  <si>
    <t xml:space="preserve">( นางสาวปนัดดา  ตราชู ) </t>
  </si>
  <si>
    <t>สถาปนิกปฏิบัติการ</t>
  </si>
  <si>
    <t>สถานที่ก่อสร้าง</t>
  </si>
  <si>
    <t>หน่วยงานเจ้าของโครงการ</t>
  </si>
  <si>
    <t>หน่วยงานออกแบบแปลนและรายการ</t>
  </si>
  <si>
    <t xml:space="preserve">แบบเลขที่  </t>
  </si>
  <si>
    <t>ประมาณราคาโดย                   สำนักงานโยธาธิการและผังเมืองจังหวัดอุดรธานี</t>
  </si>
  <si>
    <t>รวมราคาค่าต้นทุนงานก่อสร้าง ทั้งหมดเป็นเงินทั้งสิ้น</t>
  </si>
  <si>
    <t>ประเภทงานอาคาร</t>
  </si>
  <si>
    <t>ประมาณราคาตามแบบ ปร.4 (งานก่อสร้าง)</t>
  </si>
  <si>
    <t>สรุปงานก่อสร้าง</t>
  </si>
  <si>
    <t xml:space="preserve"> </t>
  </si>
  <si>
    <t>รวมราคาค่าต้นทุนก่อสร้าง ทั้งหมดเป็นเงินทั้งสิ้น</t>
  </si>
  <si>
    <t>หมวดงานรื้อถอน</t>
  </si>
  <si>
    <t>หมวดงานปรับปรุงงานสถาปัตยกรรม</t>
  </si>
  <si>
    <t>การคำนวณหาค่า Factor-F เฉลี่ย</t>
  </si>
  <si>
    <t>ตาราง Factor F  งานอาคาร</t>
  </si>
  <si>
    <t>หนังสือกระทรวงการคลังที่ กค.0421.5 / ว.27 ลว.4 เมษายน 2554</t>
  </si>
  <si>
    <t>เริ่มใช้ 19  เมษายน  2554</t>
  </si>
  <si>
    <t>ราคาค่าวัสดุและค่าแรงที่ประมาณราคาได้</t>
  </si>
  <si>
    <t>บาท</t>
  </si>
  <si>
    <t>Factor F =</t>
  </si>
  <si>
    <r>
      <t>D - ((D-E)*(A-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)/(</t>
    </r>
    <r>
      <rPr>
        <b/>
        <sz val="18"/>
        <color indexed="10"/>
        <rFont val="CordiaUPC"/>
        <family val="2"/>
        <charset val="222"/>
      </rPr>
      <t>C</t>
    </r>
    <r>
      <rPr>
        <b/>
        <sz val="18"/>
        <rFont val="CordiaUPC"/>
        <family val="2"/>
        <charset val="222"/>
      </rPr>
      <t>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))</t>
    </r>
  </si>
  <si>
    <t>ค่าภาษีมูลค่าเพิ่ม</t>
  </si>
  <si>
    <t>B</t>
  </si>
  <si>
    <t>B : ค่างานต้นทุนต่ำ</t>
  </si>
  <si>
    <t>A</t>
  </si>
  <si>
    <t>A : ค่างานต้นทุนที่ประมาณราคาได้</t>
  </si>
  <si>
    <t>(บาท)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</si>
  <si>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</si>
  <si>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</si>
  <si>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</si>
  <si>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</si>
  <si>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</si>
  <si>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</si>
  <si>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</si>
  <si>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A * Factor F</t>
  </si>
  <si>
    <t>ตร.ม.</t>
  </si>
  <si>
    <t>รวมราคาค่าต้นทุนงานปรับปรุง ทั้งหมดเป็นเงินทั้งสิ้น</t>
  </si>
  <si>
    <t>งานรื้อถอน</t>
  </si>
  <si>
    <t>งานปรับปรุงซ่อมแซม</t>
  </si>
  <si>
    <t>รื้อขนไป</t>
  </si>
  <si>
    <t>จำนวน  1  แผ่น</t>
  </si>
  <si>
    <t>งานติดตั้งหลังคาเมทัลชีทหนา 0.30 เมตร พร้อมฉนวนกันความร้อน PE</t>
  </si>
  <si>
    <t>งานปรับปรุงและซ่อมแซมโรงสาวไหม</t>
  </si>
  <si>
    <t>ศูนย์หม่อนไหมเฉลิมพระเกียรติฯ จังหวัดอุดรธานี</t>
  </si>
  <si>
    <t>ประมาณราคาโครงการ              งานปรับปรุงและซ่อมแซมโรงสาวไหม</t>
  </si>
  <si>
    <t>สถานที่ก่อสร้าง                      ศูนย์หม่อนไหมเฉลิมพระเกียรติฯ จังหวัดอุดรธานี</t>
  </si>
  <si>
    <t>งานรื้อถอนหลังคาเดิม</t>
  </si>
  <si>
    <t>งานติดตั้งเชิงชาย (แผ่นสมาร์ทบอร์ด ขนาด 60x240x0.04 มม.)</t>
  </si>
  <si>
    <t>ผนัง 1</t>
  </si>
  <si>
    <t>ผนัง 2</t>
  </si>
  <si>
    <t>ผนัง 3</t>
  </si>
  <si>
    <t>ผนัง 4</t>
  </si>
  <si>
    <t>ผนังภายใน</t>
  </si>
  <si>
    <t>พื้นที่ไม่น้อยกว่า 1,120.00 ตารางเมตร</t>
  </si>
  <si>
    <t>เมตร</t>
  </si>
  <si>
    <t>ยผจ.อด.  40/67</t>
  </si>
  <si>
    <t>งานรื้อถอนหลอดฟลูออเรสเซนต์ พร้อมครอบตะแกรงกรองแสง</t>
  </si>
  <si>
    <t>ชุด</t>
  </si>
  <si>
    <t>งานติดตั้งหลอดฟลูออเรสเซนต์ พร้อมครอบตะแกรงกรองแสง</t>
  </si>
  <si>
    <t>งานติดตั้งเต้ารับปลั๊กฝังผนัง 16A 220V มีกราวด์</t>
  </si>
  <si>
    <t>จำนวน  9    แผ่น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</si>
</sst>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7" formatCode="&quot;฿&quot;#,##0.00;\-&quot;฿&quot;#,##0.00"/>
    <numFmt numFmtId="41" formatCode="_-* #,##0_-;\-* #,##0_-;_-* &quot;-&quot;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0.0"/>
    <numFmt numFmtId="190" formatCode="0.0000"/>
    <numFmt numFmtId="191" formatCode="_-* #,##0_-;\-* #,##0_-;_-* &quot;-&quot;??_-;_-@_-"/>
    <numFmt numFmtId="192" formatCode="[$-101041E]d\ mmmm\ yyyy;@"/>
    <numFmt numFmtId="193" formatCode="General_)"/>
    <numFmt numFmtId="194" formatCode="&quot;\&quot;#,##0;[Red]&quot;\&quot;\-#,##0"/>
    <numFmt numFmtId="195" formatCode="_ * #,##0.00_ ;_ * \-#,##0.00_ ;_ * &quot;-&quot;??_ ;_ @_ "/>
    <numFmt numFmtId="196" formatCode="_ * #,##0_ ;_ * \-#,##0_ ;_ * &quot;-&quot;_ ;_ @_ "/>
    <numFmt numFmtId="197" formatCode="&quot;฿&quot;\t#,##0_);\(&quot;฿&quot;\t#,##0\)"/>
    <numFmt numFmtId="198" formatCode="\t0.00E+00"/>
    <numFmt numFmtId="199" formatCode="#,##0.0_);\(#,##0.0\)"/>
    <numFmt numFmtId="200" formatCode="\ว\ว\/\ด\ด\/\ป\ป"/>
    <numFmt numFmtId="201" formatCode="0.0&quot;  &quot;"/>
    <numFmt numFmtId="202" formatCode="_-* #,##0.00_-;\-* #,##0.00_-;_-* &quot;-&quot;_-;_-@_-"/>
    <numFmt numFmtId="203" formatCode="#,###"/>
    <numFmt numFmtId="204" formatCode="#,##0;\(#,##0\)"/>
    <numFmt numFmtId="205" formatCode="\$#,##0.00;\(\$#,##0.00\)"/>
    <numFmt numFmtId="206" formatCode="\$#,##0;\(\$#,##0\)"/>
    <numFmt numFmtId="207" formatCode="#,##0\ &quot;F&quot;;[Red]\-#,##0\ &quot;F&quot;"/>
    <numFmt numFmtId="208" formatCode="dd\-mmm\-yy_)"/>
    <numFmt numFmtId="209" formatCode="_(* #,##0_);_(* \(#,##0\);_(* &quot;-&quot;??_);_(@_)"/>
    <numFmt numFmtId="210" formatCode="_(* #,##0.0_);_(* \(#,##0.0\);_(* &quot;-&quot;??_);_(@_)"/>
    <numFmt numFmtId="211" formatCode="_(* #,##0.000_);_(* \(#,##0.000\);_(* &quot;-&quot;??_);_(@_)"/>
    <numFmt numFmtId="212" formatCode="_(* #,##0.0000_);_(* \(#,##0.0000\);_(* &quot;-&quot;??_);_(@_)"/>
    <numFmt numFmtId="213" formatCode="_-* #,##0.0000_-;\-* #,##0.0000_-;_-* &quot;-&quot;??_-;_-@_-"/>
    <numFmt numFmtId="214" formatCode="_-* #,##0.00000_-;\-* #,##0.00000_-;_-* &quot;-&quot;??_-;_-@_-"/>
  </numFmts>
  <fonts count="8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SV Rojchana"/>
    </font>
    <font>
      <sz val="14"/>
      <name val="SV Rojchana"/>
      <charset val="222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4"/>
      <name val="CordiaUPC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4"/>
      <name val="AngsanaUPC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7"/>
      <name val="Small Fonts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4"/>
      <name val="AngsanaUPC"/>
      <family val="1"/>
    </font>
    <font>
      <sz val="8"/>
      <name val="Cordia New"/>
      <family val="2"/>
    </font>
    <font>
      <b/>
      <sz val="16"/>
      <name val="Cordia New"/>
      <family val="2"/>
    </font>
    <font>
      <sz val="14"/>
      <name val="CordiaUPC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u val="singleAccounting"/>
      <sz val="16"/>
      <name val="TH SarabunPSK"/>
      <family val="2"/>
    </font>
    <font>
      <b/>
      <u val="doubleAccounting"/>
      <sz val="16"/>
      <name val="TH SarabunPSK"/>
      <family val="2"/>
    </font>
    <font>
      <sz val="12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b/>
      <sz val="15.5"/>
      <name val="TH SarabunPSK"/>
      <family val="2"/>
    </font>
    <font>
      <b/>
      <u/>
      <sz val="15.5"/>
      <name val="TH SarabunPSK"/>
      <family val="2"/>
    </font>
    <font>
      <sz val="15.5"/>
      <name val="TH SarabunPSK"/>
      <family val="2"/>
    </font>
    <font>
      <b/>
      <u val="singleAccounting"/>
      <sz val="15.5"/>
      <name val="TH SarabunPSK"/>
      <family val="2"/>
    </font>
    <font>
      <b/>
      <sz val="14"/>
      <name val="CordiaUPC"/>
      <family val="2"/>
      <charset val="222"/>
    </font>
    <font>
      <b/>
      <sz val="24"/>
      <name val="CordiaUPC"/>
      <family val="2"/>
      <charset val="222"/>
    </font>
    <font>
      <b/>
      <sz val="20"/>
      <name val="CordiaUPC"/>
      <family val="2"/>
      <charset val="222"/>
    </font>
    <font>
      <b/>
      <sz val="14"/>
      <name val="Cordia New"/>
      <family val="2"/>
    </font>
    <font>
      <b/>
      <sz val="16"/>
      <color indexed="10"/>
      <name val="CordiaUPC"/>
      <family val="2"/>
      <charset val="222"/>
    </font>
    <font>
      <b/>
      <sz val="16"/>
      <color indexed="12"/>
      <name val="CordiaUPC"/>
      <family val="2"/>
      <charset val="222"/>
    </font>
    <font>
      <b/>
      <sz val="16"/>
      <name val="CordiaUPC"/>
      <family val="2"/>
      <charset val="222"/>
    </font>
    <font>
      <b/>
      <sz val="14"/>
      <color indexed="10"/>
      <name val="Cordia New"/>
      <family val="2"/>
    </font>
    <font>
      <b/>
      <sz val="18"/>
      <name val="CordiaUPC"/>
      <family val="2"/>
      <charset val="222"/>
    </font>
    <font>
      <b/>
      <sz val="18"/>
      <color indexed="12"/>
      <name val="CordiaUPC"/>
      <family val="2"/>
      <charset val="222"/>
    </font>
    <font>
      <b/>
      <sz val="18"/>
      <color indexed="10"/>
      <name val="CordiaUPC"/>
      <family val="2"/>
      <charset val="222"/>
    </font>
    <font>
      <sz val="14"/>
      <color indexed="12"/>
      <name val="Cordia New"/>
      <family val="2"/>
    </font>
    <font>
      <b/>
      <sz val="14"/>
      <color indexed="12"/>
      <name val="CordiaUPC"/>
      <family val="2"/>
      <charset val="222"/>
    </font>
    <font>
      <i/>
      <sz val="14"/>
      <name val="CordiaUPC"/>
      <family val="2"/>
      <charset val="222"/>
    </font>
    <font>
      <b/>
      <sz val="14"/>
      <color indexed="21"/>
      <name val="CordiaUPC"/>
      <family val="2"/>
      <charset val="222"/>
    </font>
    <font>
      <b/>
      <sz val="14"/>
      <color indexed="8"/>
      <name val="CordiaUPC"/>
      <family val="2"/>
      <charset val="222"/>
    </font>
    <font>
      <b/>
      <i/>
      <sz val="14"/>
      <color indexed="12"/>
      <name val="CordiaUPC"/>
      <family val="2"/>
      <charset val="222"/>
    </font>
    <font>
      <b/>
      <i/>
      <sz val="18"/>
      <color indexed="8"/>
      <name val="CordiaUPC"/>
      <family val="2"/>
      <charset val="222"/>
    </font>
    <font>
      <b/>
      <sz val="14"/>
      <color indexed="10"/>
      <name val="CordiaUPC"/>
      <family val="2"/>
      <charset val="222"/>
    </font>
    <font>
      <b/>
      <sz val="16"/>
      <color indexed="8"/>
      <name val="CordiaUPC"/>
      <family val="2"/>
      <charset val="222"/>
    </font>
    <font>
      <b/>
      <sz val="14"/>
      <color indexed="61"/>
      <name val="CordiaUPC"/>
      <family val="2"/>
      <charset val="222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37">
    <xf numFmtId="0" fontId="0" fillId="0" borderId="0"/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93" fontId="6" fillId="0" borderId="0" applyFont="0" applyFill="0" applyBorder="0" applyAlignment="0" applyProtection="0"/>
    <xf numFmtId="194" fontId="7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197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96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0" fontId="11" fillId="0" borderId="0"/>
    <xf numFmtId="0" fontId="12" fillId="0" borderId="0"/>
    <xf numFmtId="9" fontId="8" fillId="2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1" applyNumberFormat="0" applyFont="0" applyBorder="0" applyAlignment="0" applyProtection="0"/>
    <xf numFmtId="0" fontId="17" fillId="17" borderId="2">
      <alignment horizontal="centerContinuous" vertical="top"/>
    </xf>
    <xf numFmtId="0" fontId="8" fillId="0" borderId="0" applyFill="0" applyBorder="0" applyAlignment="0"/>
    <xf numFmtId="199" fontId="9" fillId="0" borderId="0" applyFill="0" applyBorder="0" applyAlignment="0"/>
    <xf numFmtId="0" fontId="18" fillId="0" borderId="0" applyFill="0" applyBorder="0" applyAlignment="0"/>
    <xf numFmtId="0" fontId="19" fillId="0" borderId="0" applyFill="0" applyBorder="0" applyAlignment="0"/>
    <xf numFmtId="0" fontId="19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199" fontId="9" fillId="0" borderId="0" applyFill="0" applyBorder="0" applyAlignment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02" fontId="20" fillId="0" borderId="0" applyFont="0" applyFill="0" applyBorder="0" applyAlignment="0" applyProtection="0"/>
    <xf numFmtId="203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8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204" fontId="21" fillId="0" borderId="0"/>
    <xf numFmtId="188" fontId="45" fillId="0" borderId="0" applyFont="0" applyFill="0" applyBorder="0" applyAlignment="0" applyProtection="0"/>
    <xf numFmtId="0" fontId="17" fillId="17" borderId="2">
      <alignment horizontal="centerContinuous" vertical="top"/>
    </xf>
    <xf numFmtId="199" fontId="9" fillId="0" borderId="0" applyFont="0" applyFill="0" applyBorder="0" applyAlignment="0" applyProtection="0"/>
    <xf numFmtId="205" fontId="21" fillId="0" borderId="0"/>
    <xf numFmtId="14" fontId="22" fillId="0" borderId="0" applyFill="0" applyBorder="0" applyAlignment="0"/>
    <xf numFmtId="15" fontId="23" fillId="24" borderId="0">
      <alignment horizontal="centerContinuous"/>
    </xf>
    <xf numFmtId="206" fontId="21" fillId="0" borderId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199" fontId="9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199" fontId="9" fillId="0" borderId="0" applyFill="0" applyBorder="0" applyAlignment="0"/>
    <xf numFmtId="38" fontId="24" fillId="17" borderId="0" applyNumberFormat="0" applyBorder="0" applyAlignment="0" applyProtection="0"/>
    <xf numFmtId="0" fontId="25" fillId="0" borderId="5" applyNumberFormat="0" applyAlignment="0" applyProtection="0">
      <alignment horizontal="left" vertical="center"/>
    </xf>
    <xf numFmtId="0" fontId="25" fillId="0" borderId="6">
      <alignment horizontal="left" vertical="center"/>
    </xf>
    <xf numFmtId="0" fontId="26" fillId="0" borderId="0" applyNumberFormat="0" applyFill="0" applyBorder="0" applyAlignment="0" applyProtection="0">
      <alignment vertical="top"/>
      <protection locked="0"/>
    </xf>
    <xf numFmtId="10" fontId="24" fillId="25" borderId="10" applyNumberFormat="0" applyBorder="0" applyAlignment="0" applyProtection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199" fontId="9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199" fontId="9" fillId="0" borderId="0" applyFill="0" applyBorder="0" applyAlignment="0"/>
    <xf numFmtId="37" fontId="27" fillId="0" borderId="0"/>
    <xf numFmtId="207" fontId="18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3" fillId="0" borderId="0"/>
    <xf numFmtId="0" fontId="45" fillId="0" borderId="0"/>
    <xf numFmtId="0" fontId="20" fillId="0" borderId="0"/>
    <xf numFmtId="0" fontId="28" fillId="0" borderId="0" applyFont="0" applyFill="0" applyBorder="0" applyAlignment="0" applyProtection="0"/>
    <xf numFmtId="200" fontId="1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199" fontId="9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0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201" fontId="10" fillId="0" borderId="0" applyFill="0" applyBorder="0" applyAlignment="0"/>
    <xf numFmtId="199" fontId="9" fillId="0" borderId="0" applyFill="0" applyBorder="0" applyAlignment="0"/>
    <xf numFmtId="0" fontId="29" fillId="2" borderId="0"/>
    <xf numFmtId="0" fontId="18" fillId="0" borderId="0"/>
    <xf numFmtId="49" fontId="22" fillId="0" borderId="0" applyFill="0" applyBorder="0" applyAlignment="0"/>
    <xf numFmtId="0" fontId="19" fillId="0" borderId="0" applyFill="0" applyBorder="0" applyAlignment="0"/>
    <xf numFmtId="0" fontId="19" fillId="0" borderId="0" applyFill="0" applyBorder="0" applyAlignment="0"/>
    <xf numFmtId="19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30" fillId="22" borderId="3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23" borderId="4" applyNumberFormat="0" applyAlignment="0" applyProtection="0"/>
    <xf numFmtId="0" fontId="35" fillId="0" borderId="11" applyNumberFormat="0" applyFill="0" applyAlignment="0" applyProtection="0"/>
    <xf numFmtId="0" fontId="36" fillId="5" borderId="0" applyNumberFormat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37" fillId="8" borderId="3" applyNumberFormat="0" applyAlignment="0" applyProtection="0"/>
    <xf numFmtId="0" fontId="38" fillId="26" borderId="0" applyNumberFormat="0" applyBorder="0" applyAlignment="0" applyProtection="0"/>
    <xf numFmtId="0" fontId="39" fillId="0" borderId="14" applyNumberFormat="0" applyFill="0" applyAlignment="0" applyProtection="0"/>
    <xf numFmtId="0" fontId="40" fillId="4" borderId="0" applyNumberFormat="0" applyBorder="0" applyAlignment="0" applyProtection="0"/>
    <xf numFmtId="0" fontId="8" fillId="0" borderId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1" borderId="0" applyNumberFormat="0" applyBorder="0" applyAlignment="0" applyProtection="0"/>
    <xf numFmtId="0" fontId="41" fillId="22" borderId="13" applyNumberFormat="0" applyAlignment="0" applyProtection="0"/>
    <xf numFmtId="0" fontId="8" fillId="27" borderId="12" applyNumberFormat="0" applyFont="0" applyAlignment="0" applyProtection="0"/>
    <xf numFmtId="0" fontId="42" fillId="0" borderId="7" applyNumberFormat="0" applyFill="0" applyAlignment="0" applyProtection="0"/>
    <xf numFmtId="0" fontId="43" fillId="0" borderId="8" applyNumberFormat="0" applyFill="0" applyAlignment="0" applyProtection="0"/>
    <xf numFmtId="0" fontId="44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8" fillId="0" borderId="0"/>
    <xf numFmtId="43" fontId="48" fillId="0" borderId="0" applyFont="0" applyFill="0" applyBorder="0" applyAlignment="0" applyProtection="0"/>
    <xf numFmtId="0" fontId="8" fillId="0" borderId="0"/>
    <xf numFmtId="18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0" fontId="1" fillId="0" borderId="0"/>
  </cellStyleXfs>
  <cellXfs count="267">
    <xf numFmtId="0" fontId="0" fillId="0" borderId="0" xfId="0"/>
    <xf numFmtId="0" fontId="50" fillId="0" borderId="0" xfId="0" applyFont="1" applyAlignment="1">
      <alignment vertical="center"/>
    </xf>
    <xf numFmtId="0" fontId="49" fillId="0" borderId="0" xfId="156" applyFont="1" applyAlignment="1">
      <alignment vertical="center"/>
    </xf>
    <xf numFmtId="188" fontId="49" fillId="0" borderId="0" xfId="86" applyFont="1" applyFill="1" applyBorder="1" applyAlignment="1">
      <alignment vertical="center"/>
    </xf>
    <xf numFmtId="0" fontId="50" fillId="0" borderId="0" xfId="156" applyFont="1" applyAlignment="1">
      <alignment vertical="center"/>
    </xf>
    <xf numFmtId="0" fontId="50" fillId="0" borderId="1" xfId="0" applyFont="1" applyBorder="1" applyAlignment="1">
      <alignment vertical="center"/>
    </xf>
    <xf numFmtId="0" fontId="49" fillId="0" borderId="31" xfId="0" applyFont="1" applyBorder="1" applyAlignment="1">
      <alignment horizontal="center" vertical="center"/>
    </xf>
    <xf numFmtId="43" fontId="50" fillId="0" borderId="31" xfId="200" applyFont="1" applyFill="1" applyBorder="1" applyAlignment="1">
      <alignment vertical="center"/>
    </xf>
    <xf numFmtId="49" fontId="50" fillId="0" borderId="1" xfId="0" applyNumberFormat="1" applyFont="1" applyBorder="1" applyAlignment="1">
      <alignment horizontal="center" vertical="center"/>
    </xf>
    <xf numFmtId="43" fontId="50" fillId="0" borderId="1" xfId="200" applyFont="1" applyFill="1" applyBorder="1" applyAlignment="1">
      <alignment vertical="center"/>
    </xf>
    <xf numFmtId="0" fontId="50" fillId="0" borderId="17" xfId="156" applyFont="1" applyBorder="1" applyAlignment="1">
      <alignment vertical="center"/>
    </xf>
    <xf numFmtId="188" fontId="50" fillId="0" borderId="17" xfId="86" applyFont="1" applyFill="1" applyBorder="1" applyAlignment="1">
      <alignment vertical="center"/>
    </xf>
    <xf numFmtId="188" fontId="50" fillId="0" borderId="0" xfId="86" applyFont="1" applyFill="1" applyBorder="1" applyAlignment="1">
      <alignment vertical="center"/>
    </xf>
    <xf numFmtId="0" fontId="50" fillId="0" borderId="17" xfId="0" applyFont="1" applyBorder="1" applyAlignment="1">
      <alignment vertical="center"/>
    </xf>
    <xf numFmtId="43" fontId="50" fillId="0" borderId="19" xfId="200" applyFont="1" applyFill="1" applyBorder="1" applyAlignment="1">
      <alignment vertical="center"/>
    </xf>
    <xf numFmtId="0" fontId="50" fillId="0" borderId="17" xfId="0" applyFont="1" applyBorder="1" applyAlignment="1">
      <alignment horizontal="center" vertical="center"/>
    </xf>
    <xf numFmtId="43" fontId="50" fillId="0" borderId="17" xfId="200" applyFont="1" applyFill="1" applyBorder="1" applyAlignment="1">
      <alignment vertical="center"/>
    </xf>
    <xf numFmtId="0" fontId="50" fillId="0" borderId="2" xfId="0" applyFont="1" applyBorder="1" applyAlignment="1">
      <alignment vertical="center"/>
    </xf>
    <xf numFmtId="43" fontId="49" fillId="0" borderId="10" xfId="200" applyFont="1" applyFill="1" applyBorder="1" applyAlignment="1">
      <alignment vertical="center"/>
    </xf>
    <xf numFmtId="49" fontId="49" fillId="0" borderId="6" xfId="0" applyNumberFormat="1" applyFont="1" applyBorder="1" applyAlignment="1">
      <alignment horizontal="center" vertical="center"/>
    </xf>
    <xf numFmtId="43" fontId="51" fillId="0" borderId="10" xfId="200" applyFont="1" applyFill="1" applyBorder="1" applyAlignment="1">
      <alignment vertical="center"/>
    </xf>
    <xf numFmtId="43" fontId="49" fillId="0" borderId="6" xfId="200" applyFont="1" applyFill="1" applyBorder="1" applyAlignment="1">
      <alignment vertical="center"/>
    </xf>
    <xf numFmtId="189" fontId="50" fillId="0" borderId="0" xfId="0" applyNumberFormat="1" applyFont="1" applyAlignment="1">
      <alignment horizontal="right" vertical="center"/>
    </xf>
    <xf numFmtId="49" fontId="49" fillId="0" borderId="0" xfId="0" applyNumberFormat="1" applyFont="1" applyAlignment="1">
      <alignment horizontal="center" vertical="center"/>
    </xf>
    <xf numFmtId="43" fontId="49" fillId="0" borderId="0" xfId="201" applyFont="1" applyFill="1" applyBorder="1" applyAlignment="1">
      <alignment horizontal="center" vertical="center"/>
    </xf>
    <xf numFmtId="43" fontId="51" fillId="0" borderId="0" xfId="201" applyFont="1" applyFill="1" applyBorder="1" applyAlignment="1">
      <alignment vertical="center"/>
    </xf>
    <xf numFmtId="43" fontId="52" fillId="0" borderId="0" xfId="201" applyFont="1" applyFill="1" applyBorder="1" applyAlignment="1">
      <alignment vertical="center"/>
    </xf>
    <xf numFmtId="43" fontId="50" fillId="0" borderId="0" xfId="200" applyFont="1" applyFill="1" applyBorder="1" applyAlignment="1">
      <alignment vertical="center"/>
    </xf>
    <xf numFmtId="0" fontId="50" fillId="0" borderId="0" xfId="0" applyFont="1"/>
    <xf numFmtId="49" fontId="50" fillId="0" borderId="0" xfId="0" applyNumberFormat="1" applyFont="1" applyAlignment="1">
      <alignment vertical="center"/>
    </xf>
    <xf numFmtId="49" fontId="50" fillId="0" borderId="0" xfId="0" applyNumberFormat="1" applyFont="1" applyAlignment="1">
      <alignment horizontal="center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 indent="1"/>
    </xf>
    <xf numFmtId="0" fontId="53" fillId="0" borderId="0" xfId="0" applyFont="1" applyAlignment="1">
      <alignment horizontal="right" vertical="center"/>
    </xf>
    <xf numFmtId="0" fontId="54" fillId="0" borderId="0" xfId="0" applyFont="1" applyAlignment="1">
      <alignment vertical="center"/>
    </xf>
    <xf numFmtId="0" fontId="49" fillId="0" borderId="0" xfId="0" applyFont="1" applyAlignment="1">
      <alignment horizontal="left" vertical="center" indent="1"/>
    </xf>
    <xf numFmtId="0" fontId="50" fillId="0" borderId="0" xfId="0" applyFont="1" applyAlignment="1">
      <alignment horizontal="left" vertical="center" indent="1"/>
    </xf>
    <xf numFmtId="0" fontId="54" fillId="0" borderId="0" xfId="0" applyFont="1"/>
    <xf numFmtId="0" fontId="53" fillId="0" borderId="0" xfId="0" applyFont="1"/>
    <xf numFmtId="0" fontId="49" fillId="0" borderId="0" xfId="0" applyFont="1" applyAlignment="1">
      <alignment vertical="center"/>
    </xf>
    <xf numFmtId="190" fontId="50" fillId="0" borderId="40" xfId="0" applyNumberFormat="1" applyFont="1" applyBorder="1" applyAlignment="1">
      <alignment horizontal="center" vertical="center"/>
    </xf>
    <xf numFmtId="43" fontId="50" fillId="0" borderId="40" xfId="200" applyFont="1" applyFill="1" applyBorder="1" applyAlignment="1">
      <alignment vertical="center"/>
    </xf>
    <xf numFmtId="43" fontId="54" fillId="0" borderId="0" xfId="0" applyNumberFormat="1" applyFont="1" applyAlignment="1">
      <alignment vertical="center"/>
    </xf>
    <xf numFmtId="43" fontId="54" fillId="0" borderId="0" xfId="200" applyFont="1" applyFill="1" applyAlignment="1">
      <alignment vertical="center"/>
    </xf>
    <xf numFmtId="0" fontId="50" fillId="0" borderId="37" xfId="0" applyFont="1" applyBorder="1" applyAlignment="1">
      <alignment horizontal="left" vertical="center" indent="1"/>
    </xf>
    <xf numFmtId="0" fontId="50" fillId="0" borderId="48" xfId="0" applyFont="1" applyBorder="1" applyAlignment="1">
      <alignment horizontal="left" vertical="center"/>
    </xf>
    <xf numFmtId="0" fontId="50" fillId="0" borderId="38" xfId="0" applyFont="1" applyBorder="1" applyAlignment="1">
      <alignment horizontal="left" vertical="center"/>
    </xf>
    <xf numFmtId="43" fontId="50" fillId="0" borderId="34" xfId="0" applyNumberFormat="1" applyFont="1" applyBorder="1" applyAlignment="1">
      <alignment vertical="center"/>
    </xf>
    <xf numFmtId="190" fontId="50" fillId="0" borderId="34" xfId="0" applyNumberFormat="1" applyFont="1" applyBorder="1" applyAlignment="1">
      <alignment horizontal="center" vertical="center"/>
    </xf>
    <xf numFmtId="43" fontId="50" fillId="0" borderId="34" xfId="200" applyFont="1" applyFill="1" applyBorder="1" applyAlignment="1">
      <alignment vertical="center"/>
    </xf>
    <xf numFmtId="0" fontId="50" fillId="0" borderId="34" xfId="0" applyFont="1" applyBorder="1" applyAlignment="1">
      <alignment horizontal="center" vertical="center"/>
    </xf>
    <xf numFmtId="43" fontId="50" fillId="0" borderId="39" xfId="0" applyNumberFormat="1" applyFont="1" applyBorder="1" applyAlignment="1">
      <alignment vertical="center"/>
    </xf>
    <xf numFmtId="0" fontId="50" fillId="0" borderId="46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55" fillId="0" borderId="46" xfId="0" applyFont="1" applyBorder="1" applyAlignment="1">
      <alignment horizontal="left" vertical="center" indent="1"/>
    </xf>
    <xf numFmtId="0" fontId="50" fillId="0" borderId="32" xfId="0" applyFont="1" applyBorder="1" applyAlignment="1">
      <alignment vertical="center"/>
    </xf>
    <xf numFmtId="0" fontId="50" fillId="0" borderId="15" xfId="0" applyFont="1" applyBorder="1" applyAlignment="1">
      <alignment vertical="center"/>
    </xf>
    <xf numFmtId="0" fontId="50" fillId="0" borderId="16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50" fillId="0" borderId="16" xfId="0" applyFont="1" applyBorder="1" applyAlignment="1">
      <alignment horizontal="left" vertical="center" indent="1"/>
    </xf>
    <xf numFmtId="0" fontId="50" fillId="0" borderId="18" xfId="0" applyFont="1" applyBorder="1" applyAlignment="1">
      <alignment vertical="center"/>
    </xf>
    <xf numFmtId="0" fontId="50" fillId="0" borderId="19" xfId="0" applyFont="1" applyBorder="1" applyAlignment="1">
      <alignment vertical="center"/>
    </xf>
    <xf numFmtId="0" fontId="50" fillId="0" borderId="20" xfId="0" applyFont="1" applyBorder="1" applyAlignment="1">
      <alignment horizontal="left" vertical="center" indent="1"/>
    </xf>
    <xf numFmtId="0" fontId="50" fillId="0" borderId="21" xfId="0" applyFont="1" applyBorder="1" applyAlignment="1">
      <alignment vertical="center"/>
    </xf>
    <xf numFmtId="0" fontId="50" fillId="0" borderId="21" xfId="0" applyFont="1" applyBorder="1" applyAlignment="1">
      <alignment horizontal="center" vertical="center"/>
    </xf>
    <xf numFmtId="0" fontId="50" fillId="0" borderId="23" xfId="0" applyFont="1" applyBorder="1" applyAlignment="1">
      <alignment vertical="center"/>
    </xf>
    <xf numFmtId="0" fontId="50" fillId="0" borderId="22" xfId="0" applyFont="1" applyBorder="1" applyAlignment="1">
      <alignment vertical="center"/>
    </xf>
    <xf numFmtId="0" fontId="50" fillId="0" borderId="2" xfId="0" applyFont="1" applyBorder="1" applyAlignment="1">
      <alignment horizontal="left" vertical="center" indent="1"/>
    </xf>
    <xf numFmtId="0" fontId="50" fillId="0" borderId="6" xfId="0" applyFont="1" applyBorder="1" applyAlignment="1">
      <alignment vertical="center"/>
    </xf>
    <xf numFmtId="0" fontId="50" fillId="0" borderId="24" xfId="0" applyFont="1" applyBorder="1" applyAlignment="1">
      <alignment vertical="center"/>
    </xf>
    <xf numFmtId="43" fontId="50" fillId="0" borderId="10" xfId="200" applyFont="1" applyFill="1" applyBorder="1" applyAlignment="1">
      <alignment vertical="center"/>
    </xf>
    <xf numFmtId="0" fontId="50" fillId="0" borderId="10" xfId="0" applyFont="1" applyBorder="1" applyAlignment="1">
      <alignment vertical="center"/>
    </xf>
    <xf numFmtId="191" fontId="50" fillId="0" borderId="24" xfId="0" applyNumberFormat="1" applyFont="1" applyBorder="1" applyAlignment="1">
      <alignment horizontal="right" vertical="center"/>
    </xf>
    <xf numFmtId="191" fontId="50" fillId="0" borderId="0" xfId="0" applyNumberFormat="1" applyFont="1" applyAlignment="1">
      <alignment horizontal="right" vertical="center"/>
    </xf>
    <xf numFmtId="0" fontId="54" fillId="0" borderId="0" xfId="157" applyFont="1" applyAlignment="1">
      <alignment vertical="center"/>
    </xf>
    <xf numFmtId="0" fontId="54" fillId="0" borderId="0" xfId="157" applyFont="1" applyAlignment="1">
      <alignment horizontal="left" vertical="center" indent="1"/>
    </xf>
    <xf numFmtId="0" fontId="54" fillId="0" borderId="0" xfId="0" applyFont="1" applyAlignment="1">
      <alignment horizontal="left" vertical="center" indent="1"/>
    </xf>
    <xf numFmtId="0" fontId="49" fillId="0" borderId="25" xfId="0" applyFont="1" applyBorder="1" applyAlignment="1">
      <alignment horizontal="center" vertical="center"/>
    </xf>
    <xf numFmtId="43" fontId="49" fillId="0" borderId="25" xfId="201" applyFont="1" applyFill="1" applyBorder="1" applyAlignment="1">
      <alignment horizontal="center" vertical="center"/>
    </xf>
    <xf numFmtId="49" fontId="49" fillId="0" borderId="26" xfId="0" applyNumberFormat="1" applyFont="1" applyBorder="1" applyAlignment="1">
      <alignment horizontal="center" vertical="center"/>
    </xf>
    <xf numFmtId="43" fontId="51" fillId="0" borderId="25" xfId="201" applyFont="1" applyFill="1" applyBorder="1" applyAlignment="1">
      <alignment vertical="center"/>
    </xf>
    <xf numFmtId="43" fontId="51" fillId="0" borderId="26" xfId="201" applyFont="1" applyFill="1" applyBorder="1" applyAlignment="1">
      <alignment vertical="center"/>
    </xf>
    <xf numFmtId="43" fontId="52" fillId="0" borderId="25" xfId="201" applyFont="1" applyFill="1" applyBorder="1" applyAlignment="1">
      <alignment vertical="center"/>
    </xf>
    <xf numFmtId="0" fontId="49" fillId="0" borderId="34" xfId="0" applyFont="1" applyBorder="1" applyAlignment="1">
      <alignment horizontal="center" vertical="center"/>
    </xf>
    <xf numFmtId="43" fontId="49" fillId="0" borderId="34" xfId="201" applyFont="1" applyFill="1" applyBorder="1" applyAlignment="1">
      <alignment horizontal="center" vertical="center"/>
    </xf>
    <xf numFmtId="43" fontId="51" fillId="0" borderId="34" xfId="201" applyFont="1" applyFill="1" applyBorder="1" applyAlignment="1">
      <alignment vertical="center"/>
    </xf>
    <xf numFmtId="43" fontId="52" fillId="0" borderId="34" xfId="201" applyFont="1" applyFill="1" applyBorder="1" applyAlignment="1">
      <alignment vertical="center"/>
    </xf>
    <xf numFmtId="0" fontId="49" fillId="0" borderId="28" xfId="0" applyFont="1" applyBorder="1" applyAlignment="1">
      <alignment horizontal="center" vertical="center"/>
    </xf>
    <xf numFmtId="43" fontId="49" fillId="0" borderId="28" xfId="20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43" fontId="51" fillId="0" borderId="28" xfId="201" applyFont="1" applyFill="1" applyBorder="1" applyAlignment="1">
      <alignment vertical="center"/>
    </xf>
    <xf numFmtId="43" fontId="51" fillId="0" borderId="29" xfId="201" applyFont="1" applyFill="1" applyBorder="1" applyAlignment="1">
      <alignment vertical="center"/>
    </xf>
    <xf numFmtId="43" fontId="52" fillId="0" borderId="28" xfId="201" applyFont="1" applyFill="1" applyBorder="1" applyAlignment="1">
      <alignment vertical="center"/>
    </xf>
    <xf numFmtId="0" fontId="49" fillId="0" borderId="32" xfId="0" applyFont="1" applyBorder="1" applyAlignment="1">
      <alignment vertical="center"/>
    </xf>
    <xf numFmtId="189" fontId="50" fillId="0" borderId="26" xfId="0" applyNumberFormat="1" applyFont="1" applyBorder="1" applyAlignment="1">
      <alignment horizontal="right" vertical="center"/>
    </xf>
    <xf numFmtId="189" fontId="50" fillId="0" borderId="29" xfId="0" applyNumberFormat="1" applyFont="1" applyBorder="1" applyAlignment="1">
      <alignment horizontal="right" vertical="center"/>
    </xf>
    <xf numFmtId="0" fontId="49" fillId="0" borderId="25" xfId="0" applyFont="1" applyBorder="1" applyAlignment="1">
      <alignment horizontal="left" vertical="center"/>
    </xf>
    <xf numFmtId="0" fontId="49" fillId="0" borderId="34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49" fillId="0" borderId="26" xfId="0" applyFont="1" applyBorder="1" applyAlignment="1">
      <alignment horizontal="left" vertical="center"/>
    </xf>
    <xf numFmtId="0" fontId="50" fillId="0" borderId="0" xfId="0" applyFont="1" applyAlignment="1">
      <alignment horizontal="right" vertical="center"/>
    </xf>
    <xf numFmtId="0" fontId="50" fillId="0" borderId="0" xfId="0" applyFont="1" applyAlignment="1">
      <alignment horizontal="center" vertical="center"/>
    </xf>
    <xf numFmtId="0" fontId="50" fillId="0" borderId="0" xfId="157" applyFont="1" applyAlignment="1">
      <alignment vertical="center"/>
    </xf>
    <xf numFmtId="43" fontId="50" fillId="0" borderId="43" xfId="0" applyNumberFormat="1" applyFont="1" applyBorder="1" applyAlignment="1">
      <alignment vertical="center"/>
    </xf>
    <xf numFmtId="0" fontId="50" fillId="0" borderId="32" xfId="0" applyFont="1" applyBorder="1" applyAlignment="1">
      <alignment horizontal="left" vertical="center" indent="1"/>
    </xf>
    <xf numFmtId="43" fontId="50" fillId="0" borderId="33" xfId="0" applyNumberFormat="1" applyFont="1" applyBorder="1" applyAlignment="1">
      <alignment vertical="center"/>
    </xf>
    <xf numFmtId="209" fontId="56" fillId="0" borderId="31" xfId="78" applyNumberFormat="1" applyFont="1" applyFill="1" applyBorder="1" applyAlignment="1">
      <alignment horizontal="center" vertical="center"/>
    </xf>
    <xf numFmtId="188" fontId="58" fillId="0" borderId="32" xfId="78" applyFont="1" applyFill="1" applyBorder="1" applyAlignment="1">
      <alignment horizontal="right" vertical="center"/>
    </xf>
    <xf numFmtId="210" fontId="58" fillId="0" borderId="32" xfId="78" applyNumberFormat="1" applyFont="1" applyFill="1" applyBorder="1" applyAlignment="1">
      <alignment horizontal="center" vertical="center"/>
    </xf>
    <xf numFmtId="188" fontId="58" fillId="0" borderId="32" xfId="78" applyFont="1" applyFill="1" applyBorder="1" applyAlignment="1">
      <alignment vertical="center"/>
    </xf>
    <xf numFmtId="210" fontId="54" fillId="0" borderId="32" xfId="78" applyNumberFormat="1" applyFont="1" applyFill="1" applyBorder="1" applyAlignment="1">
      <alignment horizontal="center" vertical="center"/>
    </xf>
    <xf numFmtId="211" fontId="54" fillId="0" borderId="0" xfId="78" applyNumberFormat="1" applyFont="1" applyFill="1" applyBorder="1" applyAlignment="1">
      <alignment horizontal="center" vertical="center"/>
    </xf>
    <xf numFmtId="210" fontId="50" fillId="0" borderId="0" xfId="78" applyNumberFormat="1" applyFont="1" applyFill="1" applyBorder="1" applyAlignment="1">
      <alignment horizontal="center"/>
    </xf>
    <xf numFmtId="188" fontId="58" fillId="0" borderId="0" xfId="78" applyFont="1" applyFill="1" applyBorder="1" applyAlignment="1">
      <alignment vertical="center"/>
    </xf>
    <xf numFmtId="210" fontId="58" fillId="0" borderId="0" xfId="78" applyNumberFormat="1" applyFont="1" applyFill="1" applyBorder="1" applyAlignment="1">
      <alignment vertical="center"/>
    </xf>
    <xf numFmtId="209" fontId="58" fillId="0" borderId="31" xfId="78" applyNumberFormat="1" applyFont="1" applyFill="1" applyBorder="1" applyAlignment="1">
      <alignment horizontal="center" vertical="center"/>
    </xf>
    <xf numFmtId="210" fontId="58" fillId="0" borderId="32" xfId="78" applyNumberFormat="1" applyFont="1" applyFill="1" applyBorder="1" applyAlignment="1">
      <alignment horizontal="left" vertical="center" indent="1"/>
    </xf>
    <xf numFmtId="188" fontId="58" fillId="0" borderId="19" xfId="78" applyFont="1" applyFill="1" applyBorder="1" applyAlignment="1">
      <alignment horizontal="right" vertical="center"/>
    </xf>
    <xf numFmtId="188" fontId="58" fillId="0" borderId="19" xfId="78" applyFont="1" applyFill="1" applyBorder="1" applyAlignment="1">
      <alignment vertical="center"/>
    </xf>
    <xf numFmtId="212" fontId="54" fillId="0" borderId="0" xfId="78" applyNumberFormat="1" applyFont="1" applyFill="1" applyBorder="1" applyAlignment="1">
      <alignment horizontal="center" vertical="center"/>
    </xf>
    <xf numFmtId="43" fontId="50" fillId="0" borderId="0" xfId="200" applyFont="1" applyFill="1" applyBorder="1" applyAlignment="1">
      <alignment horizontal="center"/>
    </xf>
    <xf numFmtId="210" fontId="50" fillId="0" borderId="0" xfId="78" applyNumberFormat="1" applyFont="1" applyFill="1" applyBorder="1" applyAlignment="1">
      <alignment horizontal="center" vertical="center"/>
    </xf>
    <xf numFmtId="0" fontId="50" fillId="0" borderId="0" xfId="78" applyNumberFormat="1" applyFont="1" applyFill="1" applyBorder="1" applyAlignment="1">
      <alignment horizontal="center" vertical="center"/>
    </xf>
    <xf numFmtId="209" fontId="58" fillId="0" borderId="10" xfId="78" applyNumberFormat="1" applyFont="1" applyFill="1" applyBorder="1" applyAlignment="1">
      <alignment horizontal="left" vertical="center" indent="4"/>
    </xf>
    <xf numFmtId="188" fontId="58" fillId="0" borderId="24" xfId="78" applyFont="1" applyFill="1" applyBorder="1" applyAlignment="1">
      <alignment horizontal="right" vertical="center"/>
    </xf>
    <xf numFmtId="210" fontId="58" fillId="0" borderId="24" xfId="78" applyNumberFormat="1" applyFont="1" applyFill="1" applyBorder="1" applyAlignment="1">
      <alignment horizontal="center" vertical="center"/>
    </xf>
    <xf numFmtId="188" fontId="58" fillId="0" borderId="24" xfId="78" applyFont="1" applyFill="1" applyBorder="1" applyAlignment="1">
      <alignment vertical="center"/>
    </xf>
    <xf numFmtId="210" fontId="54" fillId="0" borderId="24" xfId="78" applyNumberFormat="1" applyFont="1" applyFill="1" applyBorder="1" applyAlignment="1">
      <alignment horizontal="center" vertical="center"/>
    </xf>
    <xf numFmtId="210" fontId="58" fillId="0" borderId="1" xfId="78" applyNumberFormat="1" applyFont="1" applyFill="1" applyBorder="1" applyAlignment="1">
      <alignment horizontal="left" vertical="center" indent="1"/>
    </xf>
    <xf numFmtId="210" fontId="58" fillId="0" borderId="18" xfId="78" applyNumberFormat="1" applyFont="1" applyFill="1" applyBorder="1" applyAlignment="1">
      <alignment horizontal="left" vertical="center" indent="1"/>
    </xf>
    <xf numFmtId="210" fontId="56" fillId="0" borderId="32" xfId="78" quotePrefix="1" applyNumberFormat="1" applyFont="1" applyFill="1" applyBorder="1" applyAlignment="1">
      <alignment horizontal="left" vertical="center" indent="1"/>
    </xf>
    <xf numFmtId="0" fontId="54" fillId="0" borderId="48" xfId="0" applyFont="1" applyBorder="1" applyAlignment="1">
      <alignment vertical="center"/>
    </xf>
    <xf numFmtId="210" fontId="56" fillId="0" borderId="16" xfId="78" applyNumberFormat="1" applyFont="1" applyFill="1" applyBorder="1" applyAlignment="1">
      <alignment horizontal="left" vertical="center" indent="1"/>
    </xf>
    <xf numFmtId="210" fontId="56" fillId="0" borderId="1" xfId="78" applyNumberFormat="1" applyFont="1" applyFill="1" applyBorder="1" applyAlignment="1">
      <alignment horizontal="left" vertical="center" indent="1"/>
    </xf>
    <xf numFmtId="188" fontId="59" fillId="0" borderId="24" xfId="78" applyFont="1" applyFill="1" applyBorder="1" applyAlignment="1">
      <alignment vertical="center"/>
    </xf>
    <xf numFmtId="209" fontId="58" fillId="0" borderId="49" xfId="78" applyNumberFormat="1" applyFont="1" applyFill="1" applyBorder="1" applyAlignment="1">
      <alignment horizontal="center" vertical="center"/>
    </xf>
    <xf numFmtId="210" fontId="58" fillId="0" borderId="50" xfId="78" applyNumberFormat="1" applyFont="1" applyFill="1" applyBorder="1" applyAlignment="1">
      <alignment horizontal="left" vertical="center" indent="1"/>
    </xf>
    <xf numFmtId="210" fontId="58" fillId="0" borderId="51" xfId="78" applyNumberFormat="1" applyFont="1" applyFill="1" applyBorder="1" applyAlignment="1">
      <alignment horizontal="left" vertical="center" indent="1"/>
    </xf>
    <xf numFmtId="188" fontId="58" fillId="0" borderId="51" xfId="78" applyFont="1" applyFill="1" applyBorder="1" applyAlignment="1">
      <alignment horizontal="right" vertical="center"/>
    </xf>
    <xf numFmtId="210" fontId="58" fillId="0" borderId="51" xfId="78" applyNumberFormat="1" applyFont="1" applyFill="1" applyBorder="1" applyAlignment="1">
      <alignment horizontal="center" vertical="center"/>
    </xf>
    <xf numFmtId="188" fontId="58" fillId="0" borderId="51" xfId="78" applyFont="1" applyFill="1" applyBorder="1" applyAlignment="1">
      <alignment vertical="center"/>
    </xf>
    <xf numFmtId="210" fontId="54" fillId="0" borderId="51" xfId="78" applyNumberFormat="1" applyFont="1" applyFill="1" applyBorder="1" applyAlignment="1">
      <alignment horizontal="center" vertical="center"/>
    </xf>
    <xf numFmtId="210" fontId="56" fillId="0" borderId="16" xfId="78" quotePrefix="1" applyNumberFormat="1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54" fillId="0" borderId="0" xfId="157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0" fontId="50" fillId="0" borderId="40" xfId="0" applyFont="1" applyBorder="1" applyAlignment="1">
      <alignment horizontal="center" vertical="center"/>
    </xf>
    <xf numFmtId="192" fontId="50" fillId="0" borderId="0" xfId="0" applyNumberFormat="1" applyFont="1" applyAlignment="1">
      <alignment horizontal="left" vertical="center"/>
    </xf>
    <xf numFmtId="0" fontId="50" fillId="0" borderId="25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188" fontId="60" fillId="0" borderId="0" xfId="78" applyFont="1"/>
    <xf numFmtId="188" fontId="47" fillId="0" borderId="54" xfId="78" applyFont="1" applyBorder="1"/>
    <xf numFmtId="188" fontId="60" fillId="0" borderId="55" xfId="78" applyFont="1" applyBorder="1"/>
    <xf numFmtId="188" fontId="60" fillId="0" borderId="56" xfId="78" applyFont="1" applyBorder="1"/>
    <xf numFmtId="0" fontId="1" fillId="0" borderId="33" xfId="231" applyFont="1" applyBorder="1"/>
    <xf numFmtId="9" fontId="63" fillId="0" borderId="35" xfId="231" applyNumberFormat="1" applyFont="1" applyBorder="1" applyAlignment="1">
      <alignment horizontal="center"/>
    </xf>
    <xf numFmtId="188" fontId="60" fillId="0" borderId="35" xfId="78" applyFont="1" applyBorder="1"/>
    <xf numFmtId="188" fontId="65" fillId="0" borderId="33" xfId="78" applyFont="1" applyBorder="1"/>
    <xf numFmtId="188" fontId="60" fillId="0" borderId="0" xfId="78" applyFont="1" applyBorder="1"/>
    <xf numFmtId="191" fontId="66" fillId="29" borderId="10" xfId="78" applyNumberFormat="1" applyFont="1" applyFill="1" applyBorder="1"/>
    <xf numFmtId="9" fontId="67" fillId="30" borderId="35" xfId="231" applyNumberFormat="1" applyFont="1" applyFill="1" applyBorder="1" applyAlignment="1">
      <alignment horizontal="center"/>
    </xf>
    <xf numFmtId="188" fontId="68" fillId="0" borderId="33" xfId="78" applyFont="1" applyBorder="1" applyAlignment="1">
      <alignment horizontal="center" vertical="center"/>
    </xf>
    <xf numFmtId="188" fontId="60" fillId="0" borderId="33" xfId="78" applyFont="1" applyBorder="1"/>
    <xf numFmtId="188" fontId="71" fillId="0" borderId="45" xfId="78" applyFont="1" applyBorder="1"/>
    <xf numFmtId="0" fontId="1" fillId="0" borderId="30" xfId="231" applyFont="1" applyBorder="1"/>
    <xf numFmtId="188" fontId="72" fillId="0" borderId="33" xfId="78" applyFont="1" applyBorder="1" applyAlignment="1">
      <alignment horizontal="right"/>
    </xf>
    <xf numFmtId="191" fontId="73" fillId="28" borderId="40" xfId="78" applyNumberFormat="1" applyFont="1" applyFill="1" applyBorder="1" applyProtection="1">
      <protection hidden="1"/>
    </xf>
    <xf numFmtId="188" fontId="72" fillId="0" borderId="0" xfId="78" applyFont="1" applyBorder="1"/>
    <xf numFmtId="0" fontId="63" fillId="28" borderId="25" xfId="231" applyFont="1" applyFill="1" applyBorder="1" applyAlignment="1">
      <alignment horizontal="center"/>
    </xf>
    <xf numFmtId="0" fontId="63" fillId="28" borderId="27" xfId="231" applyFont="1" applyFill="1" applyBorder="1" applyAlignment="1">
      <alignment horizontal="center"/>
    </xf>
    <xf numFmtId="188" fontId="60" fillId="0" borderId="33" xfId="78" applyFont="1" applyBorder="1" applyAlignment="1">
      <alignment horizontal="right"/>
    </xf>
    <xf numFmtId="191" fontId="60" fillId="28" borderId="10" xfId="78" applyNumberFormat="1" applyFont="1" applyFill="1" applyBorder="1"/>
    <xf numFmtId="0" fontId="63" fillId="28" borderId="28" xfId="231" applyFont="1" applyFill="1" applyBorder="1" applyAlignment="1">
      <alignment horizontal="center"/>
    </xf>
    <xf numFmtId="0" fontId="1" fillId="28" borderId="30" xfId="231" applyFont="1" applyFill="1" applyBorder="1"/>
    <xf numFmtId="188" fontId="74" fillId="0" borderId="33" xfId="78" applyFont="1" applyBorder="1" applyAlignment="1">
      <alignment horizontal="right"/>
    </xf>
    <xf numFmtId="191" fontId="73" fillId="28" borderId="36" xfId="78" applyNumberFormat="1" applyFont="1" applyFill="1" applyBorder="1"/>
    <xf numFmtId="188" fontId="74" fillId="0" borderId="0" xfId="78" applyFont="1" applyFill="1" applyBorder="1"/>
    <xf numFmtId="191" fontId="1" fillId="0" borderId="10" xfId="78" applyNumberFormat="1" applyFont="1" applyBorder="1"/>
    <xf numFmtId="190" fontId="1" fillId="0" borderId="57" xfId="231" applyNumberFormat="1" applyFont="1" applyBorder="1" applyAlignment="1">
      <alignment horizontal="center"/>
    </xf>
    <xf numFmtId="190" fontId="1" fillId="0" borderId="38" xfId="231" applyNumberFormat="1" applyFont="1" applyBorder="1" applyAlignment="1">
      <alignment horizontal="center"/>
    </xf>
    <xf numFmtId="188" fontId="75" fillId="0" borderId="33" xfId="78" applyFont="1" applyBorder="1" applyAlignment="1">
      <alignment horizontal="right"/>
    </xf>
    <xf numFmtId="213" fontId="76" fillId="28" borderId="10" xfId="78" applyNumberFormat="1" applyFont="1" applyFill="1" applyBorder="1"/>
    <xf numFmtId="190" fontId="1" fillId="0" borderId="24" xfId="231" applyNumberFormat="1" applyFont="1" applyBorder="1" applyAlignment="1">
      <alignment horizontal="center"/>
    </xf>
    <xf numFmtId="213" fontId="77" fillId="2" borderId="58" xfId="78" applyNumberFormat="1" applyFont="1" applyFill="1" applyBorder="1"/>
    <xf numFmtId="214" fontId="78" fillId="0" borderId="0" xfId="78" applyNumberFormat="1" applyFont="1" applyBorder="1"/>
    <xf numFmtId="191" fontId="79" fillId="0" borderId="10" xfId="78" applyNumberFormat="1" applyFont="1" applyBorder="1"/>
    <xf numFmtId="188" fontId="80" fillId="0" borderId="33" xfId="78" applyFont="1" applyBorder="1" applyAlignment="1">
      <alignment horizontal="right"/>
    </xf>
    <xf numFmtId="191" fontId="65" fillId="0" borderId="0" xfId="78" applyNumberFormat="1" applyFont="1" applyBorder="1"/>
    <xf numFmtId="214" fontId="78" fillId="0" borderId="35" xfId="78" applyNumberFormat="1" applyFont="1" applyBorder="1"/>
    <xf numFmtId="191" fontId="65" fillId="0" borderId="35" xfId="78" applyNumberFormat="1" applyFont="1" applyBorder="1"/>
    <xf numFmtId="188" fontId="60" fillId="0" borderId="37" xfId="78" applyFont="1" applyBorder="1"/>
    <xf numFmtId="188" fontId="60" fillId="0" borderId="48" xfId="78" applyFont="1" applyBorder="1"/>
    <xf numFmtId="214" fontId="78" fillId="0" borderId="38" xfId="78" applyNumberFormat="1" applyFont="1" applyBorder="1"/>
    <xf numFmtId="191" fontId="1" fillId="0" borderId="10" xfId="78" applyNumberFormat="1" applyFont="1" applyBorder="1" applyAlignment="1">
      <alignment horizontal="right"/>
    </xf>
    <xf numFmtId="0" fontId="8" fillId="0" borderId="0" xfId="231"/>
    <xf numFmtId="0" fontId="49" fillId="0" borderId="17" xfId="0" applyFont="1" applyBorder="1" applyAlignment="1">
      <alignment horizontal="left" vertical="center" indent="1"/>
    </xf>
    <xf numFmtId="49" fontId="49" fillId="0" borderId="1" xfId="0" applyNumberFormat="1" applyFont="1" applyBorder="1" applyAlignment="1">
      <alignment horizontal="left" vertical="center"/>
    </xf>
    <xf numFmtId="43" fontId="49" fillId="0" borderId="31" xfId="200" applyFont="1" applyFill="1" applyBorder="1" applyAlignment="1">
      <alignment vertical="center"/>
    </xf>
    <xf numFmtId="49" fontId="49" fillId="0" borderId="1" xfId="0" applyNumberFormat="1" applyFont="1" applyBorder="1" applyAlignment="1">
      <alignment horizontal="center" vertical="center"/>
    </xf>
    <xf numFmtId="43" fontId="49" fillId="0" borderId="19" xfId="200" applyFont="1" applyFill="1" applyBorder="1" applyAlignment="1">
      <alignment vertical="center"/>
    </xf>
    <xf numFmtId="43" fontId="49" fillId="0" borderId="17" xfId="200" applyFont="1" applyFill="1" applyBorder="1" applyAlignment="1">
      <alignment vertical="center"/>
    </xf>
    <xf numFmtId="0" fontId="49" fillId="0" borderId="32" xfId="0" applyFont="1" applyBorder="1" applyAlignment="1">
      <alignment horizontal="center" vertical="center"/>
    </xf>
    <xf numFmtId="0" fontId="49" fillId="0" borderId="46" xfId="0" applyFont="1" applyBorder="1" applyAlignment="1">
      <alignment horizontal="left" vertical="center" indent="1"/>
    </xf>
    <xf numFmtId="0" fontId="49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0" fillId="0" borderId="17" xfId="0" applyFont="1" applyFill="1" applyBorder="1" applyAlignment="1">
      <alignment horizontal="center" vertical="center"/>
    </xf>
    <xf numFmtId="0" fontId="54" fillId="0" borderId="0" xfId="157" applyFont="1" applyAlignment="1">
      <alignment horizontal="center" vertical="center"/>
    </xf>
    <xf numFmtId="0" fontId="50" fillId="0" borderId="0" xfId="0" applyFont="1" applyAlignment="1">
      <alignment horizontal="left" vertical="center" indent="1"/>
    </xf>
    <xf numFmtId="0" fontId="54" fillId="0" borderId="0" xfId="0" applyFont="1" applyAlignment="1">
      <alignment horizontal="center" vertical="center"/>
    </xf>
    <xf numFmtId="0" fontId="54" fillId="0" borderId="0" xfId="157" applyFont="1" applyAlignment="1">
      <alignment horizontal="left" vertical="center" indent="6"/>
    </xf>
    <xf numFmtId="0" fontId="54" fillId="0" borderId="0" xfId="157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43" xfId="0" applyFont="1" applyBorder="1" applyAlignment="1">
      <alignment horizontal="center" vertical="center"/>
    </xf>
    <xf numFmtId="0" fontId="50" fillId="0" borderId="41" xfId="0" applyFont="1" applyBorder="1" applyAlignment="1">
      <alignment horizontal="center" vertical="center"/>
    </xf>
    <xf numFmtId="0" fontId="50" fillId="0" borderId="33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0" fontId="50" fillId="0" borderId="40" xfId="0" applyFont="1" applyBorder="1" applyAlignment="1">
      <alignment horizontal="center" vertical="center"/>
    </xf>
    <xf numFmtId="0" fontId="50" fillId="0" borderId="36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33" xfId="0" applyFont="1" applyBorder="1" applyAlignment="1">
      <alignment horizontal="left" vertical="center" indent="1"/>
    </xf>
    <xf numFmtId="0" fontId="50" fillId="0" borderId="0" xfId="0" applyFont="1" applyAlignment="1">
      <alignment horizontal="left" vertical="center" indent="1"/>
    </xf>
    <xf numFmtId="0" fontId="50" fillId="0" borderId="35" xfId="0" applyFont="1" applyBorder="1" applyAlignment="1">
      <alignment horizontal="left" vertical="center" indent="1"/>
    </xf>
    <xf numFmtId="192" fontId="50" fillId="0" borderId="0" xfId="0" applyNumberFormat="1" applyFont="1" applyAlignment="1">
      <alignment horizontal="left" vertical="center"/>
    </xf>
    <xf numFmtId="0" fontId="50" fillId="0" borderId="43" xfId="0" applyFont="1" applyBorder="1" applyAlignment="1">
      <alignment horizontal="left" vertical="center" indent="1"/>
    </xf>
    <xf numFmtId="0" fontId="50" fillId="0" borderId="39" xfId="0" applyFont="1" applyBorder="1" applyAlignment="1">
      <alignment horizontal="left" vertical="center" indent="1"/>
    </xf>
    <xf numFmtId="0" fontId="50" fillId="0" borderId="41" xfId="0" applyFont="1" applyBorder="1" applyAlignment="1">
      <alignment horizontal="left" vertical="center" indent="1"/>
    </xf>
    <xf numFmtId="0" fontId="50" fillId="0" borderId="29" xfId="0" applyFont="1" applyBorder="1" applyAlignment="1">
      <alignment horizontal="center" vertical="center"/>
    </xf>
    <xf numFmtId="0" fontId="49" fillId="0" borderId="33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50" fillId="0" borderId="28" xfId="0" applyFont="1" applyBorder="1" applyAlignment="1">
      <alignment horizontal="center" vertical="center"/>
    </xf>
    <xf numFmtId="49" fontId="50" fillId="0" borderId="25" xfId="0" applyNumberFormat="1" applyFont="1" applyBorder="1" applyAlignment="1">
      <alignment horizontal="center" vertical="center"/>
    </xf>
    <xf numFmtId="49" fontId="50" fillId="0" borderId="28" xfId="0" applyNumberFormat="1" applyFont="1" applyBorder="1" applyAlignment="1">
      <alignment horizontal="center" vertical="center"/>
    </xf>
    <xf numFmtId="0" fontId="50" fillId="0" borderId="44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 vertical="center"/>
    </xf>
    <xf numFmtId="43" fontId="50" fillId="0" borderId="25" xfId="200" applyFont="1" applyFill="1" applyBorder="1" applyAlignment="1">
      <alignment horizontal="center" vertical="center"/>
    </xf>
    <xf numFmtId="43" fontId="50" fillId="0" borderId="28" xfId="200" applyFont="1" applyFill="1" applyBorder="1" applyAlignment="1">
      <alignment horizontal="center" vertical="center"/>
    </xf>
    <xf numFmtId="2" fontId="49" fillId="0" borderId="2" xfId="0" applyNumberFormat="1" applyFont="1" applyBorder="1" applyAlignment="1">
      <alignment horizontal="center" vertical="center"/>
    </xf>
    <xf numFmtId="2" fontId="49" fillId="0" borderId="24" xfId="0" applyNumberFormat="1" applyFont="1" applyBorder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0" fillId="0" borderId="0" xfId="157" applyFont="1" applyAlignment="1">
      <alignment horizontal="left" vertical="center"/>
    </xf>
    <xf numFmtId="0" fontId="50" fillId="0" borderId="0" xfId="157" applyFont="1" applyAlignment="1">
      <alignment horizontal="center" vertical="center"/>
    </xf>
    <xf numFmtId="210" fontId="57" fillId="0" borderId="47" xfId="78" applyNumberFormat="1" applyFont="1" applyFill="1" applyBorder="1" applyAlignment="1">
      <alignment horizontal="center" vertical="center"/>
    </xf>
    <xf numFmtId="210" fontId="57" fillId="0" borderId="42" xfId="78" applyNumberFormat="1" applyFont="1" applyFill="1" applyBorder="1" applyAlignment="1">
      <alignment horizontal="center" vertical="center"/>
    </xf>
    <xf numFmtId="210" fontId="56" fillId="0" borderId="2" xfId="78" applyNumberFormat="1" applyFont="1" applyFill="1" applyBorder="1" applyAlignment="1">
      <alignment horizontal="center" vertical="center"/>
    </xf>
    <xf numFmtId="210" fontId="56" fillId="0" borderId="24" xfId="78" applyNumberFormat="1" applyFont="1" applyFill="1" applyBorder="1" applyAlignment="1">
      <alignment horizontal="center" vertical="center"/>
    </xf>
    <xf numFmtId="188" fontId="61" fillId="28" borderId="52" xfId="78" applyFont="1" applyFill="1" applyBorder="1" applyAlignment="1">
      <alignment horizontal="center"/>
    </xf>
    <xf numFmtId="188" fontId="61" fillId="28" borderId="5" xfId="78" applyFont="1" applyFill="1" applyBorder="1" applyAlignment="1">
      <alignment horizontal="center"/>
    </xf>
    <xf numFmtId="0" fontId="62" fillId="28" borderId="52" xfId="231" applyFont="1" applyFill="1" applyBorder="1" applyAlignment="1">
      <alignment horizontal="center"/>
    </xf>
    <xf numFmtId="0" fontId="62" fillId="28" borderId="53" xfId="231" applyFont="1" applyFill="1" applyBorder="1" applyAlignment="1">
      <alignment horizontal="center"/>
    </xf>
    <xf numFmtId="188" fontId="64" fillId="0" borderId="33" xfId="78" applyFont="1" applyBorder="1" applyAlignment="1">
      <alignment horizontal="left"/>
    </xf>
    <xf numFmtId="188" fontId="64" fillId="0" borderId="0" xfId="78" applyFont="1" applyBorder="1" applyAlignment="1">
      <alignment horizontal="left"/>
    </xf>
    <xf numFmtId="188" fontId="68" fillId="0" borderId="0" xfId="78" applyFont="1" applyBorder="1" applyAlignment="1">
      <alignment vertical="center"/>
    </xf>
    <xf numFmtId="188" fontId="66" fillId="0" borderId="33" xfId="78" applyFont="1" applyBorder="1" applyAlignment="1">
      <alignment horizontal="center"/>
    </xf>
    <xf numFmtId="188" fontId="66" fillId="0" borderId="0" xfId="78" applyFont="1" applyBorder="1" applyAlignment="1">
      <alignment horizontal="center"/>
    </xf>
    <xf numFmtId="188" fontId="66" fillId="0" borderId="35" xfId="78" applyFont="1" applyBorder="1" applyAlignment="1">
      <alignment horizontal="center"/>
    </xf>
  </cellXfs>
  <cellStyles count="237">
    <cellStyle name=",;F'KOIT[[WAAHK" xfId="1"/>
    <cellStyle name=",;F'KOIT[[WAAHK 2" xfId="2"/>
    <cellStyle name=",;F'KOIT[[WAAHK 3" xfId="3"/>
    <cellStyle name=",;F'KOIT[[WAAHK 4" xfId="4"/>
    <cellStyle name=",;F'KOIT[[WAAHK 5" xfId="5"/>
    <cellStyle name=",;F'KOIT[[WAAHK 6" xfId="6"/>
    <cellStyle name=",;F'KOIT[[WAAHK 7" xfId="7"/>
    <cellStyle name="?? [0.00]_????" xfId="8"/>
    <cellStyle name="?? [0]_PERSONAL" xfId="9"/>
    <cellStyle name="???? [0.00]_????" xfId="10"/>
    <cellStyle name="??????[0]_PERSONAL" xfId="11"/>
    <cellStyle name="??????PERSONAL" xfId="12"/>
    <cellStyle name="?????[0]_PERSONAL" xfId="13"/>
    <cellStyle name="?????PERSONAL" xfId="14"/>
    <cellStyle name="?????PERSONAL 2" xfId="15"/>
    <cellStyle name="?????PERSONAL 3" xfId="16"/>
    <cellStyle name="?????PERSONAL 4" xfId="17"/>
    <cellStyle name="?????PERSONAL 5" xfId="18"/>
    <cellStyle name="?????PERSONAL 6" xfId="19"/>
    <cellStyle name="?????PERSONAL 7" xfId="20"/>
    <cellStyle name="????_????" xfId="21"/>
    <cellStyle name="???[0]_PERSONAL" xfId="22"/>
    <cellStyle name="???_PERSONAL" xfId="23"/>
    <cellStyle name="??_??" xfId="24"/>
    <cellStyle name="?@??laroux" xfId="25"/>
    <cellStyle name="=C:\WINDOWS\SYSTEM32\COMMAND.COM" xfId="26"/>
    <cellStyle name="0,0_x000d__x000a_NA_x000d__x000a_" xfId="27"/>
    <cellStyle name="0,0_x000d__x000a_NA_x000d__x000a_ 2" xfId="229"/>
    <cellStyle name="20% - ส่วนที่ถูกเน้น1" xfId="28"/>
    <cellStyle name="20% - ส่วนที่ถูกเน้น2" xfId="29"/>
    <cellStyle name="20% - ส่วนที่ถูกเน้น3" xfId="30"/>
    <cellStyle name="20% - ส่วนที่ถูกเน้น4" xfId="31"/>
    <cellStyle name="20% - ส่วนที่ถูกเน้น5" xfId="32"/>
    <cellStyle name="20% - ส่วนที่ถูกเน้น6" xfId="33"/>
    <cellStyle name="40% - ส่วนที่ถูกเน้น1" xfId="34"/>
    <cellStyle name="40% - ส่วนที่ถูกเน้น2" xfId="35"/>
    <cellStyle name="40% - ส่วนที่ถูกเน้น3" xfId="36"/>
    <cellStyle name="40% - ส่วนที่ถูกเน้น4" xfId="37"/>
    <cellStyle name="40% - ส่วนที่ถูกเน้น5" xfId="38"/>
    <cellStyle name="40% - ส่วนที่ถูกเน้น6" xfId="39"/>
    <cellStyle name="60% - ส่วนที่ถูกเน้น1" xfId="40"/>
    <cellStyle name="60% - ส่วนที่ถูกเน้น2" xfId="41"/>
    <cellStyle name="60% - ส่วนที่ถูกเน้น3" xfId="42"/>
    <cellStyle name="60% - ส่วนที่ถูกเน้น4" xfId="43"/>
    <cellStyle name="60% - ส่วนที่ถูกเน้น5" xfId="44"/>
    <cellStyle name="60% - ส่วนที่ถูกเน้น6" xfId="45"/>
    <cellStyle name="a" xfId="46"/>
    <cellStyle name="abc" xfId="47"/>
    <cellStyle name="Calc Currency (0)" xfId="48"/>
    <cellStyle name="Calc Currency (2)" xfId="49"/>
    <cellStyle name="Calc Percent (0)" xfId="50"/>
    <cellStyle name="Calc Percent (1)" xfId="51"/>
    <cellStyle name="Calc Percent (2)" xfId="52"/>
    <cellStyle name="Calc Units (0)" xfId="53"/>
    <cellStyle name="Calc Units (0) 2" xfId="54"/>
    <cellStyle name="Calc Units (0) 3" xfId="55"/>
    <cellStyle name="Calc Units (0) 4" xfId="56"/>
    <cellStyle name="Calc Units (0) 5" xfId="57"/>
    <cellStyle name="Calc Units (0) 6" xfId="58"/>
    <cellStyle name="Calc Units (0) 7" xfId="59"/>
    <cellStyle name="Calc Units (1)" xfId="60"/>
    <cellStyle name="Calc Units (1) 2" xfId="61"/>
    <cellStyle name="Calc Units (1) 3" xfId="62"/>
    <cellStyle name="Calc Units (1) 4" xfId="63"/>
    <cellStyle name="Calc Units (1) 5" xfId="64"/>
    <cellStyle name="Calc Units (1) 6" xfId="65"/>
    <cellStyle name="Calc Units (1) 7" xfId="66"/>
    <cellStyle name="Calc Units (2)" xfId="67"/>
    <cellStyle name="Comma" xfId="200" builtinId="3"/>
    <cellStyle name="Comma [0] 2" xfId="232"/>
    <cellStyle name="Comma [00]" xfId="68"/>
    <cellStyle name="Comma [00] 2" xfId="69"/>
    <cellStyle name="Comma [00] 3" xfId="70"/>
    <cellStyle name="Comma [00] 4" xfId="71"/>
    <cellStyle name="Comma [00] 5" xfId="72"/>
    <cellStyle name="Comma [00] 6" xfId="73"/>
    <cellStyle name="Comma [00] 7" xfId="74"/>
    <cellStyle name="Comma 2" xfId="75"/>
    <cellStyle name="Comma 2 2" xfId="76"/>
    <cellStyle name="Comma 2 2 2" xfId="233"/>
    <cellStyle name="Comma 3" xfId="77"/>
    <cellStyle name="Comma 3 2" xfId="78"/>
    <cellStyle name="Comma 3 3" xfId="230"/>
    <cellStyle name="Comma 4" xfId="79"/>
    <cellStyle name="Comma 4 2" xfId="80"/>
    <cellStyle name="Comma 5" xfId="81"/>
    <cellStyle name="Comma 5 2" xfId="82"/>
    <cellStyle name="Comma 6" xfId="83"/>
    <cellStyle name="Comma 7" xfId="84"/>
    <cellStyle name="comma zerodec" xfId="85"/>
    <cellStyle name="Comma_ปร.4  (3)" xfId="86"/>
    <cellStyle name="company_title" xfId="87"/>
    <cellStyle name="Currency [00]" xfId="88"/>
    <cellStyle name="Currency1" xfId="89"/>
    <cellStyle name="Date Short" xfId="90"/>
    <cellStyle name="date_format" xfId="91"/>
    <cellStyle name="Dollar (zero dec)" xfId="92"/>
    <cellStyle name="Enter Currency (0)" xfId="93"/>
    <cellStyle name="Enter Currency (0) 2" xfId="94"/>
    <cellStyle name="Enter Currency (0) 3" xfId="95"/>
    <cellStyle name="Enter Currency (0) 4" xfId="96"/>
    <cellStyle name="Enter Currency (0) 5" xfId="97"/>
    <cellStyle name="Enter Currency (0) 6" xfId="98"/>
    <cellStyle name="Enter Currency (0) 7" xfId="99"/>
    <cellStyle name="Enter Currency (2)" xfId="100"/>
    <cellStyle name="Enter Units (0)" xfId="101"/>
    <cellStyle name="Enter Units (0) 2" xfId="102"/>
    <cellStyle name="Enter Units (0) 3" xfId="103"/>
    <cellStyle name="Enter Units (0) 4" xfId="104"/>
    <cellStyle name="Enter Units (0) 5" xfId="105"/>
    <cellStyle name="Enter Units (0) 6" xfId="106"/>
    <cellStyle name="Enter Units (0) 7" xfId="107"/>
    <cellStyle name="Enter Units (1)" xfId="108"/>
    <cellStyle name="Enter Units (1) 2" xfId="109"/>
    <cellStyle name="Enter Units (1) 3" xfId="110"/>
    <cellStyle name="Enter Units (1) 4" xfId="111"/>
    <cellStyle name="Enter Units (1) 5" xfId="112"/>
    <cellStyle name="Enter Units (1) 6" xfId="113"/>
    <cellStyle name="Enter Units (1) 7" xfId="114"/>
    <cellStyle name="Enter Units (2)" xfId="115"/>
    <cellStyle name="Grey" xfId="116"/>
    <cellStyle name="Header1" xfId="117"/>
    <cellStyle name="Header2" xfId="118"/>
    <cellStyle name="Hyperlink 2" xfId="119"/>
    <cellStyle name="Input [yellow]" xfId="120"/>
    <cellStyle name="Link Currency (0)" xfId="121"/>
    <cellStyle name="Link Currency (0) 2" xfId="122"/>
    <cellStyle name="Link Currency (0) 3" xfId="123"/>
    <cellStyle name="Link Currency (0) 4" xfId="124"/>
    <cellStyle name="Link Currency (0) 5" xfId="125"/>
    <cellStyle name="Link Currency (0) 6" xfId="126"/>
    <cellStyle name="Link Currency (0) 7" xfId="127"/>
    <cellStyle name="Link Currency (2)" xfId="128"/>
    <cellStyle name="Link Units (0)" xfId="129"/>
    <cellStyle name="Link Units (0) 2" xfId="130"/>
    <cellStyle name="Link Units (0) 3" xfId="131"/>
    <cellStyle name="Link Units (0) 4" xfId="132"/>
    <cellStyle name="Link Units (0) 5" xfId="133"/>
    <cellStyle name="Link Units (0) 6" xfId="134"/>
    <cellStyle name="Link Units (0) 7" xfId="135"/>
    <cellStyle name="Link Units (1)" xfId="136"/>
    <cellStyle name="Link Units (1) 2" xfId="137"/>
    <cellStyle name="Link Units (1) 3" xfId="138"/>
    <cellStyle name="Link Units (1) 4" xfId="139"/>
    <cellStyle name="Link Units (1) 5" xfId="140"/>
    <cellStyle name="Link Units (1) 6" xfId="141"/>
    <cellStyle name="Link Units (1) 7" xfId="142"/>
    <cellStyle name="Link Units (2)" xfId="143"/>
    <cellStyle name="no dec" xfId="144"/>
    <cellStyle name="Normal" xfId="0" builtinId="0"/>
    <cellStyle name="Normal - Style1" xfId="145"/>
    <cellStyle name="Normal 2" xfId="146"/>
    <cellStyle name="Normal 2 2" xfId="147"/>
    <cellStyle name="Normal 3" xfId="148"/>
    <cellStyle name="Normal 3 2" xfId="149"/>
    <cellStyle name="Normal 4" xfId="150"/>
    <cellStyle name="Normal 4 2" xfId="151"/>
    <cellStyle name="Normal 4 3" xfId="152"/>
    <cellStyle name="Normal 5" xfId="153"/>
    <cellStyle name="Normal 5 2" xfId="234"/>
    <cellStyle name="Normal 6" xfId="154"/>
    <cellStyle name="Normal 7" xfId="155"/>
    <cellStyle name="Normal_ปร.4  (3)" xfId="156"/>
    <cellStyle name="Normal_ปร.5 ม.5_1" xfId="157"/>
    <cellStyle name="ParaBirimi [0]_RESULTS" xfId="158"/>
    <cellStyle name="ParaBirimi_RESULTS" xfId="159"/>
    <cellStyle name="Percent [0]" xfId="160"/>
    <cellStyle name="Percent [00]" xfId="161"/>
    <cellStyle name="Percent [2]" xfId="162"/>
    <cellStyle name="Percent 2" xfId="163"/>
    <cellStyle name="Percent 2 2" xfId="164"/>
    <cellStyle name="Percent 3" xfId="165"/>
    <cellStyle name="Percent 4" xfId="166"/>
    <cellStyle name="PrePop Currency (0)" xfId="167"/>
    <cellStyle name="PrePop Currency (0) 2" xfId="168"/>
    <cellStyle name="PrePop Currency (0) 3" xfId="169"/>
    <cellStyle name="PrePop Currency (0) 4" xfId="170"/>
    <cellStyle name="PrePop Currency (0) 5" xfId="171"/>
    <cellStyle name="PrePop Currency (0) 6" xfId="172"/>
    <cellStyle name="PrePop Currency (0) 7" xfId="173"/>
    <cellStyle name="PrePop Currency (2)" xfId="174"/>
    <cellStyle name="PrePop Units (0)" xfId="175"/>
    <cellStyle name="PrePop Units (0) 2" xfId="176"/>
    <cellStyle name="PrePop Units (0) 3" xfId="177"/>
    <cellStyle name="PrePop Units (0) 4" xfId="178"/>
    <cellStyle name="PrePop Units (0) 5" xfId="179"/>
    <cellStyle name="PrePop Units (0) 6" xfId="180"/>
    <cellStyle name="PrePop Units (0) 7" xfId="181"/>
    <cellStyle name="PrePop Units (1)" xfId="182"/>
    <cellStyle name="PrePop Units (1) 2" xfId="183"/>
    <cellStyle name="PrePop Units (1) 3" xfId="184"/>
    <cellStyle name="PrePop Units (1) 4" xfId="185"/>
    <cellStyle name="PrePop Units (1) 5" xfId="186"/>
    <cellStyle name="PrePop Units (1) 6" xfId="187"/>
    <cellStyle name="PrePop Units (1) 7" xfId="188"/>
    <cellStyle name="PrePop Units (2)" xfId="189"/>
    <cellStyle name="report_title" xfId="190"/>
    <cellStyle name="Style 1" xfId="191"/>
    <cellStyle name="Text Indent A" xfId="192"/>
    <cellStyle name="Text Indent B" xfId="193"/>
    <cellStyle name="Text Indent C" xfId="194"/>
    <cellStyle name="Virg? [0]_RESULTS" xfId="195"/>
    <cellStyle name="Virg?_RESULTS" xfId="196"/>
    <cellStyle name="การคำนวณ" xfId="197"/>
    <cellStyle name="ข้อความเตือน" xfId="198"/>
    <cellStyle name="ข้อความอธิบาย" xfId="199"/>
    <cellStyle name="เครื่องหมายจุลภาค 10" xfId="235"/>
    <cellStyle name="เครื่องหมายจุลภาค 2" xfId="201"/>
    <cellStyle name="เครื่องหมายจุลภาค 4" xfId="202"/>
    <cellStyle name="ชื่อเรื่อง" xfId="203"/>
    <cellStyle name="เซลล์ตรวจสอบ" xfId="204"/>
    <cellStyle name="เซลล์ที่มีการเชื่อมโยง" xfId="205"/>
    <cellStyle name="ดี" xfId="206"/>
    <cellStyle name="ปกติ 2" xfId="207"/>
    <cellStyle name="ปกติ 2 2" xfId="236"/>
    <cellStyle name="ปกติ 3" xfId="208"/>
    <cellStyle name="ปกติ 3 2" xfId="209"/>
    <cellStyle name="ปกติ 4" xfId="210"/>
    <cellStyle name="ปกติ 5" xfId="211"/>
    <cellStyle name="ปกติ_คำนวณค่าเฉลี่ย Factor-F_6%" xfId="231"/>
    <cellStyle name="ป้อนค่า" xfId="212"/>
    <cellStyle name="ปานกลาง" xfId="213"/>
    <cellStyle name="ผลรวม" xfId="214"/>
    <cellStyle name="แย่" xfId="215"/>
    <cellStyle name="ลักษณะ 1" xfId="216"/>
    <cellStyle name="ส่วนที่ถูกเน้น1" xfId="217"/>
    <cellStyle name="ส่วนที่ถูกเน้น2" xfId="218"/>
    <cellStyle name="ส่วนที่ถูกเน้น3" xfId="219"/>
    <cellStyle name="ส่วนที่ถูกเน้น4" xfId="220"/>
    <cellStyle name="ส่วนที่ถูกเน้น5" xfId="221"/>
    <cellStyle name="ส่วนที่ถูกเน้น6" xfId="222"/>
    <cellStyle name="แสดงผล" xfId="223"/>
    <cellStyle name="หมายเหตุ" xfId="224"/>
    <cellStyle name="หัวเรื่อง 1" xfId="225"/>
    <cellStyle name="หัวเรื่อง 2" xfId="226"/>
    <cellStyle name="หัวเรื่อง 3" xfId="227"/>
    <cellStyle name="หัวเรื่อง 4" xfId="228"/>
  </cellStyles>
  <dxfs count="0"/>
  <tableStyles count="0" defaultTableStyle="TableStyleMedium9" defaultPivotStyle="PivotStyleLight16"/>
  <colors>
    <mruColors>
      <color rgb="FF66FF33"/>
      <color rgb="FF00FF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24</xdr:row>
      <xdr:rowOff>9523</xdr:rowOff>
    </xdr:from>
    <xdr:to>
      <xdr:col>9</xdr:col>
      <xdr:colOff>200422</xdr:colOff>
      <xdr:row>38</xdr:row>
      <xdr:rowOff>19049</xdr:rowOff>
    </xdr:to>
    <xdr:pic>
      <xdr:nvPicPr>
        <xdr:cNvPr id="7" name="รูปภาพ 6"/>
        <xdr:cNvPicPr/>
      </xdr:nvPicPr>
      <xdr:blipFill rotWithShape="1">
        <a:blip xmlns:r="http://schemas.openxmlformats.org/officeDocument/2006/relationships" r:embed="rId1"/>
        <a:srcRect l="29617" t="29181" r="32113" b="25409"/>
        <a:stretch/>
      </xdr:blipFill>
      <xdr:spPr bwMode="auto">
        <a:xfrm>
          <a:off x="1838325" y="6743698"/>
          <a:ext cx="4667647" cy="321945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35</xdr:row>
      <xdr:rowOff>95250</xdr:rowOff>
    </xdr:from>
    <xdr:to>
      <xdr:col>2</xdr:col>
      <xdr:colOff>1181100</xdr:colOff>
      <xdr:row>38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1390650" y="10325100"/>
          <a:ext cx="1943100" cy="762000"/>
        </a:xfrm>
        <a:prstGeom prst="rect">
          <a:avLst/>
        </a:prstGeom>
        <a:solidFill>
          <a:srgbClr val="99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Arial"/>
            </a:rPr>
            <a:t>มีปัญหาปรึกษา</a:t>
          </a: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00"/>
              </a:solidFill>
              <a:latin typeface="Arial"/>
            </a:rPr>
            <a:t>สุรสิทธิ์ </a:t>
          </a:r>
        </a:p>
        <a:p>
          <a:pPr algn="l" rtl="0">
            <a:defRPr sz="1000"/>
          </a:pPr>
          <a:r>
            <a:rPr lang="th-TH" sz="1400" b="0" i="0" u="none" strike="noStrike" baseline="0">
              <a:solidFill>
                <a:srgbClr val="0000FF"/>
              </a:solidFill>
              <a:latin typeface="Arial"/>
            </a:rPr>
            <a:t>089-213-0502</a:t>
          </a:r>
        </a:p>
      </xdr:txBody>
    </xdr:sp>
    <xdr:clientData/>
  </xdr:twoCellAnchor>
  <xdr:twoCellAnchor>
    <xdr:from>
      <xdr:col>2</xdr:col>
      <xdr:colOff>1066800</xdr:colOff>
      <xdr:row>2</xdr:row>
      <xdr:rowOff>314325</xdr:rowOff>
    </xdr:from>
    <xdr:to>
      <xdr:col>3</xdr:col>
      <xdr:colOff>1190625</xdr:colOff>
      <xdr:row>3</xdr:row>
      <xdr:rowOff>228600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3324225" y="1038225"/>
          <a:ext cx="12001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27432" bIns="0" anchor="t" upright="1"/>
        <a:lstStyle/>
        <a:p>
          <a:pPr algn="ctr" rtl="0">
            <a:defRPr sz="1000"/>
          </a:pPr>
          <a:r>
            <a:rPr lang="th-TH" sz="12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กรอกราคา ลงในช่องนี้</a:t>
          </a:r>
        </a:p>
      </xdr:txBody>
    </xdr:sp>
    <xdr:clientData/>
  </xdr:twoCellAnchor>
  <xdr:twoCellAnchor>
    <xdr:from>
      <xdr:col>3</xdr:col>
      <xdr:colOff>495300</xdr:colOff>
      <xdr:row>3</xdr:row>
      <xdr:rowOff>228600</xdr:rowOff>
    </xdr:from>
    <xdr:to>
      <xdr:col>3</xdr:col>
      <xdr:colOff>762000</xdr:colOff>
      <xdr:row>4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xmlns="" id="{00000000-0008-0000-1100-000004000000}"/>
            </a:ext>
          </a:extLst>
        </xdr:cNvPr>
        <xdr:cNvSpPr>
          <a:spLocks noChangeArrowheads="1"/>
        </xdr:cNvSpPr>
      </xdr:nvSpPr>
      <xdr:spPr bwMode="auto">
        <a:xfrm>
          <a:off x="3829050" y="1285875"/>
          <a:ext cx="266700" cy="114300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1066800</xdr:colOff>
      <xdr:row>2</xdr:row>
      <xdr:rowOff>314325</xdr:rowOff>
    </xdr:from>
    <xdr:to>
      <xdr:col>3</xdr:col>
      <xdr:colOff>1190625</xdr:colOff>
      <xdr:row>3</xdr:row>
      <xdr:rowOff>228600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3324225" y="1038225"/>
          <a:ext cx="12001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27432" bIns="0" anchor="t" upright="1"/>
        <a:lstStyle/>
        <a:p>
          <a:pPr algn="ctr" rtl="0">
            <a:defRPr sz="1000"/>
          </a:pPr>
          <a:r>
            <a:rPr lang="th-TH" sz="12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กรอกราคา ลงในช่องนี้</a:t>
          </a:r>
        </a:p>
      </xdr:txBody>
    </xdr:sp>
    <xdr:clientData/>
  </xdr:twoCellAnchor>
  <xdr:twoCellAnchor>
    <xdr:from>
      <xdr:col>3</xdr:col>
      <xdr:colOff>495300</xdr:colOff>
      <xdr:row>3</xdr:row>
      <xdr:rowOff>228600</xdr:rowOff>
    </xdr:from>
    <xdr:to>
      <xdr:col>3</xdr:col>
      <xdr:colOff>762000</xdr:colOff>
      <xdr:row>4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xmlns="" id="{00000000-0008-0000-1100-000006000000}"/>
            </a:ext>
          </a:extLst>
        </xdr:cNvPr>
        <xdr:cNvSpPr>
          <a:spLocks noChangeArrowheads="1"/>
        </xdr:cNvSpPr>
      </xdr:nvSpPr>
      <xdr:spPr bwMode="auto">
        <a:xfrm>
          <a:off x="3829050" y="1285875"/>
          <a:ext cx="266700" cy="114300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1066800</xdr:colOff>
      <xdr:row>2</xdr:row>
      <xdr:rowOff>314325</xdr:rowOff>
    </xdr:from>
    <xdr:to>
      <xdr:col>3</xdr:col>
      <xdr:colOff>1190625</xdr:colOff>
      <xdr:row>3</xdr:row>
      <xdr:rowOff>228600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SpPr txBox="1">
          <a:spLocks noChangeArrowheads="1"/>
        </xdr:cNvSpPr>
      </xdr:nvSpPr>
      <xdr:spPr bwMode="auto">
        <a:xfrm>
          <a:off x="3324225" y="1038225"/>
          <a:ext cx="12001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41148" rIns="27432" bIns="0" anchor="t" upright="1"/>
        <a:lstStyle/>
        <a:p>
          <a:pPr algn="ctr" rtl="0">
            <a:defRPr sz="1000"/>
          </a:pPr>
          <a:r>
            <a:rPr lang="th-TH" sz="12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กรอกราคา ลงในช่องนี้</a:t>
          </a:r>
        </a:p>
      </xdr:txBody>
    </xdr:sp>
    <xdr:clientData/>
  </xdr:twoCellAnchor>
  <xdr:twoCellAnchor>
    <xdr:from>
      <xdr:col>3</xdr:col>
      <xdr:colOff>495300</xdr:colOff>
      <xdr:row>3</xdr:row>
      <xdr:rowOff>228600</xdr:rowOff>
    </xdr:from>
    <xdr:to>
      <xdr:col>3</xdr:col>
      <xdr:colOff>762000</xdr:colOff>
      <xdr:row>4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xmlns="" id="{00000000-0008-0000-1100-000008000000}"/>
            </a:ext>
          </a:extLst>
        </xdr:cNvPr>
        <xdr:cNvSpPr>
          <a:spLocks noChangeArrowheads="1"/>
        </xdr:cNvSpPr>
      </xdr:nvSpPr>
      <xdr:spPr bwMode="auto">
        <a:xfrm>
          <a:off x="3829050" y="1285875"/>
          <a:ext cx="266700" cy="114300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50;&#3618;&#3608;&#3634;&#3608;&#3636;&#3585;&#3634;&#3619;&#3649;&#3621;&#3632;&#3612;&#3633;&#3591;&#3648;&#3617;&#3639;&#3629;&#3591;&#3619;&#3657;&#3629;&#3618;&#3648;&#3629;&#3655;&#3604;\1&#3591;&#3634;&#3609;&#3611;&#3619;&#3632;&#3617;&#3634;&#3603;&#3619;&#3634;&#3588;&#3634;\2564\&#3629;&#3634;&#3588;&#3634;&#3619;&#3627;&#3629;&#3611;&#3619;&#3632;&#3594;&#3640;&#3617;%20&#3626;&#3609;&#3591;.&#3611;&#3626;&#3640;&#3626;&#3633;&#3605;&#3623;&#3660;&#3619;&#3657;&#3629;&#3618;&#3648;&#3629;&#3655;&#3604;\A&#3627;&#3657;&#3629;&#3591;&#3611;&#3619;&#3632;&#3594;&#3640;&#3617;190963\070664&#3611;&#3619;&#3632;&#3617;&#3634;&#3603;&#3619;&#3634;&#3588;&#3634;&#3627;&#3629;&#3611;&#3619;&#3632;&#3594;&#3640;&#361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&#3611;&#3619;&#3632;&#3617;&#3634;&#3603;&#3619;&#3634;&#3588;&#3634;\&#3591;&#3634;&#3609;&#3611;&#3619;&#3632;&#3617;&#3634;&#3603;&#3619;&#3634;&#3588;&#3634;&#3611;&#3637;%2064\22%20&#3619;&#3614;.&#3626;&#3609;&#3634;&#3617;%20-%20&#3627;&#3657;&#3629;&#3591;&#3609;&#3657;&#3635;%20&#3619;&#3633;&#3657;&#3623;&#3649;&#3621;&#3632;&#3607;&#3634;&#3591;&#3648;&#3604;&#3636;&#3609;\22%20&#3619;&#3614;.&#3626;&#3609;&#3634;&#3617;%20-%20&#3627;&#3657;&#3629;&#3591;&#3609;&#3657;&#3635;%20&#3619;&#3633;&#3657;&#3623;&#3649;&#3621;&#3632;&#3607;&#3634;&#3591;&#3648;&#3604;&#3636;&#3609;%20RE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 ปร.5 (ก) (2)"/>
      <sheetName val="แบบ ปร.5 (ก)"/>
      <sheetName val="ปร.4 อาคาร"/>
      <sheetName val="ปร.4 ครุภัณฑ์ลอยตัว"/>
      <sheetName val="คาน (GB)"/>
      <sheetName val="ตอม่อ"/>
      <sheetName val="เสา"/>
      <sheetName val="F"/>
    </sheetNames>
    <sheetDataSet>
      <sheetData sheetId="0" refreshError="1"/>
      <sheetData sheetId="1" refreshError="1"/>
      <sheetData sheetId="2" refreshError="1">
        <row r="117">
          <cell r="L117">
            <v>2010799.2300889106</v>
          </cell>
        </row>
      </sheetData>
      <sheetData sheetId="3" refreshError="1">
        <row r="28">
          <cell r="L28">
            <v>782500</v>
          </cell>
        </row>
      </sheetData>
      <sheetData sheetId="4" refreshError="1"/>
      <sheetData sheetId="5" refreshError="1"/>
      <sheetData sheetId="6" refreshError="1"/>
      <sheetData sheetId="7" refreshError="1">
        <row r="10">
          <cell r="F10">
            <v>500000</v>
          </cell>
        </row>
        <row r="11">
          <cell r="F11">
            <v>1000000</v>
          </cell>
        </row>
        <row r="12">
          <cell r="F12">
            <v>2000000</v>
          </cell>
        </row>
        <row r="13">
          <cell r="F13">
            <v>5000000</v>
          </cell>
        </row>
        <row r="14">
          <cell r="F14">
            <v>10000000</v>
          </cell>
        </row>
        <row r="15">
          <cell r="F15">
            <v>15000000</v>
          </cell>
        </row>
        <row r="16">
          <cell r="F16">
            <v>20000000</v>
          </cell>
        </row>
        <row r="17">
          <cell r="F17">
            <v>25000000</v>
          </cell>
        </row>
        <row r="18">
          <cell r="F18">
            <v>30000000</v>
          </cell>
        </row>
        <row r="19">
          <cell r="F19">
            <v>40000000</v>
          </cell>
        </row>
        <row r="20">
          <cell r="F20">
            <v>50000000</v>
          </cell>
        </row>
        <row r="21">
          <cell r="F21">
            <v>60000000</v>
          </cell>
        </row>
        <row r="22">
          <cell r="F22">
            <v>70000000</v>
          </cell>
        </row>
        <row r="23">
          <cell r="F23">
            <v>80000000</v>
          </cell>
        </row>
        <row r="24">
          <cell r="F24">
            <v>90000000</v>
          </cell>
        </row>
        <row r="25">
          <cell r="F25">
            <v>100000000</v>
          </cell>
        </row>
        <row r="26">
          <cell r="F26">
            <v>150000000</v>
          </cell>
        </row>
        <row r="27">
          <cell r="F27">
            <v>200000000</v>
          </cell>
        </row>
        <row r="28">
          <cell r="F28">
            <v>250000000</v>
          </cell>
        </row>
        <row r="29">
          <cell r="F29">
            <v>300000000</v>
          </cell>
        </row>
        <row r="30">
          <cell r="F30">
            <v>350000000</v>
          </cell>
        </row>
        <row r="31">
          <cell r="F31">
            <v>400000000</v>
          </cell>
        </row>
        <row r="32">
          <cell r="F32">
            <v>500000000</v>
          </cell>
        </row>
        <row r="33">
          <cell r="F33">
            <v>500000001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ปร.5"/>
      <sheetName val="ปร.4"/>
      <sheetName val="Factor F"/>
      <sheetName val="ค่าใช้จ่ายพิเศษ"/>
      <sheetName val="งานครุภัณฑ์"/>
    </sheetNames>
    <sheetDataSet>
      <sheetData sheetId="0"/>
      <sheetData sheetId="1">
        <row r="13">
          <cell r="H13">
            <v>1.3029000000000002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Normal="14" zoomScaleSheetLayoutView="6" workbookViewId="0"/>
  </sheetViews>
  <sheetFormatPr defaultRowHeight="21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2"/>
  <sheetViews>
    <sheetView tabSelected="1" zoomScaleNormal="100" zoomScaleSheetLayoutView="100" workbookViewId="0">
      <selection activeCell="J29" sqref="J29"/>
    </sheetView>
  </sheetViews>
  <sheetFormatPr defaultColWidth="6" defaultRowHeight="23.1" customHeight="1"/>
  <cols>
    <col min="1" max="2" width="5.7109375" style="34" customWidth="1"/>
    <col min="3" max="3" width="7.28515625" style="76" customWidth="1"/>
    <col min="4" max="4" width="9.140625" style="34" customWidth="1"/>
    <col min="5" max="5" width="6.42578125" style="34" customWidth="1"/>
    <col min="6" max="6" width="8.5703125" style="34" customWidth="1"/>
    <col min="7" max="7" width="15.7109375" style="34" customWidth="1"/>
    <col min="8" max="8" width="14.42578125" style="34" customWidth="1"/>
    <col min="9" max="9" width="21.5703125" style="34" customWidth="1"/>
    <col min="10" max="10" width="19.5703125" style="34" customWidth="1"/>
    <col min="11" max="11" width="5.42578125" style="34" customWidth="1"/>
    <col min="12" max="12" width="15" style="34" customWidth="1"/>
    <col min="13" max="13" width="12.140625" style="34" customWidth="1"/>
    <col min="14" max="14" width="11.85546875" style="34" customWidth="1"/>
    <col min="15" max="15" width="12.7109375" style="34" bestFit="1" customWidth="1"/>
    <col min="16" max="255" width="9.140625" style="34" customWidth="1"/>
    <col min="256" max="16384" width="6" style="34"/>
  </cols>
  <sheetData>
    <row r="1" spans="1:14" s="31" customFormat="1" ht="23.1" customHeight="1">
      <c r="C1" s="32"/>
      <c r="J1" s="33" t="s">
        <v>41</v>
      </c>
    </row>
    <row r="2" spans="1:14" ht="23.1" customHeight="1">
      <c r="A2" s="216" t="s">
        <v>15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4" ht="23.1" customHeight="1">
      <c r="A3" s="1"/>
      <c r="B3" s="1" t="s">
        <v>16</v>
      </c>
      <c r="C3" s="35"/>
      <c r="E3" s="1" t="s">
        <v>32</v>
      </c>
      <c r="F3" s="1"/>
      <c r="G3" s="1"/>
      <c r="H3" s="1"/>
      <c r="I3" s="1"/>
      <c r="J3" s="154"/>
    </row>
    <row r="4" spans="1:14" ht="23.1" customHeight="1">
      <c r="A4" s="1"/>
      <c r="B4" s="1" t="s">
        <v>30</v>
      </c>
      <c r="C4" s="36"/>
      <c r="E4" s="1" t="s">
        <v>86</v>
      </c>
      <c r="F4" s="1"/>
      <c r="G4" s="1"/>
      <c r="H4" s="1"/>
      <c r="I4" s="1"/>
      <c r="J4" s="1"/>
    </row>
    <row r="5" spans="1:14" ht="23.1" customHeight="1">
      <c r="A5" s="1"/>
      <c r="B5" s="1" t="s">
        <v>44</v>
      </c>
      <c r="C5" s="36"/>
      <c r="E5" s="1" t="s">
        <v>87</v>
      </c>
      <c r="F5" s="1"/>
      <c r="G5" s="1"/>
      <c r="H5" s="1"/>
      <c r="I5" s="1"/>
      <c r="J5" s="1"/>
    </row>
    <row r="6" spans="1:14" ht="23.1" customHeight="1">
      <c r="A6" s="1"/>
      <c r="B6" s="1" t="s">
        <v>45</v>
      </c>
      <c r="C6" s="36"/>
      <c r="E6" s="1" t="s">
        <v>87</v>
      </c>
      <c r="F6" s="1"/>
      <c r="G6" s="1"/>
      <c r="H6" s="1"/>
      <c r="I6" s="1"/>
      <c r="J6" s="1"/>
    </row>
    <row r="7" spans="1:14" s="37" customFormat="1" ht="24">
      <c r="A7" s="28"/>
      <c r="B7" s="28" t="s">
        <v>46</v>
      </c>
      <c r="C7" s="28"/>
      <c r="D7" s="28"/>
      <c r="G7" s="28" t="s">
        <v>32</v>
      </c>
      <c r="H7" s="28"/>
      <c r="I7" s="28"/>
      <c r="J7" s="28"/>
      <c r="K7" s="38"/>
    </row>
    <row r="8" spans="1:14" s="37" customFormat="1" ht="24">
      <c r="A8" s="28"/>
      <c r="B8" s="28" t="s">
        <v>47</v>
      </c>
      <c r="D8" s="28" t="str">
        <f>ปร.4!J3</f>
        <v>ยผจ.อด.  40/67</v>
      </c>
      <c r="G8" s="28" t="s">
        <v>104</v>
      </c>
      <c r="I8" s="28"/>
      <c r="J8" s="28"/>
    </row>
    <row r="9" spans="1:14" s="131" customFormat="1" ht="23.1" customHeight="1">
      <c r="A9" s="1"/>
      <c r="B9" s="1" t="s">
        <v>51</v>
      </c>
      <c r="C9" s="36"/>
      <c r="D9" s="1"/>
      <c r="E9" s="34"/>
      <c r="F9" s="34"/>
      <c r="G9" s="1" t="s">
        <v>84</v>
      </c>
      <c r="H9" s="36"/>
      <c r="I9" s="1"/>
      <c r="J9" s="1"/>
    </row>
    <row r="10" spans="1:14" ht="23.1" customHeight="1">
      <c r="A10" s="1"/>
      <c r="B10" s="1" t="s">
        <v>28</v>
      </c>
      <c r="C10" s="36"/>
      <c r="D10" s="1"/>
      <c r="E10" s="230">
        <f>ปร.4!J4</f>
        <v>243779</v>
      </c>
      <c r="F10" s="230"/>
      <c r="G10" s="230"/>
      <c r="H10" s="39"/>
      <c r="I10" s="1"/>
      <c r="J10" s="1"/>
    </row>
    <row r="11" spans="1:14" ht="9.9499999999999993" customHeight="1">
      <c r="A11" s="1"/>
      <c r="B11" s="1"/>
      <c r="C11" s="36"/>
      <c r="D11" s="1"/>
      <c r="E11" s="149"/>
      <c r="F11" s="149"/>
      <c r="G11" s="1"/>
      <c r="H11" s="39"/>
      <c r="I11" s="1"/>
      <c r="J11" s="1"/>
    </row>
    <row r="12" spans="1:14" ht="23.1" customHeight="1">
      <c r="A12" s="223" t="s">
        <v>17</v>
      </c>
      <c r="B12" s="223"/>
      <c r="C12" s="223" t="s">
        <v>2</v>
      </c>
      <c r="D12" s="223"/>
      <c r="E12" s="223"/>
      <c r="F12" s="223"/>
      <c r="G12" s="223" t="s">
        <v>18</v>
      </c>
      <c r="H12" s="223" t="s">
        <v>11</v>
      </c>
      <c r="I12" s="223" t="s">
        <v>19</v>
      </c>
      <c r="J12" s="223" t="s">
        <v>8</v>
      </c>
    </row>
    <row r="13" spans="1:14" ht="23.1" customHeight="1">
      <c r="A13" s="224"/>
      <c r="B13" s="224"/>
      <c r="C13" s="224"/>
      <c r="D13" s="224"/>
      <c r="E13" s="224"/>
      <c r="F13" s="224"/>
      <c r="G13" s="224"/>
      <c r="H13" s="224"/>
      <c r="I13" s="224"/>
      <c r="J13" s="224"/>
    </row>
    <row r="14" spans="1:14" ht="23.1" customHeight="1">
      <c r="A14" s="217">
        <v>1</v>
      </c>
      <c r="B14" s="218"/>
      <c r="C14" s="231" t="s">
        <v>50</v>
      </c>
      <c r="D14" s="232"/>
      <c r="E14" s="232"/>
      <c r="F14" s="233"/>
      <c r="G14" s="103">
        <f>ปร.4!J33</f>
        <v>586944</v>
      </c>
      <c r="H14" s="40">
        <f>F!C14</f>
        <v>1.3087</v>
      </c>
      <c r="I14" s="41">
        <f>G14*H14</f>
        <v>768133.6128</v>
      </c>
      <c r="J14" s="148"/>
      <c r="M14" s="42" t="e">
        <f>(500000-#REF!)/1.2726</f>
        <v>#REF!</v>
      </c>
      <c r="N14" s="43">
        <v>4678200</v>
      </c>
    </row>
    <row r="15" spans="1:14" ht="23.1" customHeight="1">
      <c r="A15" s="219"/>
      <c r="B15" s="220"/>
      <c r="C15" s="227"/>
      <c r="D15" s="228"/>
      <c r="E15" s="228"/>
      <c r="F15" s="229"/>
      <c r="G15" s="105"/>
      <c r="H15" s="48"/>
      <c r="I15" s="49"/>
      <c r="J15" s="50"/>
      <c r="M15" s="42"/>
      <c r="N15" s="43"/>
    </row>
    <row r="16" spans="1:14" ht="23.1" customHeight="1">
      <c r="A16" s="146"/>
      <c r="B16" s="147"/>
      <c r="C16" s="44"/>
      <c r="D16" s="45"/>
      <c r="E16" s="45"/>
      <c r="F16" s="46"/>
      <c r="G16" s="47"/>
      <c r="H16" s="48"/>
      <c r="I16" s="49"/>
      <c r="J16" s="50"/>
      <c r="M16" s="51"/>
      <c r="N16" s="43"/>
    </row>
    <row r="17" spans="1:16" ht="23.1" customHeight="1">
      <c r="A17" s="52"/>
      <c r="B17" s="53"/>
      <c r="C17" s="54" t="s">
        <v>21</v>
      </c>
      <c r="D17" s="5"/>
      <c r="E17" s="5"/>
      <c r="F17" s="55"/>
      <c r="G17" s="56"/>
      <c r="H17" s="56"/>
      <c r="I17" s="56"/>
      <c r="J17" s="56"/>
      <c r="M17" s="42" t="e">
        <f>(500000-#REF!)/1.2726</f>
        <v>#REF!</v>
      </c>
      <c r="N17" s="43">
        <v>50000</v>
      </c>
    </row>
    <row r="18" spans="1:16" ht="23.1" customHeight="1">
      <c r="A18" s="57"/>
      <c r="B18" s="58"/>
      <c r="C18" s="59" t="s">
        <v>22</v>
      </c>
      <c r="D18" s="13"/>
      <c r="E18" s="15">
        <v>0</v>
      </c>
      <c r="F18" s="60" t="s">
        <v>20</v>
      </c>
      <c r="G18" s="61"/>
      <c r="H18" s="61"/>
      <c r="I18" s="61"/>
      <c r="J18" s="61"/>
      <c r="N18" s="42">
        <f>SUM(N17:N17)</f>
        <v>50000</v>
      </c>
    </row>
    <row r="19" spans="1:16" ht="23.1" customHeight="1">
      <c r="A19" s="57"/>
      <c r="B19" s="58"/>
      <c r="C19" s="59" t="s">
        <v>29</v>
      </c>
      <c r="D19" s="13"/>
      <c r="E19" s="15">
        <v>0</v>
      </c>
      <c r="F19" s="60" t="s">
        <v>20</v>
      </c>
      <c r="G19" s="61"/>
      <c r="H19" s="61"/>
      <c r="I19" s="61"/>
      <c r="J19" s="61"/>
      <c r="L19" s="42" t="e">
        <f>#REF!+#REF!+#REF!+#REF!+#REF!+#REF!+#REF!+#REF!+#REF!</f>
        <v>#REF!</v>
      </c>
      <c r="M19" s="42"/>
    </row>
    <row r="20" spans="1:16" ht="23.1" customHeight="1">
      <c r="A20" s="57"/>
      <c r="B20" s="58"/>
      <c r="C20" s="59" t="s">
        <v>31</v>
      </c>
      <c r="D20" s="13"/>
      <c r="E20" s="15">
        <v>7</v>
      </c>
      <c r="F20" s="60" t="s">
        <v>20</v>
      </c>
      <c r="G20" s="61"/>
      <c r="H20" s="61"/>
      <c r="I20" s="61"/>
      <c r="J20" s="61"/>
    </row>
    <row r="21" spans="1:16" ht="23.1" customHeight="1">
      <c r="A21" s="225"/>
      <c r="B21" s="226"/>
      <c r="C21" s="62" t="s">
        <v>23</v>
      </c>
      <c r="D21" s="63"/>
      <c r="E21" s="64">
        <v>7</v>
      </c>
      <c r="F21" s="65" t="s">
        <v>20</v>
      </c>
      <c r="G21" s="66"/>
      <c r="H21" s="66"/>
      <c r="I21" s="66"/>
      <c r="J21" s="66"/>
      <c r="M21" s="43">
        <v>3744300</v>
      </c>
    </row>
    <row r="22" spans="1:16" ht="23.1" customHeight="1">
      <c r="A22" s="217" t="s">
        <v>24</v>
      </c>
      <c r="B22" s="218"/>
      <c r="C22" s="67" t="s">
        <v>25</v>
      </c>
      <c r="D22" s="68"/>
      <c r="E22" s="68"/>
      <c r="F22" s="68"/>
      <c r="G22" s="68"/>
      <c r="H22" s="69"/>
      <c r="I22" s="70">
        <f>SUM(I14:I16)</f>
        <v>768133.6128</v>
      </c>
      <c r="J22" s="71"/>
      <c r="L22" s="145" t="s">
        <v>36</v>
      </c>
      <c r="M22" s="43">
        <v>3750000</v>
      </c>
      <c r="O22" s="34" t="s">
        <v>37</v>
      </c>
      <c r="P22" s="34">
        <v>1.2695000000000001</v>
      </c>
    </row>
    <row r="23" spans="1:16" ht="23.1" customHeight="1">
      <c r="A23" s="219"/>
      <c r="B23" s="220"/>
      <c r="C23" s="67" t="s">
        <v>26</v>
      </c>
      <c r="D23" s="68"/>
      <c r="E23" s="68"/>
      <c r="F23" s="68"/>
      <c r="G23" s="68"/>
      <c r="H23" s="69"/>
      <c r="I23" s="70">
        <f>FLOOR(I22,1000)</f>
        <v>768000</v>
      </c>
      <c r="J23" s="71"/>
      <c r="L23" s="34" t="s">
        <v>39</v>
      </c>
      <c r="M23" s="42">
        <f>M22/P22</f>
        <v>2953918.8656951552</v>
      </c>
    </row>
    <row r="24" spans="1:16" ht="23.1" customHeight="1">
      <c r="A24" s="221"/>
      <c r="B24" s="222"/>
      <c r="C24" s="67" t="s">
        <v>27</v>
      </c>
      <c r="D24" s="68"/>
      <c r="E24" s="68"/>
      <c r="F24" s="68"/>
      <c r="G24" s="68"/>
      <c r="H24" s="68"/>
      <c r="I24" s="72" t="str">
        <f>"("&amp;BAHTTEXT(I23)&amp;")"</f>
        <v>(เจ็ดแสนหกหมื่นแปดพันบาทถ้วน)</v>
      </c>
      <c r="J24" s="71"/>
      <c r="L24" s="145" t="s">
        <v>38</v>
      </c>
      <c r="M24" s="43">
        <v>1547619.97</v>
      </c>
      <c r="N24" s="145" t="s">
        <v>33</v>
      </c>
      <c r="O24" s="42">
        <f>M23-M24</f>
        <v>1406298.8956951553</v>
      </c>
    </row>
    <row r="25" spans="1:16" ht="9.9499999999999993" customHeight="1">
      <c r="A25" s="101"/>
      <c r="B25" s="101"/>
      <c r="C25" s="36"/>
      <c r="D25" s="1"/>
      <c r="E25" s="1"/>
      <c r="F25" s="1"/>
      <c r="G25" s="1"/>
      <c r="H25" s="1"/>
      <c r="I25" s="73"/>
      <c r="J25" s="1"/>
      <c r="L25" s="145"/>
      <c r="M25" s="43"/>
      <c r="N25" s="145"/>
      <c r="O25" s="42"/>
    </row>
    <row r="26" spans="1:16" ht="23.1" customHeight="1">
      <c r="A26" s="1"/>
      <c r="B26" s="1"/>
      <c r="C26" s="36"/>
      <c r="D26" s="1"/>
      <c r="E26" s="1"/>
      <c r="F26" s="1"/>
      <c r="G26" s="1"/>
      <c r="H26" s="1"/>
      <c r="I26" s="73"/>
      <c r="J26" s="1"/>
      <c r="L26" s="145"/>
      <c r="M26" s="43"/>
      <c r="N26" s="145"/>
      <c r="O26" s="42"/>
    </row>
    <row r="27" spans="1:16" ht="23.1" customHeight="1">
      <c r="A27" s="1"/>
      <c r="B27" s="1"/>
      <c r="C27" s="212"/>
      <c r="D27" s="1"/>
      <c r="E27" s="1"/>
      <c r="F27" s="1"/>
      <c r="G27" s="1"/>
      <c r="H27" s="1"/>
      <c r="I27" s="73"/>
      <c r="J27" s="1"/>
      <c r="L27" s="213"/>
      <c r="M27" s="43"/>
      <c r="N27" s="213"/>
      <c r="O27" s="42"/>
    </row>
    <row r="28" spans="1:16" ht="18" customHeight="1">
      <c r="A28" s="74"/>
      <c r="B28" s="74"/>
      <c r="C28" s="75"/>
      <c r="D28" s="214"/>
      <c r="E28" s="214"/>
      <c r="F28" s="214"/>
      <c r="G28" s="214"/>
      <c r="H28" s="214"/>
      <c r="I28" s="214"/>
      <c r="J28" s="74"/>
    </row>
    <row r="29" spans="1:16" ht="18" customHeight="1">
      <c r="A29" s="74"/>
      <c r="B29" s="74"/>
      <c r="C29" s="75"/>
      <c r="D29" s="215"/>
      <c r="E29" s="215"/>
      <c r="F29" s="215"/>
      <c r="G29" s="215"/>
      <c r="H29" s="215"/>
      <c r="I29" s="74"/>
      <c r="J29" s="74"/>
    </row>
    <row r="30" spans="1:16" ht="18" customHeight="1">
      <c r="A30" s="74"/>
      <c r="B30" s="74"/>
      <c r="C30" s="75"/>
      <c r="D30" s="215"/>
      <c r="E30" s="215"/>
      <c r="F30" s="215"/>
      <c r="G30" s="215"/>
      <c r="H30" s="215"/>
      <c r="I30" s="74"/>
      <c r="J30" s="74"/>
    </row>
    <row r="31" spans="1:16" ht="18" customHeight="1">
      <c r="A31" s="74"/>
      <c r="B31" s="74"/>
      <c r="C31" s="75"/>
      <c r="D31" s="211"/>
      <c r="E31" s="211"/>
      <c r="F31" s="211"/>
      <c r="G31" s="211"/>
      <c r="H31" s="211"/>
      <c r="I31" s="74"/>
      <c r="J31" s="74"/>
    </row>
    <row r="32" spans="1:16" ht="18" customHeight="1">
      <c r="A32" s="74"/>
      <c r="B32" s="74"/>
      <c r="C32" s="75"/>
      <c r="D32" s="74"/>
      <c r="E32" s="144"/>
      <c r="F32" s="144"/>
      <c r="G32" s="144"/>
      <c r="H32" s="74"/>
      <c r="I32" s="74"/>
      <c r="J32" s="74"/>
    </row>
    <row r="33" spans="1:10" ht="18" customHeight="1">
      <c r="A33" s="74"/>
      <c r="B33" s="74"/>
      <c r="C33" s="75"/>
      <c r="D33" s="214"/>
      <c r="E33" s="214"/>
      <c r="F33" s="214"/>
      <c r="G33" s="214"/>
      <c r="H33" s="214"/>
      <c r="I33" s="214"/>
      <c r="J33" s="74"/>
    </row>
    <row r="34" spans="1:10" ht="18" customHeight="1">
      <c r="A34" s="74"/>
      <c r="B34" s="74"/>
      <c r="C34" s="75"/>
      <c r="D34" s="215"/>
      <c r="E34" s="215"/>
      <c r="F34" s="215"/>
      <c r="G34" s="215"/>
      <c r="H34" s="215"/>
      <c r="I34" s="74"/>
      <c r="J34" s="74"/>
    </row>
    <row r="35" spans="1:10" ht="18" customHeight="1">
      <c r="A35" s="74"/>
      <c r="B35" s="74"/>
      <c r="C35" s="75"/>
      <c r="D35" s="215"/>
      <c r="E35" s="215"/>
      <c r="F35" s="215"/>
      <c r="G35" s="215"/>
      <c r="H35" s="215"/>
      <c r="I35" s="74"/>
      <c r="J35" s="74"/>
    </row>
    <row r="36" spans="1:10" ht="18" customHeight="1">
      <c r="A36" s="74"/>
      <c r="B36" s="74"/>
      <c r="C36" s="75"/>
      <c r="D36" s="211"/>
      <c r="E36" s="211"/>
      <c r="F36" s="211"/>
      <c r="G36" s="211"/>
      <c r="H36" s="211"/>
      <c r="I36" s="74"/>
      <c r="J36" s="74"/>
    </row>
    <row r="37" spans="1:10" ht="18" customHeight="1">
      <c r="A37" s="74"/>
      <c r="B37" s="74"/>
      <c r="C37" s="75"/>
      <c r="D37" s="74"/>
      <c r="E37" s="215"/>
      <c r="F37" s="215"/>
      <c r="G37" s="215"/>
      <c r="H37" s="74"/>
      <c r="I37" s="74"/>
      <c r="J37" s="74"/>
    </row>
    <row r="38" spans="1:10" ht="18" customHeight="1">
      <c r="D38" s="214"/>
      <c r="E38" s="214"/>
      <c r="F38" s="214"/>
      <c r="G38" s="214"/>
      <c r="H38" s="214"/>
      <c r="I38" s="214"/>
    </row>
    <row r="39" spans="1:10" ht="18" customHeight="1">
      <c r="D39" s="215"/>
      <c r="E39" s="215"/>
      <c r="F39" s="215"/>
      <c r="G39" s="215"/>
      <c r="H39" s="215"/>
    </row>
    <row r="40" spans="1:10" ht="18" customHeight="1">
      <c r="D40" s="215"/>
      <c r="E40" s="215"/>
      <c r="F40" s="215"/>
      <c r="G40" s="215"/>
      <c r="H40" s="215"/>
    </row>
    <row r="41" spans="1:10" ht="18.95" customHeight="1">
      <c r="A41" s="74"/>
      <c r="C41" s="34"/>
    </row>
    <row r="42" spans="1:10" ht="18.95" customHeight="1">
      <c r="C42" s="34"/>
    </row>
    <row r="43" spans="1:10" ht="18.95" customHeight="1">
      <c r="C43" s="34"/>
    </row>
    <row r="44" spans="1:10" ht="18.95" customHeight="1">
      <c r="C44" s="34"/>
    </row>
    <row r="45" spans="1:10" ht="18.95" customHeight="1">
      <c r="C45" s="34"/>
    </row>
    <row r="46" spans="1:10" ht="18.95" customHeight="1">
      <c r="C46" s="34"/>
    </row>
    <row r="47" spans="1:10" ht="18.95" customHeight="1">
      <c r="C47" s="34"/>
    </row>
    <row r="48" spans="1:10" ht="18.95" customHeight="1">
      <c r="C48" s="34"/>
    </row>
    <row r="49" spans="3:3" ht="18.95" customHeight="1">
      <c r="C49" s="34"/>
    </row>
    <row r="50" spans="3:3" ht="18.95" customHeight="1">
      <c r="C50" s="34"/>
    </row>
    <row r="51" spans="3:3" ht="18.95" customHeight="1">
      <c r="C51" s="34"/>
    </row>
    <row r="52" spans="3:3" ht="18.95" customHeight="1">
      <c r="C52" s="34"/>
    </row>
    <row r="53" spans="3:3" ht="18.95" customHeight="1">
      <c r="C53" s="34"/>
    </row>
    <row r="54" spans="3:3" ht="18.95" customHeight="1">
      <c r="C54" s="34"/>
    </row>
    <row r="55" spans="3:3" ht="18.95" customHeight="1">
      <c r="C55" s="34"/>
    </row>
    <row r="56" spans="3:3" ht="18.95" customHeight="1">
      <c r="C56" s="34"/>
    </row>
    <row r="57" spans="3:3" ht="18.95" customHeight="1">
      <c r="C57" s="34"/>
    </row>
    <row r="58" spans="3:3" ht="18.95" customHeight="1">
      <c r="C58" s="34"/>
    </row>
    <row r="59" spans="3:3" ht="18.95" customHeight="1">
      <c r="C59" s="34"/>
    </row>
    <row r="60" spans="3:3" ht="18.95" customHeight="1">
      <c r="C60" s="34"/>
    </row>
    <row r="61" spans="3:3" ht="18.95" customHeight="1">
      <c r="C61" s="34"/>
    </row>
    <row r="62" spans="3:3" ht="18.95" customHeight="1">
      <c r="C62" s="34"/>
    </row>
    <row r="63" spans="3:3" ht="18.95" customHeight="1">
      <c r="C63" s="34"/>
    </row>
    <row r="64" spans="3:3" ht="18.95" customHeight="1">
      <c r="C64" s="34"/>
    </row>
    <row r="65" spans="3:3" ht="18.95" customHeight="1">
      <c r="C65" s="34"/>
    </row>
    <row r="66" spans="3:3" ht="18.95" customHeight="1">
      <c r="C66" s="34"/>
    </row>
    <row r="67" spans="3:3" ht="18.95" customHeight="1">
      <c r="C67" s="34"/>
    </row>
    <row r="68" spans="3:3" ht="18.95" customHeight="1">
      <c r="C68" s="34"/>
    </row>
    <row r="69" spans="3:3" ht="23.1" customHeight="1">
      <c r="C69" s="34"/>
    </row>
    <row r="70" spans="3:3" ht="23.1" customHeight="1">
      <c r="C70" s="34"/>
    </row>
    <row r="71" spans="3:3" ht="23.1" customHeight="1">
      <c r="C71" s="34"/>
    </row>
    <row r="72" spans="3:3" ht="23.1" customHeight="1">
      <c r="C72" s="34"/>
    </row>
  </sheetData>
  <mergeCells count="24">
    <mergeCell ref="A14:B14"/>
    <mergeCell ref="C14:F14"/>
    <mergeCell ref="D28:I28"/>
    <mergeCell ref="D35:H35"/>
    <mergeCell ref="D34:H34"/>
    <mergeCell ref="D38:I38"/>
    <mergeCell ref="A2:J2"/>
    <mergeCell ref="A22:B24"/>
    <mergeCell ref="A12:B13"/>
    <mergeCell ref="C12:F13"/>
    <mergeCell ref="A21:B21"/>
    <mergeCell ref="A15:B15"/>
    <mergeCell ref="C15:F15"/>
    <mergeCell ref="J12:J13"/>
    <mergeCell ref="H12:H13"/>
    <mergeCell ref="I12:I13"/>
    <mergeCell ref="G12:G13"/>
    <mergeCell ref="E10:G10"/>
    <mergeCell ref="E37:G37"/>
    <mergeCell ref="D33:I33"/>
    <mergeCell ref="D29:H29"/>
    <mergeCell ref="D30:H30"/>
    <mergeCell ref="D39:H39"/>
    <mergeCell ref="D40:H40"/>
  </mergeCells>
  <phoneticPr fontId="46" type="noConversion"/>
  <printOptions horizontalCentered="1"/>
  <pageMargins left="0.39370078740157483" right="0.39370078740157483" top="0.19685039370078741" bottom="0" header="0.51181102362204722" footer="0.51181102362204722"/>
  <pageSetup paperSize="9" scale="9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1"/>
  <sheetViews>
    <sheetView view="pageBreakPreview" zoomScale="80" zoomScaleNormal="85" zoomScaleSheetLayoutView="80" zoomScalePageLayoutView="55" workbookViewId="0">
      <selection activeCell="C39" sqref="C39"/>
    </sheetView>
  </sheetViews>
  <sheetFormatPr defaultRowHeight="24" customHeight="1"/>
  <cols>
    <col min="1" max="1" width="5.7109375" style="1" customWidth="1"/>
    <col min="2" max="2" width="6.7109375" style="22" customWidth="1"/>
    <col min="3" max="3" width="62.7109375" style="29" customWidth="1"/>
    <col min="4" max="4" width="10.28515625" style="27" customWidth="1"/>
    <col min="5" max="5" width="7.7109375" style="30" customWidth="1"/>
    <col min="6" max="9" width="14.7109375" style="1" customWidth="1"/>
    <col min="10" max="10" width="16.7109375" style="1" customWidth="1"/>
    <col min="11" max="11" width="14.7109375" style="153" customWidth="1"/>
    <col min="12" max="12" width="15.28515625" style="1" bestFit="1" customWidth="1"/>
    <col min="13" max="13" width="14.7109375" style="1" bestFit="1" customWidth="1"/>
    <col min="14" max="14" width="11.5703125" style="1" bestFit="1" customWidth="1"/>
    <col min="15" max="15" width="13.140625" style="1" customWidth="1"/>
    <col min="16" max="16384" width="9.140625" style="1"/>
  </cols>
  <sheetData>
    <row r="1" spans="1:20" ht="24" customHeight="1">
      <c r="A1" s="216" t="s">
        <v>32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24" customHeight="1">
      <c r="B2" s="1" t="s">
        <v>88</v>
      </c>
      <c r="C2" s="1"/>
      <c r="D2" s="1"/>
      <c r="E2" s="1"/>
      <c r="K2" s="36"/>
    </row>
    <row r="3" spans="1:20" ht="24" customHeight="1">
      <c r="B3" s="250" t="s">
        <v>89</v>
      </c>
      <c r="C3" s="250"/>
      <c r="D3" s="250"/>
      <c r="E3" s="250"/>
      <c r="F3" s="250"/>
      <c r="G3" s="250"/>
      <c r="H3" s="249" t="s">
        <v>34</v>
      </c>
      <c r="I3" s="249"/>
      <c r="J3" s="250" t="s">
        <v>99</v>
      </c>
      <c r="K3" s="250"/>
    </row>
    <row r="4" spans="1:20" ht="24" customHeight="1">
      <c r="B4" s="250" t="s">
        <v>48</v>
      </c>
      <c r="C4" s="250"/>
      <c r="D4" s="250"/>
      <c r="E4" s="250"/>
      <c r="F4" s="250"/>
      <c r="G4" s="250"/>
      <c r="H4" s="249" t="s">
        <v>35</v>
      </c>
      <c r="I4" s="249"/>
      <c r="J4" s="230">
        <v>243779</v>
      </c>
      <c r="K4" s="230"/>
    </row>
    <row r="5" spans="1:20" ht="24" customHeight="1" thickBot="1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20" ht="24" customHeight="1" thickTop="1">
      <c r="A6" s="150" t="s">
        <v>0</v>
      </c>
      <c r="B6" s="241" t="s">
        <v>2</v>
      </c>
      <c r="C6" s="242"/>
      <c r="D6" s="245" t="s">
        <v>3</v>
      </c>
      <c r="E6" s="239" t="s">
        <v>4</v>
      </c>
      <c r="F6" s="150" t="s">
        <v>5</v>
      </c>
      <c r="G6" s="237" t="s">
        <v>12</v>
      </c>
      <c r="H6" s="150" t="s">
        <v>7</v>
      </c>
      <c r="I6" s="237" t="s">
        <v>13</v>
      </c>
      <c r="J6" s="150" t="s">
        <v>9</v>
      </c>
      <c r="K6" s="237" t="s">
        <v>8</v>
      </c>
      <c r="L6" s="2"/>
      <c r="M6" s="3"/>
      <c r="N6" s="3"/>
      <c r="O6" s="3"/>
      <c r="P6" s="4"/>
      <c r="Q6" s="4"/>
      <c r="R6" s="4"/>
      <c r="S6" s="4"/>
      <c r="T6" s="4"/>
    </row>
    <row r="7" spans="1:20" s="5" customFormat="1" ht="24" customHeight="1" thickBot="1">
      <c r="A7" s="151" t="s">
        <v>1</v>
      </c>
      <c r="B7" s="243"/>
      <c r="C7" s="244"/>
      <c r="D7" s="246"/>
      <c r="E7" s="240"/>
      <c r="F7" s="151" t="s">
        <v>6</v>
      </c>
      <c r="G7" s="238"/>
      <c r="H7" s="151" t="s">
        <v>6</v>
      </c>
      <c r="I7" s="238"/>
      <c r="J7" s="151" t="s">
        <v>10</v>
      </c>
      <c r="K7" s="238"/>
      <c r="L7" s="2"/>
      <c r="M7" s="3"/>
      <c r="N7" s="3"/>
      <c r="O7" s="3"/>
      <c r="P7" s="4"/>
      <c r="Q7" s="4"/>
      <c r="R7" s="4"/>
      <c r="S7" s="4"/>
      <c r="T7" s="4"/>
    </row>
    <row r="8" spans="1:20" s="114" customFormat="1" ht="24" hidden="1" customHeight="1" thickTop="1">
      <c r="A8" s="106"/>
      <c r="B8" s="253" t="s">
        <v>52</v>
      </c>
      <c r="C8" s="254"/>
      <c r="D8" s="107"/>
      <c r="E8" s="108"/>
      <c r="F8" s="109"/>
      <c r="G8" s="109"/>
      <c r="H8" s="109"/>
      <c r="I8" s="109"/>
      <c r="J8" s="109"/>
      <c r="K8" s="110"/>
      <c r="L8" s="111"/>
      <c r="M8" s="112"/>
      <c r="N8" s="112"/>
      <c r="O8" s="113"/>
    </row>
    <row r="9" spans="1:20" s="114" customFormat="1" ht="24" hidden="1" customHeight="1">
      <c r="A9" s="106">
        <v>1</v>
      </c>
      <c r="B9" s="130" t="s">
        <v>55</v>
      </c>
      <c r="C9" s="116"/>
      <c r="D9" s="117"/>
      <c r="E9" s="108" t="s">
        <v>9</v>
      </c>
      <c r="F9" s="118"/>
      <c r="G9" s="118"/>
      <c r="H9" s="109"/>
      <c r="I9" s="109"/>
      <c r="J9" s="109" t="e">
        <f>#REF!</f>
        <v>#REF!</v>
      </c>
      <c r="K9" s="110"/>
      <c r="L9" s="119">
        <f>[2]ปร.5!H13</f>
        <v>1.3029000000000002</v>
      </c>
      <c r="M9" s="112" t="e">
        <f>J9*L9</f>
        <v>#REF!</v>
      </c>
      <c r="N9" s="120" t="e">
        <f>M9/100</f>
        <v>#REF!</v>
      </c>
      <c r="O9" s="113"/>
    </row>
    <row r="10" spans="1:20" s="114" customFormat="1" ht="24" hidden="1" customHeight="1">
      <c r="A10" s="106">
        <v>2</v>
      </c>
      <c r="B10" s="130" t="s">
        <v>56</v>
      </c>
      <c r="C10" s="116"/>
      <c r="D10" s="117"/>
      <c r="E10" s="108" t="s">
        <v>9</v>
      </c>
      <c r="F10" s="118"/>
      <c r="G10" s="118"/>
      <c r="H10" s="109"/>
      <c r="I10" s="109"/>
      <c r="J10" s="109">
        <f>J33</f>
        <v>586944</v>
      </c>
      <c r="K10" s="110"/>
      <c r="L10" s="119">
        <f>[2]ปร.5!H13</f>
        <v>1.3029000000000002</v>
      </c>
      <c r="M10" s="112">
        <f>J10*L10</f>
        <v>764729.33760000009</v>
      </c>
      <c r="N10" s="120">
        <f>M10/100</f>
        <v>7647.2933760000005</v>
      </c>
      <c r="O10" s="113"/>
    </row>
    <row r="11" spans="1:20" s="114" customFormat="1" ht="24" hidden="1" customHeight="1">
      <c r="A11" s="106"/>
      <c r="B11" s="142"/>
      <c r="C11" s="116"/>
      <c r="D11" s="117"/>
      <c r="E11" s="108"/>
      <c r="F11" s="118"/>
      <c r="G11" s="118"/>
      <c r="H11" s="109"/>
      <c r="I11" s="109"/>
      <c r="J11" s="109"/>
      <c r="K11" s="110"/>
      <c r="L11" s="111"/>
      <c r="M11" s="121"/>
      <c r="N11" s="121"/>
      <c r="O11" s="113"/>
    </row>
    <row r="12" spans="1:20" s="114" customFormat="1" ht="24" hidden="1" customHeight="1">
      <c r="A12" s="106"/>
      <c r="B12" s="142"/>
      <c r="C12" s="116"/>
      <c r="D12" s="117"/>
      <c r="E12" s="108"/>
      <c r="F12" s="118"/>
      <c r="G12" s="118"/>
      <c r="H12" s="109"/>
      <c r="I12" s="109"/>
      <c r="J12" s="109"/>
      <c r="K12" s="110"/>
      <c r="L12" s="111"/>
      <c r="M12" s="112"/>
      <c r="N12" s="112"/>
      <c r="O12" s="113"/>
    </row>
    <row r="13" spans="1:20" s="114" customFormat="1" ht="24" hidden="1" customHeight="1">
      <c r="A13" s="106"/>
      <c r="B13" s="133"/>
      <c r="C13" s="129"/>
      <c r="D13" s="117"/>
      <c r="E13" s="108"/>
      <c r="F13" s="118"/>
      <c r="G13" s="118"/>
      <c r="H13" s="109"/>
      <c r="I13" s="109"/>
      <c r="J13" s="109"/>
      <c r="K13" s="110"/>
      <c r="L13" s="111"/>
      <c r="M13" s="112"/>
      <c r="N13" s="112"/>
      <c r="O13" s="113"/>
    </row>
    <row r="14" spans="1:20" s="114" customFormat="1" ht="24" hidden="1" customHeight="1">
      <c r="A14" s="115"/>
      <c r="B14" s="128"/>
      <c r="C14" s="129"/>
      <c r="D14" s="117"/>
      <c r="E14" s="108"/>
      <c r="F14" s="118"/>
      <c r="G14" s="118"/>
      <c r="H14" s="109"/>
      <c r="I14" s="109"/>
      <c r="J14" s="109"/>
      <c r="K14" s="110"/>
      <c r="L14" s="119"/>
      <c r="M14" s="112"/>
      <c r="N14" s="120"/>
      <c r="O14" s="113"/>
    </row>
    <row r="15" spans="1:20" s="114" customFormat="1" ht="24" hidden="1" customHeight="1">
      <c r="A15" s="115"/>
      <c r="B15" s="128"/>
      <c r="C15" s="129"/>
      <c r="D15" s="117"/>
      <c r="E15" s="108"/>
      <c r="F15" s="118"/>
      <c r="G15" s="118"/>
      <c r="H15" s="109"/>
      <c r="I15" s="109"/>
      <c r="J15" s="109"/>
      <c r="K15" s="110"/>
      <c r="L15" s="111"/>
      <c r="M15" s="112"/>
      <c r="N15" s="112"/>
      <c r="O15" s="113"/>
    </row>
    <row r="16" spans="1:20" s="114" customFormat="1" ht="24" hidden="1" customHeight="1">
      <c r="A16" s="106"/>
      <c r="B16" s="132"/>
      <c r="C16" s="116"/>
      <c r="D16" s="117"/>
      <c r="E16" s="108"/>
      <c r="F16" s="118"/>
      <c r="G16" s="118"/>
      <c r="H16" s="109"/>
      <c r="I16" s="109"/>
      <c r="J16" s="109"/>
      <c r="K16" s="110"/>
      <c r="L16" s="111"/>
      <c r="M16" s="122"/>
      <c r="N16" s="121"/>
      <c r="O16" s="113"/>
    </row>
    <row r="17" spans="1:20" s="114" customFormat="1" ht="24" hidden="1" customHeight="1">
      <c r="A17" s="115"/>
      <c r="B17" s="128"/>
      <c r="C17" s="129"/>
      <c r="D17" s="117"/>
      <c r="E17" s="108"/>
      <c r="F17" s="118"/>
      <c r="G17" s="118"/>
      <c r="H17" s="109"/>
      <c r="I17" s="109"/>
      <c r="J17" s="109"/>
      <c r="K17" s="110"/>
      <c r="L17" s="119"/>
      <c r="M17" s="112"/>
      <c r="N17" s="120"/>
      <c r="O17" s="113"/>
    </row>
    <row r="18" spans="1:20" s="114" customFormat="1" ht="24" hidden="1" customHeight="1">
      <c r="A18" s="115"/>
      <c r="B18" s="128"/>
      <c r="C18" s="129"/>
      <c r="D18" s="117"/>
      <c r="E18" s="108"/>
      <c r="F18" s="118"/>
      <c r="G18" s="118"/>
      <c r="H18" s="109"/>
      <c r="I18" s="109"/>
      <c r="J18" s="109"/>
      <c r="K18" s="110"/>
      <c r="L18" s="111"/>
      <c r="M18" s="112"/>
      <c r="N18" s="112"/>
      <c r="O18" s="113"/>
    </row>
    <row r="19" spans="1:20" s="114" customFormat="1" ht="24" hidden="1" customHeight="1">
      <c r="A19" s="106"/>
      <c r="B19" s="132"/>
      <c r="C19" s="116"/>
      <c r="D19" s="117"/>
      <c r="E19" s="108"/>
      <c r="F19" s="118"/>
      <c r="G19" s="118"/>
      <c r="H19" s="109"/>
      <c r="I19" s="109"/>
      <c r="J19" s="109"/>
      <c r="K19" s="110"/>
      <c r="L19" s="111"/>
      <c r="M19" s="112"/>
      <c r="N19" s="112"/>
      <c r="O19" s="113"/>
    </row>
    <row r="20" spans="1:20" s="114" customFormat="1" ht="24" hidden="1" customHeight="1">
      <c r="A20" s="115"/>
      <c r="B20" s="128"/>
      <c r="C20" s="129"/>
      <c r="D20" s="117"/>
      <c r="E20" s="108"/>
      <c r="F20" s="118"/>
      <c r="G20" s="118"/>
      <c r="H20" s="109"/>
      <c r="I20" s="109"/>
      <c r="J20" s="109"/>
      <c r="K20" s="110"/>
      <c r="L20" s="119"/>
      <c r="M20" s="112"/>
      <c r="N20" s="120"/>
      <c r="O20" s="113"/>
    </row>
    <row r="21" spans="1:20" s="114" customFormat="1" ht="24" hidden="1" customHeight="1">
      <c r="A21" s="115"/>
      <c r="B21" s="128"/>
      <c r="C21" s="129"/>
      <c r="D21" s="117"/>
      <c r="E21" s="108"/>
      <c r="F21" s="118"/>
      <c r="G21" s="118"/>
      <c r="H21" s="109"/>
      <c r="I21" s="109"/>
      <c r="J21" s="109"/>
      <c r="K21" s="110"/>
      <c r="L21" s="111"/>
      <c r="M21" s="112"/>
      <c r="N21" s="112"/>
      <c r="O21" s="113"/>
    </row>
    <row r="22" spans="1:20" s="114" customFormat="1" ht="24" hidden="1" customHeight="1">
      <c r="A22" s="135"/>
      <c r="B22" s="136"/>
      <c r="C22" s="137"/>
      <c r="D22" s="138"/>
      <c r="E22" s="139"/>
      <c r="F22" s="140"/>
      <c r="G22" s="140"/>
      <c r="H22" s="140"/>
      <c r="I22" s="140"/>
      <c r="J22" s="140"/>
      <c r="K22" s="141"/>
      <c r="L22" s="111"/>
      <c r="M22" s="112"/>
      <c r="N22" s="112"/>
      <c r="O22" s="113"/>
    </row>
    <row r="23" spans="1:20" s="114" customFormat="1" ht="39.950000000000003" hidden="1" customHeight="1">
      <c r="A23" s="123"/>
      <c r="B23" s="255" t="s">
        <v>54</v>
      </c>
      <c r="C23" s="256"/>
      <c r="D23" s="124" t="s">
        <v>53</v>
      </c>
      <c r="E23" s="125"/>
      <c r="F23" s="126" t="s">
        <v>53</v>
      </c>
      <c r="G23" s="126" t="s">
        <v>53</v>
      </c>
      <c r="H23" s="126" t="s">
        <v>53</v>
      </c>
      <c r="I23" s="126" t="s">
        <v>53</v>
      </c>
      <c r="J23" s="134" t="e">
        <f>SUM(J8:J21)</f>
        <v>#REF!</v>
      </c>
      <c r="K23" s="127"/>
      <c r="L23" s="111"/>
      <c r="M23" s="112"/>
      <c r="N23" s="112"/>
      <c r="O23" s="113"/>
    </row>
    <row r="24" spans="1:20" ht="24" customHeight="1" thickTop="1">
      <c r="A24" s="6">
        <v>1</v>
      </c>
      <c r="B24" s="207" t="s">
        <v>81</v>
      </c>
      <c r="C24" s="93"/>
      <c r="D24" s="7"/>
      <c r="E24" s="8"/>
      <c r="F24" s="7"/>
      <c r="G24" s="7"/>
      <c r="H24" s="9"/>
      <c r="I24" s="7"/>
      <c r="J24" s="7"/>
      <c r="K24" s="104"/>
      <c r="L24" s="10"/>
      <c r="M24" s="11"/>
      <c r="N24" s="11"/>
      <c r="O24" s="12"/>
      <c r="P24" s="4"/>
      <c r="Q24" s="4"/>
      <c r="R24" s="4"/>
      <c r="S24" s="4"/>
      <c r="T24" s="4"/>
    </row>
    <row r="25" spans="1:20" ht="24" customHeight="1">
      <c r="A25" s="6"/>
      <c r="B25" s="208" t="s">
        <v>14</v>
      </c>
      <c r="C25" s="13" t="s">
        <v>90</v>
      </c>
      <c r="D25" s="14">
        <v>1120</v>
      </c>
      <c r="E25" s="15" t="s">
        <v>79</v>
      </c>
      <c r="F25" s="14">
        <v>0</v>
      </c>
      <c r="G25" s="14">
        <f t="shared" ref="G25" si="0">D25*F25</f>
        <v>0</v>
      </c>
      <c r="H25" s="16">
        <v>30</v>
      </c>
      <c r="I25" s="14">
        <f t="shared" ref="I25" si="1">D25*H25</f>
        <v>33600</v>
      </c>
      <c r="J25" s="14">
        <f t="shared" ref="J25" si="2">G25+I25</f>
        <v>33600</v>
      </c>
      <c r="K25" s="53" t="s">
        <v>83</v>
      </c>
      <c r="L25" s="10"/>
      <c r="M25" s="11"/>
      <c r="N25" s="11"/>
      <c r="O25" s="12"/>
      <c r="P25" s="4"/>
      <c r="Q25" s="4"/>
      <c r="R25" s="4"/>
      <c r="S25" s="4"/>
      <c r="T25" s="4"/>
    </row>
    <row r="26" spans="1:20" ht="24" customHeight="1">
      <c r="A26" s="6"/>
      <c r="B26" s="208" t="s">
        <v>14</v>
      </c>
      <c r="C26" s="13" t="s">
        <v>100</v>
      </c>
      <c r="D26" s="14">
        <v>44</v>
      </c>
      <c r="E26" s="15" t="s">
        <v>101</v>
      </c>
      <c r="F26" s="14">
        <v>0</v>
      </c>
      <c r="G26" s="14">
        <f t="shared" ref="G26" si="3">D26*F26</f>
        <v>0</v>
      </c>
      <c r="H26" s="16">
        <v>35</v>
      </c>
      <c r="I26" s="14">
        <f>D26*H26</f>
        <v>1540</v>
      </c>
      <c r="J26" s="14">
        <f t="shared" ref="J26" si="4">G26+I26</f>
        <v>1540</v>
      </c>
      <c r="K26" s="53" t="s">
        <v>83</v>
      </c>
      <c r="L26" s="10"/>
      <c r="M26" s="11"/>
      <c r="N26" s="11"/>
      <c r="O26" s="12"/>
      <c r="P26" s="4"/>
      <c r="Q26" s="4"/>
      <c r="R26" s="4"/>
      <c r="S26" s="4"/>
      <c r="T26" s="4"/>
    </row>
    <row r="27" spans="1:20" s="39" customFormat="1" ht="24" customHeight="1">
      <c r="A27" s="6">
        <v>2</v>
      </c>
      <c r="B27" s="200" t="s">
        <v>82</v>
      </c>
      <c r="C27" s="201"/>
      <c r="D27" s="202"/>
      <c r="E27" s="203"/>
      <c r="F27" s="204"/>
      <c r="G27" s="204"/>
      <c r="H27" s="205"/>
      <c r="I27" s="204"/>
      <c r="J27" s="204"/>
      <c r="K27" s="206"/>
    </row>
    <row r="28" spans="1:20" ht="24" customHeight="1">
      <c r="A28" s="6"/>
      <c r="B28" s="208" t="s">
        <v>14</v>
      </c>
      <c r="C28" s="13" t="s">
        <v>85</v>
      </c>
      <c r="D28" s="14">
        <v>1120</v>
      </c>
      <c r="E28" s="15" t="s">
        <v>79</v>
      </c>
      <c r="F28" s="14">
        <v>295</v>
      </c>
      <c r="G28" s="14">
        <f t="shared" ref="G28:G30" si="5">D28*F28</f>
        <v>330400</v>
      </c>
      <c r="H28" s="16">
        <v>75</v>
      </c>
      <c r="I28" s="14">
        <f t="shared" ref="I28:I30" si="6">D28*H28</f>
        <v>84000</v>
      </c>
      <c r="J28" s="14">
        <f t="shared" ref="J28:J31" si="7">G28+I28</f>
        <v>414400</v>
      </c>
      <c r="K28" s="53"/>
      <c r="L28" s="10"/>
      <c r="M28" s="11"/>
      <c r="N28" s="11"/>
      <c r="O28" s="12"/>
      <c r="P28" s="4"/>
      <c r="Q28" s="4"/>
      <c r="R28" s="4"/>
      <c r="S28" s="4"/>
      <c r="T28" s="4"/>
    </row>
    <row r="29" spans="1:20" ht="24" customHeight="1">
      <c r="A29" s="6"/>
      <c r="B29" s="208"/>
      <c r="C29" s="13" t="s">
        <v>97</v>
      </c>
      <c r="D29" s="14"/>
      <c r="E29" s="210"/>
      <c r="F29" s="14"/>
      <c r="G29" s="14"/>
      <c r="H29" s="16"/>
      <c r="I29" s="14"/>
      <c r="J29" s="14"/>
      <c r="K29" s="53"/>
      <c r="L29" s="10"/>
      <c r="M29" s="11"/>
      <c r="N29" s="11"/>
      <c r="O29" s="12"/>
      <c r="P29" s="4"/>
      <c r="Q29" s="4"/>
      <c r="R29" s="4"/>
      <c r="S29" s="4"/>
      <c r="T29" s="4"/>
    </row>
    <row r="30" spans="1:20" ht="24" customHeight="1">
      <c r="A30" s="6"/>
      <c r="B30" s="208" t="s">
        <v>14</v>
      </c>
      <c r="C30" s="13" t="s">
        <v>91</v>
      </c>
      <c r="D30" s="14">
        <v>420</v>
      </c>
      <c r="E30" s="15" t="s">
        <v>98</v>
      </c>
      <c r="F30" s="14">
        <v>150</v>
      </c>
      <c r="G30" s="14">
        <f t="shared" si="5"/>
        <v>63000</v>
      </c>
      <c r="H30" s="16">
        <v>74</v>
      </c>
      <c r="I30" s="14">
        <f t="shared" si="6"/>
        <v>31080</v>
      </c>
      <c r="J30" s="14">
        <f t="shared" si="7"/>
        <v>94080</v>
      </c>
      <c r="K30" s="53"/>
      <c r="L30" s="10"/>
      <c r="M30" s="11"/>
      <c r="N30" s="11"/>
      <c r="O30" s="12"/>
      <c r="P30" s="4"/>
      <c r="Q30" s="4"/>
      <c r="R30" s="4">
        <f>195</f>
        <v>195</v>
      </c>
      <c r="S30" s="4"/>
      <c r="T30" s="4"/>
    </row>
    <row r="31" spans="1:20" ht="24" customHeight="1">
      <c r="A31" s="6"/>
      <c r="B31" s="208" t="s">
        <v>14</v>
      </c>
      <c r="C31" s="13" t="s">
        <v>102</v>
      </c>
      <c r="D31" s="14">
        <v>44</v>
      </c>
      <c r="E31" s="15" t="s">
        <v>101</v>
      </c>
      <c r="F31" s="14">
        <v>808</v>
      </c>
      <c r="G31" s="14">
        <f>D31*F31</f>
        <v>35552</v>
      </c>
      <c r="H31" s="16">
        <v>135</v>
      </c>
      <c r="I31" s="14">
        <f>D31*H31</f>
        <v>5940</v>
      </c>
      <c r="J31" s="14">
        <f t="shared" si="7"/>
        <v>41492</v>
      </c>
      <c r="K31" s="53"/>
      <c r="L31" s="10"/>
      <c r="M31" s="11"/>
      <c r="N31" s="11"/>
      <c r="O31" s="12"/>
      <c r="P31" s="4"/>
      <c r="Q31" s="4"/>
      <c r="R31" s="4"/>
      <c r="S31" s="4"/>
      <c r="T31" s="4"/>
    </row>
    <row r="32" spans="1:20" ht="24" customHeight="1">
      <c r="A32" s="6"/>
      <c r="B32" s="208" t="s">
        <v>14</v>
      </c>
      <c r="C32" s="13" t="s">
        <v>103</v>
      </c>
      <c r="D32" s="14">
        <v>4</v>
      </c>
      <c r="E32" s="15" t="s">
        <v>101</v>
      </c>
      <c r="F32" s="14">
        <v>368</v>
      </c>
      <c r="G32" s="14">
        <f>D32*F32</f>
        <v>1472</v>
      </c>
      <c r="H32" s="16">
        <v>90</v>
      </c>
      <c r="I32" s="14">
        <f>D32*H32</f>
        <v>360</v>
      </c>
      <c r="J32" s="14">
        <f t="shared" ref="J32" si="8">G32+I32</f>
        <v>1832</v>
      </c>
      <c r="K32" s="53"/>
      <c r="L32" s="10"/>
      <c r="M32" s="11"/>
      <c r="N32" s="11"/>
      <c r="O32" s="12"/>
      <c r="P32" s="4"/>
      <c r="Q32" s="4"/>
      <c r="R32" s="4"/>
      <c r="S32" s="4"/>
      <c r="T32" s="4"/>
    </row>
    <row r="33" spans="1:11" ht="24" customHeight="1" thickBot="1">
      <c r="A33" s="17"/>
      <c r="B33" s="247" t="s">
        <v>80</v>
      </c>
      <c r="C33" s="248"/>
      <c r="D33" s="18"/>
      <c r="E33" s="19"/>
      <c r="F33" s="18"/>
      <c r="G33" s="20">
        <f>SUM(G24:G32)</f>
        <v>430424</v>
      </c>
      <c r="H33" s="21"/>
      <c r="I33" s="20">
        <f>SUM(I24:I32)</f>
        <v>156520</v>
      </c>
      <c r="J33" s="20">
        <f>G33+I33</f>
        <v>586944</v>
      </c>
      <c r="K33" s="143"/>
    </row>
    <row r="34" spans="1:11" ht="24" customHeight="1" thickTop="1">
      <c r="A34" s="77"/>
      <c r="B34" s="94"/>
      <c r="C34" s="79"/>
      <c r="D34" s="78"/>
      <c r="E34" s="79"/>
      <c r="F34" s="77"/>
      <c r="G34" s="80"/>
      <c r="H34" s="77"/>
      <c r="I34" s="81"/>
      <c r="J34" s="82"/>
      <c r="K34" s="96"/>
    </row>
    <row r="35" spans="1:11" ht="24" customHeight="1">
      <c r="A35" s="83"/>
      <c r="B35" s="235" t="s">
        <v>49</v>
      </c>
      <c r="C35" s="236"/>
      <c r="D35" s="84"/>
      <c r="E35" s="23"/>
      <c r="F35" s="83"/>
      <c r="G35" s="85" t="e">
        <f>SUM(#REF!,#REF!)</f>
        <v>#REF!</v>
      </c>
      <c r="H35" s="83"/>
      <c r="I35" s="85" t="e">
        <f>SUM(#REF!,#REF!)</f>
        <v>#REF!</v>
      </c>
      <c r="J35" s="86" t="e">
        <f>G35+I35</f>
        <v>#REF!</v>
      </c>
      <c r="K35" s="97"/>
    </row>
    <row r="36" spans="1:11" ht="24" customHeight="1" thickBot="1">
      <c r="A36" s="87"/>
      <c r="B36" s="95"/>
      <c r="C36" s="89"/>
      <c r="D36" s="88"/>
      <c r="E36" s="89"/>
      <c r="F36" s="87"/>
      <c r="G36" s="90"/>
      <c r="H36" s="87"/>
      <c r="I36" s="91"/>
      <c r="J36" s="92"/>
      <c r="K36" s="98"/>
    </row>
    <row r="37" spans="1:11" ht="24" customHeight="1" thickTop="1">
      <c r="A37" s="152"/>
      <c r="C37" s="23"/>
      <c r="D37" s="24"/>
      <c r="E37" s="23"/>
      <c r="F37" s="152"/>
      <c r="G37" s="25"/>
      <c r="H37" s="152"/>
      <c r="I37" s="25"/>
      <c r="J37" s="26"/>
      <c r="K37" s="99"/>
    </row>
    <row r="39" spans="1:11" ht="24" customHeight="1">
      <c r="B39" s="100"/>
      <c r="F39" s="100"/>
      <c r="G39" s="251" t="s">
        <v>40</v>
      </c>
      <c r="H39" s="251"/>
      <c r="I39" s="251"/>
      <c r="J39" s="251"/>
    </row>
    <row r="40" spans="1:11" ht="24" customHeight="1">
      <c r="B40" s="100"/>
      <c r="F40" s="101"/>
      <c r="G40" s="252" t="s">
        <v>42</v>
      </c>
      <c r="H40" s="252"/>
      <c r="I40" s="252"/>
      <c r="J40" s="102"/>
    </row>
    <row r="41" spans="1:11" ht="24" customHeight="1">
      <c r="B41" s="100"/>
      <c r="F41" s="101"/>
      <c r="G41" s="252" t="s">
        <v>43</v>
      </c>
      <c r="H41" s="252"/>
      <c r="I41" s="252"/>
      <c r="J41" s="102"/>
    </row>
  </sheetData>
  <mergeCells count="21">
    <mergeCell ref="G39:J39"/>
    <mergeCell ref="G40:I40"/>
    <mergeCell ref="G41:I41"/>
    <mergeCell ref="I6:I7"/>
    <mergeCell ref="B8:C8"/>
    <mergeCell ref="B23:C23"/>
    <mergeCell ref="A1:K1"/>
    <mergeCell ref="H4:I4"/>
    <mergeCell ref="H3:I3"/>
    <mergeCell ref="B3:G3"/>
    <mergeCell ref="J4:K4"/>
    <mergeCell ref="J3:K3"/>
    <mergeCell ref="B4:G4"/>
    <mergeCell ref="A5:K5"/>
    <mergeCell ref="B35:C35"/>
    <mergeCell ref="K6:K7"/>
    <mergeCell ref="G6:G7"/>
    <mergeCell ref="E6:E7"/>
    <mergeCell ref="B6:C7"/>
    <mergeCell ref="D6:D7"/>
    <mergeCell ref="B33:C33"/>
  </mergeCells>
  <phoneticPr fontId="46" type="noConversion"/>
  <pageMargins left="0.70866141732283472" right="0.70866141732283472" top="0.74803149606299213" bottom="0.74803149606299213" header="0.31496062992125984" footer="0.31496062992125984"/>
  <pageSetup paperSize="9" scale="75" fitToHeight="0" orientation="landscape" horizontalDpi="300" verticalDpi="300" r:id="rId1"/>
  <headerFooter scaleWithDoc="0" alignWithMargins="0">
    <oddHeader>&amp;R&amp;12แบบ ปร.4 (งานก่อสร้าง)  แผ่นที่ 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B1:J69"/>
  <sheetViews>
    <sheetView view="pageBreakPreview" topLeftCell="A4" zoomScaleNormal="110" zoomScaleSheetLayoutView="100" workbookViewId="0">
      <selection activeCell="C6" sqref="C6:D6"/>
    </sheetView>
  </sheetViews>
  <sheetFormatPr defaultRowHeight="21"/>
  <cols>
    <col min="1" max="1" width="11.42578125" style="155" customWidth="1"/>
    <col min="2" max="2" width="22.42578125" style="155" customWidth="1"/>
    <col min="3" max="3" width="16.140625" style="155" customWidth="1"/>
    <col min="4" max="4" width="18" style="155" customWidth="1"/>
    <col min="5" max="5" width="15.140625" style="155" customWidth="1"/>
    <col min="6" max="6" width="18.42578125" style="155" customWidth="1"/>
    <col min="7" max="7" width="15.7109375" style="155" customWidth="1"/>
    <col min="8" max="8" width="19" style="155" customWidth="1"/>
    <col min="9" max="9" width="10.28515625" style="155" customWidth="1"/>
    <col min="10" max="10" width="16.85546875" style="155" customWidth="1"/>
    <col min="11" max="256" width="9.140625" style="155"/>
    <col min="257" max="257" width="11.42578125" style="155" customWidth="1"/>
    <col min="258" max="258" width="22.42578125" style="155" customWidth="1"/>
    <col min="259" max="259" width="16.140625" style="155" customWidth="1"/>
    <col min="260" max="260" width="18" style="155" customWidth="1"/>
    <col min="261" max="261" width="15.140625" style="155" customWidth="1"/>
    <col min="262" max="262" width="18.42578125" style="155" customWidth="1"/>
    <col min="263" max="263" width="15.7109375" style="155" customWidth="1"/>
    <col min="264" max="264" width="19" style="155" customWidth="1"/>
    <col min="265" max="265" width="10.28515625" style="155" customWidth="1"/>
    <col min="266" max="266" width="16.85546875" style="155" customWidth="1"/>
    <col min="267" max="512" width="9.140625" style="155"/>
    <col min="513" max="513" width="11.42578125" style="155" customWidth="1"/>
    <col min="514" max="514" width="22.42578125" style="155" customWidth="1"/>
    <col min="515" max="515" width="16.140625" style="155" customWidth="1"/>
    <col min="516" max="516" width="18" style="155" customWidth="1"/>
    <col min="517" max="517" width="15.140625" style="155" customWidth="1"/>
    <col min="518" max="518" width="18.42578125" style="155" customWidth="1"/>
    <col min="519" max="519" width="15.7109375" style="155" customWidth="1"/>
    <col min="520" max="520" width="19" style="155" customWidth="1"/>
    <col min="521" max="521" width="10.28515625" style="155" customWidth="1"/>
    <col min="522" max="522" width="16.85546875" style="155" customWidth="1"/>
    <col min="523" max="768" width="9.140625" style="155"/>
    <col min="769" max="769" width="11.42578125" style="155" customWidth="1"/>
    <col min="770" max="770" width="22.42578125" style="155" customWidth="1"/>
    <col min="771" max="771" width="16.140625" style="155" customWidth="1"/>
    <col min="772" max="772" width="18" style="155" customWidth="1"/>
    <col min="773" max="773" width="15.140625" style="155" customWidth="1"/>
    <col min="774" max="774" width="18.42578125" style="155" customWidth="1"/>
    <col min="775" max="775" width="15.7109375" style="155" customWidth="1"/>
    <col min="776" max="776" width="19" style="155" customWidth="1"/>
    <col min="777" max="777" width="10.28515625" style="155" customWidth="1"/>
    <col min="778" max="778" width="16.85546875" style="155" customWidth="1"/>
    <col min="779" max="1024" width="9.140625" style="155"/>
    <col min="1025" max="1025" width="11.42578125" style="155" customWidth="1"/>
    <col min="1026" max="1026" width="22.42578125" style="155" customWidth="1"/>
    <col min="1027" max="1027" width="16.140625" style="155" customWidth="1"/>
    <col min="1028" max="1028" width="18" style="155" customWidth="1"/>
    <col min="1029" max="1029" width="15.140625" style="155" customWidth="1"/>
    <col min="1030" max="1030" width="18.42578125" style="155" customWidth="1"/>
    <col min="1031" max="1031" width="15.7109375" style="155" customWidth="1"/>
    <col min="1032" max="1032" width="19" style="155" customWidth="1"/>
    <col min="1033" max="1033" width="10.28515625" style="155" customWidth="1"/>
    <col min="1034" max="1034" width="16.85546875" style="155" customWidth="1"/>
    <col min="1035" max="1280" width="9.140625" style="155"/>
    <col min="1281" max="1281" width="11.42578125" style="155" customWidth="1"/>
    <col min="1282" max="1282" width="22.42578125" style="155" customWidth="1"/>
    <col min="1283" max="1283" width="16.140625" style="155" customWidth="1"/>
    <col min="1284" max="1284" width="18" style="155" customWidth="1"/>
    <col min="1285" max="1285" width="15.140625" style="155" customWidth="1"/>
    <col min="1286" max="1286" width="18.42578125" style="155" customWidth="1"/>
    <col min="1287" max="1287" width="15.7109375" style="155" customWidth="1"/>
    <col min="1288" max="1288" width="19" style="155" customWidth="1"/>
    <col min="1289" max="1289" width="10.28515625" style="155" customWidth="1"/>
    <col min="1290" max="1290" width="16.85546875" style="155" customWidth="1"/>
    <col min="1291" max="1536" width="9.140625" style="155"/>
    <col min="1537" max="1537" width="11.42578125" style="155" customWidth="1"/>
    <col min="1538" max="1538" width="22.42578125" style="155" customWidth="1"/>
    <col min="1539" max="1539" width="16.140625" style="155" customWidth="1"/>
    <col min="1540" max="1540" width="18" style="155" customWidth="1"/>
    <col min="1541" max="1541" width="15.140625" style="155" customWidth="1"/>
    <col min="1542" max="1542" width="18.42578125" style="155" customWidth="1"/>
    <col min="1543" max="1543" width="15.7109375" style="155" customWidth="1"/>
    <col min="1544" max="1544" width="19" style="155" customWidth="1"/>
    <col min="1545" max="1545" width="10.28515625" style="155" customWidth="1"/>
    <col min="1546" max="1546" width="16.85546875" style="155" customWidth="1"/>
    <col min="1547" max="1792" width="9.140625" style="155"/>
    <col min="1793" max="1793" width="11.42578125" style="155" customWidth="1"/>
    <col min="1794" max="1794" width="22.42578125" style="155" customWidth="1"/>
    <col min="1795" max="1795" width="16.140625" style="155" customWidth="1"/>
    <col min="1796" max="1796" width="18" style="155" customWidth="1"/>
    <col min="1797" max="1797" width="15.140625" style="155" customWidth="1"/>
    <col min="1798" max="1798" width="18.42578125" style="155" customWidth="1"/>
    <col min="1799" max="1799" width="15.7109375" style="155" customWidth="1"/>
    <col min="1800" max="1800" width="19" style="155" customWidth="1"/>
    <col min="1801" max="1801" width="10.28515625" style="155" customWidth="1"/>
    <col min="1802" max="1802" width="16.85546875" style="155" customWidth="1"/>
    <col min="1803" max="2048" width="9.140625" style="155"/>
    <col min="2049" max="2049" width="11.42578125" style="155" customWidth="1"/>
    <col min="2050" max="2050" width="22.42578125" style="155" customWidth="1"/>
    <col min="2051" max="2051" width="16.140625" style="155" customWidth="1"/>
    <col min="2052" max="2052" width="18" style="155" customWidth="1"/>
    <col min="2053" max="2053" width="15.140625" style="155" customWidth="1"/>
    <col min="2054" max="2054" width="18.42578125" style="155" customWidth="1"/>
    <col min="2055" max="2055" width="15.7109375" style="155" customWidth="1"/>
    <col min="2056" max="2056" width="19" style="155" customWidth="1"/>
    <col min="2057" max="2057" width="10.28515625" style="155" customWidth="1"/>
    <col min="2058" max="2058" width="16.85546875" style="155" customWidth="1"/>
    <col min="2059" max="2304" width="9.140625" style="155"/>
    <col min="2305" max="2305" width="11.42578125" style="155" customWidth="1"/>
    <col min="2306" max="2306" width="22.42578125" style="155" customWidth="1"/>
    <col min="2307" max="2307" width="16.140625" style="155" customWidth="1"/>
    <col min="2308" max="2308" width="18" style="155" customWidth="1"/>
    <col min="2309" max="2309" width="15.140625" style="155" customWidth="1"/>
    <col min="2310" max="2310" width="18.42578125" style="155" customWidth="1"/>
    <col min="2311" max="2311" width="15.7109375" style="155" customWidth="1"/>
    <col min="2312" max="2312" width="19" style="155" customWidth="1"/>
    <col min="2313" max="2313" width="10.28515625" style="155" customWidth="1"/>
    <col min="2314" max="2314" width="16.85546875" style="155" customWidth="1"/>
    <col min="2315" max="2560" width="9.140625" style="155"/>
    <col min="2561" max="2561" width="11.42578125" style="155" customWidth="1"/>
    <col min="2562" max="2562" width="22.42578125" style="155" customWidth="1"/>
    <col min="2563" max="2563" width="16.140625" style="155" customWidth="1"/>
    <col min="2564" max="2564" width="18" style="155" customWidth="1"/>
    <col min="2565" max="2565" width="15.140625" style="155" customWidth="1"/>
    <col min="2566" max="2566" width="18.42578125" style="155" customWidth="1"/>
    <col min="2567" max="2567" width="15.7109375" style="155" customWidth="1"/>
    <col min="2568" max="2568" width="19" style="155" customWidth="1"/>
    <col min="2569" max="2569" width="10.28515625" style="155" customWidth="1"/>
    <col min="2570" max="2570" width="16.85546875" style="155" customWidth="1"/>
    <col min="2571" max="2816" width="9.140625" style="155"/>
    <col min="2817" max="2817" width="11.42578125" style="155" customWidth="1"/>
    <col min="2818" max="2818" width="22.42578125" style="155" customWidth="1"/>
    <col min="2819" max="2819" width="16.140625" style="155" customWidth="1"/>
    <col min="2820" max="2820" width="18" style="155" customWidth="1"/>
    <col min="2821" max="2821" width="15.140625" style="155" customWidth="1"/>
    <col min="2822" max="2822" width="18.42578125" style="155" customWidth="1"/>
    <col min="2823" max="2823" width="15.7109375" style="155" customWidth="1"/>
    <col min="2824" max="2824" width="19" style="155" customWidth="1"/>
    <col min="2825" max="2825" width="10.28515625" style="155" customWidth="1"/>
    <col min="2826" max="2826" width="16.85546875" style="155" customWidth="1"/>
    <col min="2827" max="3072" width="9.140625" style="155"/>
    <col min="3073" max="3073" width="11.42578125" style="155" customWidth="1"/>
    <col min="3074" max="3074" width="22.42578125" style="155" customWidth="1"/>
    <col min="3075" max="3075" width="16.140625" style="155" customWidth="1"/>
    <col min="3076" max="3076" width="18" style="155" customWidth="1"/>
    <col min="3077" max="3077" width="15.140625" style="155" customWidth="1"/>
    <col min="3078" max="3078" width="18.42578125" style="155" customWidth="1"/>
    <col min="3079" max="3079" width="15.7109375" style="155" customWidth="1"/>
    <col min="3080" max="3080" width="19" style="155" customWidth="1"/>
    <col min="3081" max="3081" width="10.28515625" style="155" customWidth="1"/>
    <col min="3082" max="3082" width="16.85546875" style="155" customWidth="1"/>
    <col min="3083" max="3328" width="9.140625" style="155"/>
    <col min="3329" max="3329" width="11.42578125" style="155" customWidth="1"/>
    <col min="3330" max="3330" width="22.42578125" style="155" customWidth="1"/>
    <col min="3331" max="3331" width="16.140625" style="155" customWidth="1"/>
    <col min="3332" max="3332" width="18" style="155" customWidth="1"/>
    <col min="3333" max="3333" width="15.140625" style="155" customWidth="1"/>
    <col min="3334" max="3334" width="18.42578125" style="155" customWidth="1"/>
    <col min="3335" max="3335" width="15.7109375" style="155" customWidth="1"/>
    <col min="3336" max="3336" width="19" style="155" customWidth="1"/>
    <col min="3337" max="3337" width="10.28515625" style="155" customWidth="1"/>
    <col min="3338" max="3338" width="16.85546875" style="155" customWidth="1"/>
    <col min="3339" max="3584" width="9.140625" style="155"/>
    <col min="3585" max="3585" width="11.42578125" style="155" customWidth="1"/>
    <col min="3586" max="3586" width="22.42578125" style="155" customWidth="1"/>
    <col min="3587" max="3587" width="16.140625" style="155" customWidth="1"/>
    <col min="3588" max="3588" width="18" style="155" customWidth="1"/>
    <col min="3589" max="3589" width="15.140625" style="155" customWidth="1"/>
    <col min="3590" max="3590" width="18.42578125" style="155" customWidth="1"/>
    <col min="3591" max="3591" width="15.7109375" style="155" customWidth="1"/>
    <col min="3592" max="3592" width="19" style="155" customWidth="1"/>
    <col min="3593" max="3593" width="10.28515625" style="155" customWidth="1"/>
    <col min="3594" max="3594" width="16.85546875" style="155" customWidth="1"/>
    <col min="3595" max="3840" width="9.140625" style="155"/>
    <col min="3841" max="3841" width="11.42578125" style="155" customWidth="1"/>
    <col min="3842" max="3842" width="22.42578125" style="155" customWidth="1"/>
    <col min="3843" max="3843" width="16.140625" style="155" customWidth="1"/>
    <col min="3844" max="3844" width="18" style="155" customWidth="1"/>
    <col min="3845" max="3845" width="15.140625" style="155" customWidth="1"/>
    <col min="3846" max="3846" width="18.42578125" style="155" customWidth="1"/>
    <col min="3847" max="3847" width="15.7109375" style="155" customWidth="1"/>
    <col min="3848" max="3848" width="19" style="155" customWidth="1"/>
    <col min="3849" max="3849" width="10.28515625" style="155" customWidth="1"/>
    <col min="3850" max="3850" width="16.85546875" style="155" customWidth="1"/>
    <col min="3851" max="4096" width="9.140625" style="155"/>
    <col min="4097" max="4097" width="11.42578125" style="155" customWidth="1"/>
    <col min="4098" max="4098" width="22.42578125" style="155" customWidth="1"/>
    <col min="4099" max="4099" width="16.140625" style="155" customWidth="1"/>
    <col min="4100" max="4100" width="18" style="155" customWidth="1"/>
    <col min="4101" max="4101" width="15.140625" style="155" customWidth="1"/>
    <col min="4102" max="4102" width="18.42578125" style="155" customWidth="1"/>
    <col min="4103" max="4103" width="15.7109375" style="155" customWidth="1"/>
    <col min="4104" max="4104" width="19" style="155" customWidth="1"/>
    <col min="4105" max="4105" width="10.28515625" style="155" customWidth="1"/>
    <col min="4106" max="4106" width="16.85546875" style="155" customWidth="1"/>
    <col min="4107" max="4352" width="9.140625" style="155"/>
    <col min="4353" max="4353" width="11.42578125" style="155" customWidth="1"/>
    <col min="4354" max="4354" width="22.42578125" style="155" customWidth="1"/>
    <col min="4355" max="4355" width="16.140625" style="155" customWidth="1"/>
    <col min="4356" max="4356" width="18" style="155" customWidth="1"/>
    <col min="4357" max="4357" width="15.140625" style="155" customWidth="1"/>
    <col min="4358" max="4358" width="18.42578125" style="155" customWidth="1"/>
    <col min="4359" max="4359" width="15.7109375" style="155" customWidth="1"/>
    <col min="4360" max="4360" width="19" style="155" customWidth="1"/>
    <col min="4361" max="4361" width="10.28515625" style="155" customWidth="1"/>
    <col min="4362" max="4362" width="16.85546875" style="155" customWidth="1"/>
    <col min="4363" max="4608" width="9.140625" style="155"/>
    <col min="4609" max="4609" width="11.42578125" style="155" customWidth="1"/>
    <col min="4610" max="4610" width="22.42578125" style="155" customWidth="1"/>
    <col min="4611" max="4611" width="16.140625" style="155" customWidth="1"/>
    <col min="4612" max="4612" width="18" style="155" customWidth="1"/>
    <col min="4613" max="4613" width="15.140625" style="155" customWidth="1"/>
    <col min="4614" max="4614" width="18.42578125" style="155" customWidth="1"/>
    <col min="4615" max="4615" width="15.7109375" style="155" customWidth="1"/>
    <col min="4616" max="4616" width="19" style="155" customWidth="1"/>
    <col min="4617" max="4617" width="10.28515625" style="155" customWidth="1"/>
    <col min="4618" max="4618" width="16.85546875" style="155" customWidth="1"/>
    <col min="4619" max="4864" width="9.140625" style="155"/>
    <col min="4865" max="4865" width="11.42578125" style="155" customWidth="1"/>
    <col min="4866" max="4866" width="22.42578125" style="155" customWidth="1"/>
    <col min="4867" max="4867" width="16.140625" style="155" customWidth="1"/>
    <col min="4868" max="4868" width="18" style="155" customWidth="1"/>
    <col min="4869" max="4869" width="15.140625" style="155" customWidth="1"/>
    <col min="4870" max="4870" width="18.42578125" style="155" customWidth="1"/>
    <col min="4871" max="4871" width="15.7109375" style="155" customWidth="1"/>
    <col min="4872" max="4872" width="19" style="155" customWidth="1"/>
    <col min="4873" max="4873" width="10.28515625" style="155" customWidth="1"/>
    <col min="4874" max="4874" width="16.85546875" style="155" customWidth="1"/>
    <col min="4875" max="5120" width="9.140625" style="155"/>
    <col min="5121" max="5121" width="11.42578125" style="155" customWidth="1"/>
    <col min="5122" max="5122" width="22.42578125" style="155" customWidth="1"/>
    <col min="5123" max="5123" width="16.140625" style="155" customWidth="1"/>
    <col min="5124" max="5124" width="18" style="155" customWidth="1"/>
    <col min="5125" max="5125" width="15.140625" style="155" customWidth="1"/>
    <col min="5126" max="5126" width="18.42578125" style="155" customWidth="1"/>
    <col min="5127" max="5127" width="15.7109375" style="155" customWidth="1"/>
    <col min="5128" max="5128" width="19" style="155" customWidth="1"/>
    <col min="5129" max="5129" width="10.28515625" style="155" customWidth="1"/>
    <col min="5130" max="5130" width="16.85546875" style="155" customWidth="1"/>
    <col min="5131" max="5376" width="9.140625" style="155"/>
    <col min="5377" max="5377" width="11.42578125" style="155" customWidth="1"/>
    <col min="5378" max="5378" width="22.42578125" style="155" customWidth="1"/>
    <col min="5379" max="5379" width="16.140625" style="155" customWidth="1"/>
    <col min="5380" max="5380" width="18" style="155" customWidth="1"/>
    <col min="5381" max="5381" width="15.140625" style="155" customWidth="1"/>
    <col min="5382" max="5382" width="18.42578125" style="155" customWidth="1"/>
    <col min="5383" max="5383" width="15.7109375" style="155" customWidth="1"/>
    <col min="5384" max="5384" width="19" style="155" customWidth="1"/>
    <col min="5385" max="5385" width="10.28515625" style="155" customWidth="1"/>
    <col min="5386" max="5386" width="16.85546875" style="155" customWidth="1"/>
    <col min="5387" max="5632" width="9.140625" style="155"/>
    <col min="5633" max="5633" width="11.42578125" style="155" customWidth="1"/>
    <col min="5634" max="5634" width="22.42578125" style="155" customWidth="1"/>
    <col min="5635" max="5635" width="16.140625" style="155" customWidth="1"/>
    <col min="5636" max="5636" width="18" style="155" customWidth="1"/>
    <col min="5637" max="5637" width="15.140625" style="155" customWidth="1"/>
    <col min="5638" max="5638" width="18.42578125" style="155" customWidth="1"/>
    <col min="5639" max="5639" width="15.7109375" style="155" customWidth="1"/>
    <col min="5640" max="5640" width="19" style="155" customWidth="1"/>
    <col min="5641" max="5641" width="10.28515625" style="155" customWidth="1"/>
    <col min="5642" max="5642" width="16.85546875" style="155" customWidth="1"/>
    <col min="5643" max="5888" width="9.140625" style="155"/>
    <col min="5889" max="5889" width="11.42578125" style="155" customWidth="1"/>
    <col min="5890" max="5890" width="22.42578125" style="155" customWidth="1"/>
    <col min="5891" max="5891" width="16.140625" style="155" customWidth="1"/>
    <col min="5892" max="5892" width="18" style="155" customWidth="1"/>
    <col min="5893" max="5893" width="15.140625" style="155" customWidth="1"/>
    <col min="5894" max="5894" width="18.42578125" style="155" customWidth="1"/>
    <col min="5895" max="5895" width="15.7109375" style="155" customWidth="1"/>
    <col min="5896" max="5896" width="19" style="155" customWidth="1"/>
    <col min="5897" max="5897" width="10.28515625" style="155" customWidth="1"/>
    <col min="5898" max="5898" width="16.85546875" style="155" customWidth="1"/>
    <col min="5899" max="6144" width="9.140625" style="155"/>
    <col min="6145" max="6145" width="11.42578125" style="155" customWidth="1"/>
    <col min="6146" max="6146" width="22.42578125" style="155" customWidth="1"/>
    <col min="6147" max="6147" width="16.140625" style="155" customWidth="1"/>
    <col min="6148" max="6148" width="18" style="155" customWidth="1"/>
    <col min="6149" max="6149" width="15.140625" style="155" customWidth="1"/>
    <col min="6150" max="6150" width="18.42578125" style="155" customWidth="1"/>
    <col min="6151" max="6151" width="15.7109375" style="155" customWidth="1"/>
    <col min="6152" max="6152" width="19" style="155" customWidth="1"/>
    <col min="6153" max="6153" width="10.28515625" style="155" customWidth="1"/>
    <col min="6154" max="6154" width="16.85546875" style="155" customWidth="1"/>
    <col min="6155" max="6400" width="9.140625" style="155"/>
    <col min="6401" max="6401" width="11.42578125" style="155" customWidth="1"/>
    <col min="6402" max="6402" width="22.42578125" style="155" customWidth="1"/>
    <col min="6403" max="6403" width="16.140625" style="155" customWidth="1"/>
    <col min="6404" max="6404" width="18" style="155" customWidth="1"/>
    <col min="6405" max="6405" width="15.140625" style="155" customWidth="1"/>
    <col min="6406" max="6406" width="18.42578125" style="155" customWidth="1"/>
    <col min="6407" max="6407" width="15.7109375" style="155" customWidth="1"/>
    <col min="6408" max="6408" width="19" style="155" customWidth="1"/>
    <col min="6409" max="6409" width="10.28515625" style="155" customWidth="1"/>
    <col min="6410" max="6410" width="16.85546875" style="155" customWidth="1"/>
    <col min="6411" max="6656" width="9.140625" style="155"/>
    <col min="6657" max="6657" width="11.42578125" style="155" customWidth="1"/>
    <col min="6658" max="6658" width="22.42578125" style="155" customWidth="1"/>
    <col min="6659" max="6659" width="16.140625" style="155" customWidth="1"/>
    <col min="6660" max="6660" width="18" style="155" customWidth="1"/>
    <col min="6661" max="6661" width="15.140625" style="155" customWidth="1"/>
    <col min="6662" max="6662" width="18.42578125" style="155" customWidth="1"/>
    <col min="6663" max="6663" width="15.7109375" style="155" customWidth="1"/>
    <col min="6664" max="6664" width="19" style="155" customWidth="1"/>
    <col min="6665" max="6665" width="10.28515625" style="155" customWidth="1"/>
    <col min="6666" max="6666" width="16.85546875" style="155" customWidth="1"/>
    <col min="6667" max="6912" width="9.140625" style="155"/>
    <col min="6913" max="6913" width="11.42578125" style="155" customWidth="1"/>
    <col min="6914" max="6914" width="22.42578125" style="155" customWidth="1"/>
    <col min="6915" max="6915" width="16.140625" style="155" customWidth="1"/>
    <col min="6916" max="6916" width="18" style="155" customWidth="1"/>
    <col min="6917" max="6917" width="15.140625" style="155" customWidth="1"/>
    <col min="6918" max="6918" width="18.42578125" style="155" customWidth="1"/>
    <col min="6919" max="6919" width="15.7109375" style="155" customWidth="1"/>
    <col min="6920" max="6920" width="19" style="155" customWidth="1"/>
    <col min="6921" max="6921" width="10.28515625" style="155" customWidth="1"/>
    <col min="6922" max="6922" width="16.85546875" style="155" customWidth="1"/>
    <col min="6923" max="7168" width="9.140625" style="155"/>
    <col min="7169" max="7169" width="11.42578125" style="155" customWidth="1"/>
    <col min="7170" max="7170" width="22.42578125" style="155" customWidth="1"/>
    <col min="7171" max="7171" width="16.140625" style="155" customWidth="1"/>
    <col min="7172" max="7172" width="18" style="155" customWidth="1"/>
    <col min="7173" max="7173" width="15.140625" style="155" customWidth="1"/>
    <col min="7174" max="7174" width="18.42578125" style="155" customWidth="1"/>
    <col min="7175" max="7175" width="15.7109375" style="155" customWidth="1"/>
    <col min="7176" max="7176" width="19" style="155" customWidth="1"/>
    <col min="7177" max="7177" width="10.28515625" style="155" customWidth="1"/>
    <col min="7178" max="7178" width="16.85546875" style="155" customWidth="1"/>
    <col min="7179" max="7424" width="9.140625" style="155"/>
    <col min="7425" max="7425" width="11.42578125" style="155" customWidth="1"/>
    <col min="7426" max="7426" width="22.42578125" style="155" customWidth="1"/>
    <col min="7427" max="7427" width="16.140625" style="155" customWidth="1"/>
    <col min="7428" max="7428" width="18" style="155" customWidth="1"/>
    <col min="7429" max="7429" width="15.140625" style="155" customWidth="1"/>
    <col min="7430" max="7430" width="18.42578125" style="155" customWidth="1"/>
    <col min="7431" max="7431" width="15.7109375" style="155" customWidth="1"/>
    <col min="7432" max="7432" width="19" style="155" customWidth="1"/>
    <col min="7433" max="7433" width="10.28515625" style="155" customWidth="1"/>
    <col min="7434" max="7434" width="16.85546875" style="155" customWidth="1"/>
    <col min="7435" max="7680" width="9.140625" style="155"/>
    <col min="7681" max="7681" width="11.42578125" style="155" customWidth="1"/>
    <col min="7682" max="7682" width="22.42578125" style="155" customWidth="1"/>
    <col min="7683" max="7683" width="16.140625" style="155" customWidth="1"/>
    <col min="7684" max="7684" width="18" style="155" customWidth="1"/>
    <col min="7685" max="7685" width="15.140625" style="155" customWidth="1"/>
    <col min="7686" max="7686" width="18.42578125" style="155" customWidth="1"/>
    <col min="7687" max="7687" width="15.7109375" style="155" customWidth="1"/>
    <col min="7688" max="7688" width="19" style="155" customWidth="1"/>
    <col min="7689" max="7689" width="10.28515625" style="155" customWidth="1"/>
    <col min="7690" max="7690" width="16.85546875" style="155" customWidth="1"/>
    <col min="7691" max="7936" width="9.140625" style="155"/>
    <col min="7937" max="7937" width="11.42578125" style="155" customWidth="1"/>
    <col min="7938" max="7938" width="22.42578125" style="155" customWidth="1"/>
    <col min="7939" max="7939" width="16.140625" style="155" customWidth="1"/>
    <col min="7940" max="7940" width="18" style="155" customWidth="1"/>
    <col min="7941" max="7941" width="15.140625" style="155" customWidth="1"/>
    <col min="7942" max="7942" width="18.42578125" style="155" customWidth="1"/>
    <col min="7943" max="7943" width="15.7109375" style="155" customWidth="1"/>
    <col min="7944" max="7944" width="19" style="155" customWidth="1"/>
    <col min="7945" max="7945" width="10.28515625" style="155" customWidth="1"/>
    <col min="7946" max="7946" width="16.85546875" style="155" customWidth="1"/>
    <col min="7947" max="8192" width="9.140625" style="155"/>
    <col min="8193" max="8193" width="11.42578125" style="155" customWidth="1"/>
    <col min="8194" max="8194" width="22.42578125" style="155" customWidth="1"/>
    <col min="8195" max="8195" width="16.140625" style="155" customWidth="1"/>
    <col min="8196" max="8196" width="18" style="155" customWidth="1"/>
    <col min="8197" max="8197" width="15.140625" style="155" customWidth="1"/>
    <col min="8198" max="8198" width="18.42578125" style="155" customWidth="1"/>
    <col min="8199" max="8199" width="15.7109375" style="155" customWidth="1"/>
    <col min="8200" max="8200" width="19" style="155" customWidth="1"/>
    <col min="8201" max="8201" width="10.28515625" style="155" customWidth="1"/>
    <col min="8202" max="8202" width="16.85546875" style="155" customWidth="1"/>
    <col min="8203" max="8448" width="9.140625" style="155"/>
    <col min="8449" max="8449" width="11.42578125" style="155" customWidth="1"/>
    <col min="8450" max="8450" width="22.42578125" style="155" customWidth="1"/>
    <col min="8451" max="8451" width="16.140625" style="155" customWidth="1"/>
    <col min="8452" max="8452" width="18" style="155" customWidth="1"/>
    <col min="8453" max="8453" width="15.140625" style="155" customWidth="1"/>
    <col min="8454" max="8454" width="18.42578125" style="155" customWidth="1"/>
    <col min="8455" max="8455" width="15.7109375" style="155" customWidth="1"/>
    <col min="8456" max="8456" width="19" style="155" customWidth="1"/>
    <col min="8457" max="8457" width="10.28515625" style="155" customWidth="1"/>
    <col min="8458" max="8458" width="16.85546875" style="155" customWidth="1"/>
    <col min="8459" max="8704" width="9.140625" style="155"/>
    <col min="8705" max="8705" width="11.42578125" style="155" customWidth="1"/>
    <col min="8706" max="8706" width="22.42578125" style="155" customWidth="1"/>
    <col min="8707" max="8707" width="16.140625" style="155" customWidth="1"/>
    <col min="8708" max="8708" width="18" style="155" customWidth="1"/>
    <col min="8709" max="8709" width="15.140625" style="155" customWidth="1"/>
    <col min="8710" max="8710" width="18.42578125" style="155" customWidth="1"/>
    <col min="8711" max="8711" width="15.7109375" style="155" customWidth="1"/>
    <col min="8712" max="8712" width="19" style="155" customWidth="1"/>
    <col min="8713" max="8713" width="10.28515625" style="155" customWidth="1"/>
    <col min="8714" max="8714" width="16.85546875" style="155" customWidth="1"/>
    <col min="8715" max="8960" width="9.140625" style="155"/>
    <col min="8961" max="8961" width="11.42578125" style="155" customWidth="1"/>
    <col min="8962" max="8962" width="22.42578125" style="155" customWidth="1"/>
    <col min="8963" max="8963" width="16.140625" style="155" customWidth="1"/>
    <col min="8964" max="8964" width="18" style="155" customWidth="1"/>
    <col min="8965" max="8965" width="15.140625" style="155" customWidth="1"/>
    <col min="8966" max="8966" width="18.42578125" style="155" customWidth="1"/>
    <col min="8967" max="8967" width="15.7109375" style="155" customWidth="1"/>
    <col min="8968" max="8968" width="19" style="155" customWidth="1"/>
    <col min="8969" max="8969" width="10.28515625" style="155" customWidth="1"/>
    <col min="8970" max="8970" width="16.85546875" style="155" customWidth="1"/>
    <col min="8971" max="9216" width="9.140625" style="155"/>
    <col min="9217" max="9217" width="11.42578125" style="155" customWidth="1"/>
    <col min="9218" max="9218" width="22.42578125" style="155" customWidth="1"/>
    <col min="9219" max="9219" width="16.140625" style="155" customWidth="1"/>
    <col min="9220" max="9220" width="18" style="155" customWidth="1"/>
    <col min="9221" max="9221" width="15.140625" style="155" customWidth="1"/>
    <col min="9222" max="9222" width="18.42578125" style="155" customWidth="1"/>
    <col min="9223" max="9223" width="15.7109375" style="155" customWidth="1"/>
    <col min="9224" max="9224" width="19" style="155" customWidth="1"/>
    <col min="9225" max="9225" width="10.28515625" style="155" customWidth="1"/>
    <col min="9226" max="9226" width="16.85546875" style="155" customWidth="1"/>
    <col min="9227" max="9472" width="9.140625" style="155"/>
    <col min="9473" max="9473" width="11.42578125" style="155" customWidth="1"/>
    <col min="9474" max="9474" width="22.42578125" style="155" customWidth="1"/>
    <col min="9475" max="9475" width="16.140625" style="155" customWidth="1"/>
    <col min="9476" max="9476" width="18" style="155" customWidth="1"/>
    <col min="9477" max="9477" width="15.140625" style="155" customWidth="1"/>
    <col min="9478" max="9478" width="18.42578125" style="155" customWidth="1"/>
    <col min="9479" max="9479" width="15.7109375" style="155" customWidth="1"/>
    <col min="9480" max="9480" width="19" style="155" customWidth="1"/>
    <col min="9481" max="9481" width="10.28515625" style="155" customWidth="1"/>
    <col min="9482" max="9482" width="16.85546875" style="155" customWidth="1"/>
    <col min="9483" max="9728" width="9.140625" style="155"/>
    <col min="9729" max="9729" width="11.42578125" style="155" customWidth="1"/>
    <col min="9730" max="9730" width="22.42578125" style="155" customWidth="1"/>
    <col min="9731" max="9731" width="16.140625" style="155" customWidth="1"/>
    <col min="9732" max="9732" width="18" style="155" customWidth="1"/>
    <col min="9733" max="9733" width="15.140625" style="155" customWidth="1"/>
    <col min="9734" max="9734" width="18.42578125" style="155" customWidth="1"/>
    <col min="9735" max="9735" width="15.7109375" style="155" customWidth="1"/>
    <col min="9736" max="9736" width="19" style="155" customWidth="1"/>
    <col min="9737" max="9737" width="10.28515625" style="155" customWidth="1"/>
    <col min="9738" max="9738" width="16.85546875" style="155" customWidth="1"/>
    <col min="9739" max="9984" width="9.140625" style="155"/>
    <col min="9985" max="9985" width="11.42578125" style="155" customWidth="1"/>
    <col min="9986" max="9986" width="22.42578125" style="155" customWidth="1"/>
    <col min="9987" max="9987" width="16.140625" style="155" customWidth="1"/>
    <col min="9988" max="9988" width="18" style="155" customWidth="1"/>
    <col min="9989" max="9989" width="15.140625" style="155" customWidth="1"/>
    <col min="9990" max="9990" width="18.42578125" style="155" customWidth="1"/>
    <col min="9991" max="9991" width="15.7109375" style="155" customWidth="1"/>
    <col min="9992" max="9992" width="19" style="155" customWidth="1"/>
    <col min="9993" max="9993" width="10.28515625" style="155" customWidth="1"/>
    <col min="9994" max="9994" width="16.85546875" style="155" customWidth="1"/>
    <col min="9995" max="10240" width="9.140625" style="155"/>
    <col min="10241" max="10241" width="11.42578125" style="155" customWidth="1"/>
    <col min="10242" max="10242" width="22.42578125" style="155" customWidth="1"/>
    <col min="10243" max="10243" width="16.140625" style="155" customWidth="1"/>
    <col min="10244" max="10244" width="18" style="155" customWidth="1"/>
    <col min="10245" max="10245" width="15.140625" style="155" customWidth="1"/>
    <col min="10246" max="10246" width="18.42578125" style="155" customWidth="1"/>
    <col min="10247" max="10247" width="15.7109375" style="155" customWidth="1"/>
    <col min="10248" max="10248" width="19" style="155" customWidth="1"/>
    <col min="10249" max="10249" width="10.28515625" style="155" customWidth="1"/>
    <col min="10250" max="10250" width="16.85546875" style="155" customWidth="1"/>
    <col min="10251" max="10496" width="9.140625" style="155"/>
    <col min="10497" max="10497" width="11.42578125" style="155" customWidth="1"/>
    <col min="10498" max="10498" width="22.42578125" style="155" customWidth="1"/>
    <col min="10499" max="10499" width="16.140625" style="155" customWidth="1"/>
    <col min="10500" max="10500" width="18" style="155" customWidth="1"/>
    <col min="10501" max="10501" width="15.140625" style="155" customWidth="1"/>
    <col min="10502" max="10502" width="18.42578125" style="155" customWidth="1"/>
    <col min="10503" max="10503" width="15.7109375" style="155" customWidth="1"/>
    <col min="10504" max="10504" width="19" style="155" customWidth="1"/>
    <col min="10505" max="10505" width="10.28515625" style="155" customWidth="1"/>
    <col min="10506" max="10506" width="16.85546875" style="155" customWidth="1"/>
    <col min="10507" max="10752" width="9.140625" style="155"/>
    <col min="10753" max="10753" width="11.42578125" style="155" customWidth="1"/>
    <col min="10754" max="10754" width="22.42578125" style="155" customWidth="1"/>
    <col min="10755" max="10755" width="16.140625" style="155" customWidth="1"/>
    <col min="10756" max="10756" width="18" style="155" customWidth="1"/>
    <col min="10757" max="10757" width="15.140625" style="155" customWidth="1"/>
    <col min="10758" max="10758" width="18.42578125" style="155" customWidth="1"/>
    <col min="10759" max="10759" width="15.7109375" style="155" customWidth="1"/>
    <col min="10760" max="10760" width="19" style="155" customWidth="1"/>
    <col min="10761" max="10761" width="10.28515625" style="155" customWidth="1"/>
    <col min="10762" max="10762" width="16.85546875" style="155" customWidth="1"/>
    <col min="10763" max="11008" width="9.140625" style="155"/>
    <col min="11009" max="11009" width="11.42578125" style="155" customWidth="1"/>
    <col min="11010" max="11010" width="22.42578125" style="155" customWidth="1"/>
    <col min="11011" max="11011" width="16.140625" style="155" customWidth="1"/>
    <col min="11012" max="11012" width="18" style="155" customWidth="1"/>
    <col min="11013" max="11013" width="15.140625" style="155" customWidth="1"/>
    <col min="11014" max="11014" width="18.42578125" style="155" customWidth="1"/>
    <col min="11015" max="11015" width="15.7109375" style="155" customWidth="1"/>
    <col min="11016" max="11016" width="19" style="155" customWidth="1"/>
    <col min="11017" max="11017" width="10.28515625" style="155" customWidth="1"/>
    <col min="11018" max="11018" width="16.85546875" style="155" customWidth="1"/>
    <col min="11019" max="11264" width="9.140625" style="155"/>
    <col min="11265" max="11265" width="11.42578125" style="155" customWidth="1"/>
    <col min="11266" max="11266" width="22.42578125" style="155" customWidth="1"/>
    <col min="11267" max="11267" width="16.140625" style="155" customWidth="1"/>
    <col min="11268" max="11268" width="18" style="155" customWidth="1"/>
    <col min="11269" max="11269" width="15.140625" style="155" customWidth="1"/>
    <col min="11270" max="11270" width="18.42578125" style="155" customWidth="1"/>
    <col min="11271" max="11271" width="15.7109375" style="155" customWidth="1"/>
    <col min="11272" max="11272" width="19" style="155" customWidth="1"/>
    <col min="11273" max="11273" width="10.28515625" style="155" customWidth="1"/>
    <col min="11274" max="11274" width="16.85546875" style="155" customWidth="1"/>
    <col min="11275" max="11520" width="9.140625" style="155"/>
    <col min="11521" max="11521" width="11.42578125" style="155" customWidth="1"/>
    <col min="11522" max="11522" width="22.42578125" style="155" customWidth="1"/>
    <col min="11523" max="11523" width="16.140625" style="155" customWidth="1"/>
    <col min="11524" max="11524" width="18" style="155" customWidth="1"/>
    <col min="11525" max="11525" width="15.140625" style="155" customWidth="1"/>
    <col min="11526" max="11526" width="18.42578125" style="155" customWidth="1"/>
    <col min="11527" max="11527" width="15.7109375" style="155" customWidth="1"/>
    <col min="11528" max="11528" width="19" style="155" customWidth="1"/>
    <col min="11529" max="11529" width="10.28515625" style="155" customWidth="1"/>
    <col min="11530" max="11530" width="16.85546875" style="155" customWidth="1"/>
    <col min="11531" max="11776" width="9.140625" style="155"/>
    <col min="11777" max="11777" width="11.42578125" style="155" customWidth="1"/>
    <col min="11778" max="11778" width="22.42578125" style="155" customWidth="1"/>
    <col min="11779" max="11779" width="16.140625" style="155" customWidth="1"/>
    <col min="11780" max="11780" width="18" style="155" customWidth="1"/>
    <col min="11781" max="11781" width="15.140625" style="155" customWidth="1"/>
    <col min="11782" max="11782" width="18.42578125" style="155" customWidth="1"/>
    <col min="11783" max="11783" width="15.7109375" style="155" customWidth="1"/>
    <col min="11784" max="11784" width="19" style="155" customWidth="1"/>
    <col min="11785" max="11785" width="10.28515625" style="155" customWidth="1"/>
    <col min="11786" max="11786" width="16.85546875" style="155" customWidth="1"/>
    <col min="11787" max="12032" width="9.140625" style="155"/>
    <col min="12033" max="12033" width="11.42578125" style="155" customWidth="1"/>
    <col min="12034" max="12034" width="22.42578125" style="155" customWidth="1"/>
    <col min="12035" max="12035" width="16.140625" style="155" customWidth="1"/>
    <col min="12036" max="12036" width="18" style="155" customWidth="1"/>
    <col min="12037" max="12037" width="15.140625" style="155" customWidth="1"/>
    <col min="12038" max="12038" width="18.42578125" style="155" customWidth="1"/>
    <col min="12039" max="12039" width="15.7109375" style="155" customWidth="1"/>
    <col min="12040" max="12040" width="19" style="155" customWidth="1"/>
    <col min="12041" max="12041" width="10.28515625" style="155" customWidth="1"/>
    <col min="12042" max="12042" width="16.85546875" style="155" customWidth="1"/>
    <col min="12043" max="12288" width="9.140625" style="155"/>
    <col min="12289" max="12289" width="11.42578125" style="155" customWidth="1"/>
    <col min="12290" max="12290" width="22.42578125" style="155" customWidth="1"/>
    <col min="12291" max="12291" width="16.140625" style="155" customWidth="1"/>
    <col min="12292" max="12292" width="18" style="155" customWidth="1"/>
    <col min="12293" max="12293" width="15.140625" style="155" customWidth="1"/>
    <col min="12294" max="12294" width="18.42578125" style="155" customWidth="1"/>
    <col min="12295" max="12295" width="15.7109375" style="155" customWidth="1"/>
    <col min="12296" max="12296" width="19" style="155" customWidth="1"/>
    <col min="12297" max="12297" width="10.28515625" style="155" customWidth="1"/>
    <col min="12298" max="12298" width="16.85546875" style="155" customWidth="1"/>
    <col min="12299" max="12544" width="9.140625" style="155"/>
    <col min="12545" max="12545" width="11.42578125" style="155" customWidth="1"/>
    <col min="12546" max="12546" width="22.42578125" style="155" customWidth="1"/>
    <col min="12547" max="12547" width="16.140625" style="155" customWidth="1"/>
    <col min="12548" max="12548" width="18" style="155" customWidth="1"/>
    <col min="12549" max="12549" width="15.140625" style="155" customWidth="1"/>
    <col min="12550" max="12550" width="18.42578125" style="155" customWidth="1"/>
    <col min="12551" max="12551" width="15.7109375" style="155" customWidth="1"/>
    <col min="12552" max="12552" width="19" style="155" customWidth="1"/>
    <col min="12553" max="12553" width="10.28515625" style="155" customWidth="1"/>
    <col min="12554" max="12554" width="16.85546875" style="155" customWidth="1"/>
    <col min="12555" max="12800" width="9.140625" style="155"/>
    <col min="12801" max="12801" width="11.42578125" style="155" customWidth="1"/>
    <col min="12802" max="12802" width="22.42578125" style="155" customWidth="1"/>
    <col min="12803" max="12803" width="16.140625" style="155" customWidth="1"/>
    <col min="12804" max="12804" width="18" style="155" customWidth="1"/>
    <col min="12805" max="12805" width="15.140625" style="155" customWidth="1"/>
    <col min="12806" max="12806" width="18.42578125" style="155" customWidth="1"/>
    <col min="12807" max="12807" width="15.7109375" style="155" customWidth="1"/>
    <col min="12808" max="12808" width="19" style="155" customWidth="1"/>
    <col min="12809" max="12809" width="10.28515625" style="155" customWidth="1"/>
    <col min="12810" max="12810" width="16.85546875" style="155" customWidth="1"/>
    <col min="12811" max="13056" width="9.140625" style="155"/>
    <col min="13057" max="13057" width="11.42578125" style="155" customWidth="1"/>
    <col min="13058" max="13058" width="22.42578125" style="155" customWidth="1"/>
    <col min="13059" max="13059" width="16.140625" style="155" customWidth="1"/>
    <col min="13060" max="13060" width="18" style="155" customWidth="1"/>
    <col min="13061" max="13061" width="15.140625" style="155" customWidth="1"/>
    <col min="13062" max="13062" width="18.42578125" style="155" customWidth="1"/>
    <col min="13063" max="13063" width="15.7109375" style="155" customWidth="1"/>
    <col min="13064" max="13064" width="19" style="155" customWidth="1"/>
    <col min="13065" max="13065" width="10.28515625" style="155" customWidth="1"/>
    <col min="13066" max="13066" width="16.85546875" style="155" customWidth="1"/>
    <col min="13067" max="13312" width="9.140625" style="155"/>
    <col min="13313" max="13313" width="11.42578125" style="155" customWidth="1"/>
    <col min="13314" max="13314" width="22.42578125" style="155" customWidth="1"/>
    <col min="13315" max="13315" width="16.140625" style="155" customWidth="1"/>
    <col min="13316" max="13316" width="18" style="155" customWidth="1"/>
    <col min="13317" max="13317" width="15.140625" style="155" customWidth="1"/>
    <col min="13318" max="13318" width="18.42578125" style="155" customWidth="1"/>
    <col min="13319" max="13319" width="15.7109375" style="155" customWidth="1"/>
    <col min="13320" max="13320" width="19" style="155" customWidth="1"/>
    <col min="13321" max="13321" width="10.28515625" style="155" customWidth="1"/>
    <col min="13322" max="13322" width="16.85546875" style="155" customWidth="1"/>
    <col min="13323" max="13568" width="9.140625" style="155"/>
    <col min="13569" max="13569" width="11.42578125" style="155" customWidth="1"/>
    <col min="13570" max="13570" width="22.42578125" style="155" customWidth="1"/>
    <col min="13571" max="13571" width="16.140625" style="155" customWidth="1"/>
    <col min="13572" max="13572" width="18" style="155" customWidth="1"/>
    <col min="13573" max="13573" width="15.140625" style="155" customWidth="1"/>
    <col min="13574" max="13574" width="18.42578125" style="155" customWidth="1"/>
    <col min="13575" max="13575" width="15.7109375" style="155" customWidth="1"/>
    <col min="13576" max="13576" width="19" style="155" customWidth="1"/>
    <col min="13577" max="13577" width="10.28515625" style="155" customWidth="1"/>
    <col min="13578" max="13578" width="16.85546875" style="155" customWidth="1"/>
    <col min="13579" max="13824" width="9.140625" style="155"/>
    <col min="13825" max="13825" width="11.42578125" style="155" customWidth="1"/>
    <col min="13826" max="13826" width="22.42578125" style="155" customWidth="1"/>
    <col min="13827" max="13827" width="16.140625" style="155" customWidth="1"/>
    <col min="13828" max="13828" width="18" style="155" customWidth="1"/>
    <col min="13829" max="13829" width="15.140625" style="155" customWidth="1"/>
    <col min="13830" max="13830" width="18.42578125" style="155" customWidth="1"/>
    <col min="13831" max="13831" width="15.7109375" style="155" customWidth="1"/>
    <col min="13832" max="13832" width="19" style="155" customWidth="1"/>
    <col min="13833" max="13833" width="10.28515625" style="155" customWidth="1"/>
    <col min="13834" max="13834" width="16.85546875" style="155" customWidth="1"/>
    <col min="13835" max="14080" width="9.140625" style="155"/>
    <col min="14081" max="14081" width="11.42578125" style="155" customWidth="1"/>
    <col min="14082" max="14082" width="22.42578125" style="155" customWidth="1"/>
    <col min="14083" max="14083" width="16.140625" style="155" customWidth="1"/>
    <col min="14084" max="14084" width="18" style="155" customWidth="1"/>
    <col min="14085" max="14085" width="15.140625" style="155" customWidth="1"/>
    <col min="14086" max="14086" width="18.42578125" style="155" customWidth="1"/>
    <col min="14087" max="14087" width="15.7109375" style="155" customWidth="1"/>
    <col min="14088" max="14088" width="19" style="155" customWidth="1"/>
    <col min="14089" max="14089" width="10.28515625" style="155" customWidth="1"/>
    <col min="14090" max="14090" width="16.85546875" style="155" customWidth="1"/>
    <col min="14091" max="14336" width="9.140625" style="155"/>
    <col min="14337" max="14337" width="11.42578125" style="155" customWidth="1"/>
    <col min="14338" max="14338" width="22.42578125" style="155" customWidth="1"/>
    <col min="14339" max="14339" width="16.140625" style="155" customWidth="1"/>
    <col min="14340" max="14340" width="18" style="155" customWidth="1"/>
    <col min="14341" max="14341" width="15.140625" style="155" customWidth="1"/>
    <col min="14342" max="14342" width="18.42578125" style="155" customWidth="1"/>
    <col min="14343" max="14343" width="15.7109375" style="155" customWidth="1"/>
    <col min="14344" max="14344" width="19" style="155" customWidth="1"/>
    <col min="14345" max="14345" width="10.28515625" style="155" customWidth="1"/>
    <col min="14346" max="14346" width="16.85546875" style="155" customWidth="1"/>
    <col min="14347" max="14592" width="9.140625" style="155"/>
    <col min="14593" max="14593" width="11.42578125" style="155" customWidth="1"/>
    <col min="14594" max="14594" width="22.42578125" style="155" customWidth="1"/>
    <col min="14595" max="14595" width="16.140625" style="155" customWidth="1"/>
    <col min="14596" max="14596" width="18" style="155" customWidth="1"/>
    <col min="14597" max="14597" width="15.140625" style="155" customWidth="1"/>
    <col min="14598" max="14598" width="18.42578125" style="155" customWidth="1"/>
    <col min="14599" max="14599" width="15.7109375" style="155" customWidth="1"/>
    <col min="14600" max="14600" width="19" style="155" customWidth="1"/>
    <col min="14601" max="14601" width="10.28515625" style="155" customWidth="1"/>
    <col min="14602" max="14602" width="16.85546875" style="155" customWidth="1"/>
    <col min="14603" max="14848" width="9.140625" style="155"/>
    <col min="14849" max="14849" width="11.42578125" style="155" customWidth="1"/>
    <col min="14850" max="14850" width="22.42578125" style="155" customWidth="1"/>
    <col min="14851" max="14851" width="16.140625" style="155" customWidth="1"/>
    <col min="14852" max="14852" width="18" style="155" customWidth="1"/>
    <col min="14853" max="14853" width="15.140625" style="155" customWidth="1"/>
    <col min="14854" max="14854" width="18.42578125" style="155" customWidth="1"/>
    <col min="14855" max="14855" width="15.7109375" style="155" customWidth="1"/>
    <col min="14856" max="14856" width="19" style="155" customWidth="1"/>
    <col min="14857" max="14857" width="10.28515625" style="155" customWidth="1"/>
    <col min="14858" max="14858" width="16.85546875" style="155" customWidth="1"/>
    <col min="14859" max="15104" width="9.140625" style="155"/>
    <col min="15105" max="15105" width="11.42578125" style="155" customWidth="1"/>
    <col min="15106" max="15106" width="22.42578125" style="155" customWidth="1"/>
    <col min="15107" max="15107" width="16.140625" style="155" customWidth="1"/>
    <col min="15108" max="15108" width="18" style="155" customWidth="1"/>
    <col min="15109" max="15109" width="15.140625" style="155" customWidth="1"/>
    <col min="15110" max="15110" width="18.42578125" style="155" customWidth="1"/>
    <col min="15111" max="15111" width="15.7109375" style="155" customWidth="1"/>
    <col min="15112" max="15112" width="19" style="155" customWidth="1"/>
    <col min="15113" max="15113" width="10.28515625" style="155" customWidth="1"/>
    <col min="15114" max="15114" width="16.85546875" style="155" customWidth="1"/>
    <col min="15115" max="15360" width="9.140625" style="155"/>
    <col min="15361" max="15361" width="11.42578125" style="155" customWidth="1"/>
    <col min="15362" max="15362" width="22.42578125" style="155" customWidth="1"/>
    <col min="15363" max="15363" width="16.140625" style="155" customWidth="1"/>
    <col min="15364" max="15364" width="18" style="155" customWidth="1"/>
    <col min="15365" max="15365" width="15.140625" style="155" customWidth="1"/>
    <col min="15366" max="15366" width="18.42578125" style="155" customWidth="1"/>
    <col min="15367" max="15367" width="15.7109375" style="155" customWidth="1"/>
    <col min="15368" max="15368" width="19" style="155" customWidth="1"/>
    <col min="15369" max="15369" width="10.28515625" style="155" customWidth="1"/>
    <col min="15370" max="15370" width="16.85546875" style="155" customWidth="1"/>
    <col min="15371" max="15616" width="9.140625" style="155"/>
    <col min="15617" max="15617" width="11.42578125" style="155" customWidth="1"/>
    <col min="15618" max="15618" width="22.42578125" style="155" customWidth="1"/>
    <col min="15619" max="15619" width="16.140625" style="155" customWidth="1"/>
    <col min="15620" max="15620" width="18" style="155" customWidth="1"/>
    <col min="15621" max="15621" width="15.140625" style="155" customWidth="1"/>
    <col min="15622" max="15622" width="18.42578125" style="155" customWidth="1"/>
    <col min="15623" max="15623" width="15.7109375" style="155" customWidth="1"/>
    <col min="15624" max="15624" width="19" style="155" customWidth="1"/>
    <col min="15625" max="15625" width="10.28515625" style="155" customWidth="1"/>
    <col min="15626" max="15626" width="16.85546875" style="155" customWidth="1"/>
    <col min="15627" max="15872" width="9.140625" style="155"/>
    <col min="15873" max="15873" width="11.42578125" style="155" customWidth="1"/>
    <col min="15874" max="15874" width="22.42578125" style="155" customWidth="1"/>
    <col min="15875" max="15875" width="16.140625" style="155" customWidth="1"/>
    <col min="15876" max="15876" width="18" style="155" customWidth="1"/>
    <col min="15877" max="15877" width="15.140625" style="155" customWidth="1"/>
    <col min="15878" max="15878" width="18.42578125" style="155" customWidth="1"/>
    <col min="15879" max="15879" width="15.7109375" style="155" customWidth="1"/>
    <col min="15880" max="15880" width="19" style="155" customWidth="1"/>
    <col min="15881" max="15881" width="10.28515625" style="155" customWidth="1"/>
    <col min="15882" max="15882" width="16.85546875" style="155" customWidth="1"/>
    <col min="15883" max="16128" width="9.140625" style="155"/>
    <col min="16129" max="16129" width="11.42578125" style="155" customWidth="1"/>
    <col min="16130" max="16130" width="22.42578125" style="155" customWidth="1"/>
    <col min="16131" max="16131" width="16.140625" style="155" customWidth="1"/>
    <col min="16132" max="16132" width="18" style="155" customWidth="1"/>
    <col min="16133" max="16133" width="15.140625" style="155" customWidth="1"/>
    <col min="16134" max="16134" width="18.42578125" style="155" customWidth="1"/>
    <col min="16135" max="16135" width="15.7109375" style="155" customWidth="1"/>
    <col min="16136" max="16136" width="19" style="155" customWidth="1"/>
    <col min="16137" max="16137" width="10.28515625" style="155" customWidth="1"/>
    <col min="16138" max="16138" width="16.85546875" style="155" customWidth="1"/>
    <col min="16139" max="16384" width="9.140625" style="155"/>
  </cols>
  <sheetData>
    <row r="1" spans="2:8" ht="21.75" thickBot="1"/>
    <row r="2" spans="2:8" ht="35.25" thickBot="1">
      <c r="B2" s="257" t="s">
        <v>57</v>
      </c>
      <c r="C2" s="258"/>
      <c r="D2" s="258"/>
      <c r="E2" s="258"/>
      <c r="F2" s="259" t="s">
        <v>58</v>
      </c>
      <c r="G2" s="260"/>
    </row>
    <row r="3" spans="2:8" ht="26.25" customHeight="1">
      <c r="B3" s="156" t="s">
        <v>59</v>
      </c>
      <c r="C3" s="157"/>
      <c r="D3" s="157"/>
      <c r="E3" s="158"/>
      <c r="F3" s="159" t="s">
        <v>22</v>
      </c>
      <c r="G3" s="160">
        <v>0</v>
      </c>
    </row>
    <row r="4" spans="2:8" ht="27" customHeight="1">
      <c r="B4" s="261" t="s">
        <v>60</v>
      </c>
      <c r="C4" s="262"/>
      <c r="D4" s="262"/>
      <c r="E4" s="161"/>
      <c r="F4" s="159" t="s">
        <v>29</v>
      </c>
      <c r="G4" s="160">
        <v>0</v>
      </c>
    </row>
    <row r="5" spans="2:8" ht="23.25">
      <c r="B5" s="162" t="s">
        <v>61</v>
      </c>
      <c r="C5" s="163"/>
      <c r="D5" s="164">
        <f>ปร.5!G14</f>
        <v>586944</v>
      </c>
      <c r="E5" s="161" t="s">
        <v>62</v>
      </c>
      <c r="F5" s="159" t="s">
        <v>31</v>
      </c>
      <c r="G5" s="165">
        <v>7.0000000000000007E-2</v>
      </c>
      <c r="H5" s="155">
        <f>'[1]ปร.4 อาคาร'!L117</f>
        <v>2010799.2300889106</v>
      </c>
    </row>
    <row r="6" spans="2:8" ht="32.25" customHeight="1">
      <c r="B6" s="166" t="s">
        <v>63</v>
      </c>
      <c r="C6" s="263" t="s">
        <v>64</v>
      </c>
      <c r="D6" s="263"/>
      <c r="E6" s="161"/>
      <c r="F6" s="159" t="s">
        <v>65</v>
      </c>
      <c r="G6" s="160">
        <v>7.0000000000000007E-2</v>
      </c>
      <c r="H6" s="155">
        <f>'[1]ปร.4 ครุภัณฑ์ลอยตัว'!L28</f>
        <v>782500</v>
      </c>
    </row>
    <row r="7" spans="2:8" ht="16.5" customHeight="1" thickBot="1">
      <c r="B7" s="167"/>
      <c r="C7" s="163"/>
      <c r="D7" s="163"/>
      <c r="E7" s="161"/>
      <c r="F7" s="168"/>
      <c r="G7" s="169"/>
      <c r="H7" s="155">
        <f>H5+H6</f>
        <v>2793299.2300889106</v>
      </c>
    </row>
    <row r="8" spans="2:8" ht="22.5" thickTop="1">
      <c r="B8" s="170" t="s">
        <v>66</v>
      </c>
      <c r="C8" s="171">
        <f>IF(C9&lt;499999,500000,VLOOKUP(C9,factor_table,1,TRUE))</f>
        <v>500000</v>
      </c>
      <c r="D8" s="172" t="s">
        <v>67</v>
      </c>
      <c r="E8" s="161"/>
      <c r="F8" s="173" t="s">
        <v>18</v>
      </c>
      <c r="G8" s="174" t="s">
        <v>11</v>
      </c>
    </row>
    <row r="9" spans="2:8" ht="22.5" thickBot="1">
      <c r="B9" s="175" t="s">
        <v>68</v>
      </c>
      <c r="C9" s="176">
        <f>D5</f>
        <v>586944</v>
      </c>
      <c r="D9" s="163" t="s">
        <v>69</v>
      </c>
      <c r="E9" s="161"/>
      <c r="F9" s="177" t="s">
        <v>70</v>
      </c>
      <c r="G9" s="178"/>
    </row>
    <row r="10" spans="2:8" ht="22.5" thickTop="1">
      <c r="B10" s="179" t="s">
        <v>71</v>
      </c>
      <c r="C10" s="180">
        <f>IF(C9&gt;500000001,500000001,INDEX(factor_table,MATCH(C8,factor_table,0)+1,1))</f>
        <v>1000000</v>
      </c>
      <c r="D10" s="181" t="s">
        <v>72</v>
      </c>
      <c r="E10" s="161"/>
      <c r="F10" s="182">
        <v>500000</v>
      </c>
      <c r="G10" s="183">
        <v>1.3090999999999999</v>
      </c>
    </row>
    <row r="11" spans="2:8" ht="21.75">
      <c r="B11" s="167"/>
      <c r="C11" s="163"/>
      <c r="D11" s="163"/>
      <c r="E11" s="161"/>
      <c r="F11" s="182">
        <v>1000000</v>
      </c>
      <c r="G11" s="184">
        <v>1.3067</v>
      </c>
    </row>
    <row r="12" spans="2:8" ht="21.75">
      <c r="B12" s="185" t="s">
        <v>73</v>
      </c>
      <c r="C12" s="186">
        <v>1.3090999999999999</v>
      </c>
      <c r="D12" s="163" t="s">
        <v>74</v>
      </c>
      <c r="E12" s="161"/>
      <c r="F12" s="182">
        <v>2000000</v>
      </c>
      <c r="G12" s="187">
        <v>1.3050999999999999</v>
      </c>
    </row>
    <row r="13" spans="2:8" ht="22.5" thickBot="1">
      <c r="B13" s="185" t="s">
        <v>75</v>
      </c>
      <c r="C13" s="186">
        <f>VLOOKUP(C10,$F$10:$G$33,2,FALSE)</f>
        <v>1.3067</v>
      </c>
      <c r="D13" s="163" t="s">
        <v>76</v>
      </c>
      <c r="E13" s="161"/>
      <c r="F13" s="182">
        <v>5000000</v>
      </c>
      <c r="G13" s="187">
        <v>1.302</v>
      </c>
    </row>
    <row r="14" spans="2:8" ht="27.75" thickTop="1" thickBot="1">
      <c r="B14" s="175" t="s">
        <v>63</v>
      </c>
      <c r="C14" s="188">
        <f>ROUND(C12-(((C12-C13)*(C9-C8))/(C10-C8)),4)</f>
        <v>1.3087</v>
      </c>
      <c r="D14" s="189" t="s">
        <v>77</v>
      </c>
      <c r="E14" s="161"/>
      <c r="F14" s="182">
        <v>10000000</v>
      </c>
      <c r="G14" s="187">
        <v>1.296</v>
      </c>
    </row>
    <row r="15" spans="2:8" ht="22.5" thickTop="1">
      <c r="B15" s="167"/>
      <c r="C15" s="163"/>
      <c r="D15" s="189"/>
      <c r="E15" s="161"/>
      <c r="F15" s="182">
        <v>15000000</v>
      </c>
      <c r="G15" s="187">
        <v>1.2611000000000001</v>
      </c>
    </row>
    <row r="16" spans="2:8" ht="23.25">
      <c r="B16" s="185" t="s">
        <v>78</v>
      </c>
      <c r="C16" s="190">
        <f>C9*C14</f>
        <v>768133.6128</v>
      </c>
      <c r="D16" s="163"/>
      <c r="E16" s="161"/>
      <c r="F16" s="182">
        <v>20000000</v>
      </c>
      <c r="G16" s="187">
        <v>1.2535000000000001</v>
      </c>
    </row>
    <row r="17" spans="2:7" ht="23.25">
      <c r="B17" s="264" t="s">
        <v>53</v>
      </c>
      <c r="C17" s="265"/>
      <c r="D17" s="265"/>
      <c r="E17" s="266"/>
      <c r="F17" s="182">
        <v>25000000</v>
      </c>
      <c r="G17" s="187">
        <v>1.2174</v>
      </c>
    </row>
    <row r="18" spans="2:7" ht="21.75">
      <c r="B18" s="167"/>
      <c r="C18" s="163"/>
      <c r="D18" s="163"/>
      <c r="E18" s="161"/>
      <c r="F18" s="182">
        <v>30000000</v>
      </c>
      <c r="G18" s="187">
        <v>1.2181</v>
      </c>
    </row>
    <row r="19" spans="2:7" ht="21.75">
      <c r="B19" s="167"/>
      <c r="C19" s="163"/>
      <c r="D19" s="163"/>
      <c r="E19" s="161"/>
      <c r="F19" s="182">
        <v>40000000</v>
      </c>
      <c r="G19" s="187">
        <v>1.2098</v>
      </c>
    </row>
    <row r="20" spans="2:7" ht="21.75">
      <c r="B20" s="167"/>
      <c r="C20" s="172" t="s">
        <v>53</v>
      </c>
      <c r="D20" s="163"/>
      <c r="E20" s="161"/>
      <c r="F20" s="182">
        <v>50000000</v>
      </c>
      <c r="G20" s="187">
        <v>1.2159</v>
      </c>
    </row>
    <row r="21" spans="2:7" ht="21.75">
      <c r="B21" s="167"/>
      <c r="C21" s="163" t="s">
        <v>53</v>
      </c>
      <c r="D21" s="163"/>
      <c r="E21" s="161"/>
      <c r="F21" s="182">
        <v>60000000</v>
      </c>
      <c r="G21" s="187">
        <v>1.2060999999999999</v>
      </c>
    </row>
    <row r="22" spans="2:7" ht="21.75">
      <c r="B22" s="167"/>
      <c r="C22" s="163" t="s">
        <v>53</v>
      </c>
      <c r="D22" s="163"/>
      <c r="E22" s="161"/>
      <c r="F22" s="182">
        <v>70000000</v>
      </c>
      <c r="G22" s="187">
        <v>1.2050000000000001</v>
      </c>
    </row>
    <row r="23" spans="2:7" ht="23.25">
      <c r="B23" s="191"/>
      <c r="C23" s="192" t="s">
        <v>53</v>
      </c>
      <c r="D23" s="189"/>
      <c r="E23" s="161"/>
      <c r="F23" s="182">
        <v>80000000</v>
      </c>
      <c r="G23" s="187">
        <v>1.2050000000000001</v>
      </c>
    </row>
    <row r="24" spans="2:7" ht="21.75">
      <c r="B24" s="167"/>
      <c r="C24" s="163" t="s">
        <v>53</v>
      </c>
      <c r="D24" s="163"/>
      <c r="E24" s="161"/>
      <c r="F24" s="182">
        <v>90000000</v>
      </c>
      <c r="G24" s="187">
        <v>1.2049000000000001</v>
      </c>
    </row>
    <row r="25" spans="2:7" ht="21.75">
      <c r="B25" s="167"/>
      <c r="C25" s="163"/>
      <c r="D25" s="163"/>
      <c r="E25" s="193"/>
      <c r="F25" s="182">
        <v>100000000</v>
      </c>
      <c r="G25" s="187">
        <v>1.2049000000000001</v>
      </c>
    </row>
    <row r="26" spans="2:7" ht="21.75">
      <c r="B26" s="167"/>
      <c r="C26" s="163"/>
      <c r="D26" s="163"/>
      <c r="E26" s="161"/>
      <c r="F26" s="182">
        <v>150000000</v>
      </c>
      <c r="G26" s="187">
        <v>1.2022999999999999</v>
      </c>
    </row>
    <row r="27" spans="2:7" ht="23.25">
      <c r="B27" s="167"/>
      <c r="C27" s="163"/>
      <c r="D27" s="163"/>
      <c r="E27" s="194" t="s">
        <v>53</v>
      </c>
      <c r="F27" s="182">
        <v>200000000</v>
      </c>
      <c r="G27" s="187">
        <v>1.2022999999999999</v>
      </c>
    </row>
    <row r="28" spans="2:7" ht="21.75">
      <c r="B28" s="167"/>
      <c r="C28" s="163"/>
      <c r="D28" s="163"/>
      <c r="E28" s="161"/>
      <c r="F28" s="182">
        <v>250000000</v>
      </c>
      <c r="G28" s="187">
        <v>1.2013</v>
      </c>
    </row>
    <row r="29" spans="2:7" ht="21.75">
      <c r="B29" s="167"/>
      <c r="C29" s="163"/>
      <c r="D29" s="163"/>
      <c r="E29" s="193"/>
      <c r="F29" s="182">
        <v>300000000</v>
      </c>
      <c r="G29" s="187">
        <v>1.1951000000000001</v>
      </c>
    </row>
    <row r="30" spans="2:7" ht="21.75">
      <c r="B30" s="167"/>
      <c r="C30" s="163"/>
      <c r="D30" s="163"/>
      <c r="E30" s="161"/>
      <c r="F30" s="182">
        <v>350000000</v>
      </c>
      <c r="G30" s="187">
        <v>1.1866000000000001</v>
      </c>
    </row>
    <row r="31" spans="2:7" ht="21.75">
      <c r="B31" s="167"/>
      <c r="C31" s="163"/>
      <c r="D31" s="163"/>
      <c r="E31" s="193"/>
      <c r="F31" s="182">
        <v>400000000</v>
      </c>
      <c r="G31" s="187">
        <v>1.1858</v>
      </c>
    </row>
    <row r="32" spans="2:7" ht="21.75">
      <c r="B32" s="167"/>
      <c r="C32" s="163"/>
      <c r="D32" s="163"/>
      <c r="E32" s="161"/>
      <c r="F32" s="182">
        <v>500000000</v>
      </c>
      <c r="G32" s="187">
        <v>1.1853</v>
      </c>
    </row>
    <row r="33" spans="2:7" ht="21.75">
      <c r="B33" s="195"/>
      <c r="C33" s="196"/>
      <c r="D33" s="196"/>
      <c r="E33" s="197"/>
      <c r="F33" s="198">
        <v>500000001</v>
      </c>
      <c r="G33" s="187">
        <v>1.1788000000000001</v>
      </c>
    </row>
    <row r="34" spans="2:7">
      <c r="G34" s="155" t="s">
        <v>53</v>
      </c>
    </row>
    <row r="53" spans="8:10" ht="50.25" customHeight="1"/>
    <row r="54" spans="8:10" ht="50.25" customHeight="1"/>
    <row r="55" spans="8:10" ht="50.25" customHeight="1"/>
    <row r="64" spans="8:10">
      <c r="H64" s="199"/>
      <c r="I64" s="199"/>
      <c r="J64" s="199"/>
    </row>
    <row r="65" spans="8:10">
      <c r="H65" s="199"/>
      <c r="I65" s="199"/>
      <c r="J65" s="199"/>
    </row>
    <row r="66" spans="8:10">
      <c r="H66" s="199"/>
      <c r="I66" s="199"/>
      <c r="J66" s="199"/>
    </row>
    <row r="67" spans="8:10">
      <c r="H67" s="199"/>
      <c r="I67" s="199"/>
      <c r="J67" s="199"/>
    </row>
    <row r="68" spans="8:10">
      <c r="H68" s="199"/>
      <c r="I68" s="199"/>
      <c r="J68" s="199"/>
    </row>
    <row r="69" spans="8:10">
      <c r="H69" s="199"/>
      <c r="I69" s="199"/>
      <c r="J69" s="199"/>
    </row>
  </sheetData>
  <mergeCells count="5">
    <mergeCell ref="B2:E2"/>
    <mergeCell ref="F2:G2"/>
    <mergeCell ref="B4:D4"/>
    <mergeCell ref="C6:D6"/>
    <mergeCell ref="B17:E17"/>
  </mergeCells>
  <pageMargins left="0.75" right="0.75" top="1" bottom="1" header="0.5" footer="0.5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E10" sqref="E10"/>
    </sheetView>
  </sheetViews>
  <sheetFormatPr defaultRowHeight="21.75"/>
  <cols>
    <col min="1" max="1" width="10.42578125" customWidth="1"/>
  </cols>
  <sheetData>
    <row r="1" spans="1:2">
      <c r="A1" s="209" t="s">
        <v>92</v>
      </c>
      <c r="B1">
        <f>(36*5.2)-(3.7*2.7*2)-(1.7*3.7*3)-(2.7*2.8)</f>
        <v>140.79000000000002</v>
      </c>
    </row>
    <row r="2" spans="1:2">
      <c r="A2" s="209" t="s">
        <v>93</v>
      </c>
      <c r="B2">
        <f>((36*5.2)+78.948)-(2.7*2.8*3)</f>
        <v>243.46800000000002</v>
      </c>
    </row>
    <row r="3" spans="1:2">
      <c r="A3" s="209" t="s">
        <v>94</v>
      </c>
      <c r="B3">
        <f>(36*5.2)-(3.7*2.7*2)-(1.7*3.7*3)-(2.7*2.8)</f>
        <v>140.79000000000002</v>
      </c>
    </row>
    <row r="4" spans="1:2">
      <c r="A4" s="209" t="s">
        <v>95</v>
      </c>
      <c r="B4">
        <f>(36*5.2)+78.948</f>
        <v>266.14800000000002</v>
      </c>
    </row>
    <row r="5" spans="1:2">
      <c r="A5" s="209" t="s">
        <v>96</v>
      </c>
      <c r="B5">
        <f>(4*4*3)+(4*4*9)+(2*4*2)</f>
        <v>208</v>
      </c>
    </row>
    <row r="6" spans="1:2">
      <c r="A6" s="209" t="s">
        <v>9</v>
      </c>
      <c r="B6">
        <f>SUM(B1:B5)</f>
        <v>999.19600000000003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4</vt:i4>
      </vt:variant>
    </vt:vector>
  </HeadingPairs>
  <TitlesOfParts>
    <vt:vector size="8" baseType="lpstr">
      <vt:lpstr>ปร.5</vt:lpstr>
      <vt:lpstr>ปร.4</vt:lpstr>
      <vt:lpstr>F</vt:lpstr>
      <vt:lpstr>ถอดวัสดุ</vt:lpstr>
      <vt:lpstr>F!Print_Area</vt:lpstr>
      <vt:lpstr>ปร.4!Print_Area</vt:lpstr>
      <vt:lpstr>ปร.5!Print_Area</vt:lpstr>
      <vt:lpstr>ปร.4!Print_Titles</vt:lpstr>
    </vt:vector>
  </TitlesOfParts>
  <Company>Explorer98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New Explorer</dc:creator>
  <cp:lastModifiedBy>PC</cp:lastModifiedBy>
  <cp:lastPrinted>2024-06-19T04:35:51Z</cp:lastPrinted>
  <dcterms:created xsi:type="dcterms:W3CDTF">2000-06-19T04:25:00Z</dcterms:created>
  <dcterms:modified xsi:type="dcterms:W3CDTF">2024-06-19T04:36:16Z</dcterms:modified>
</cp:coreProperties>
</file>