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048-ร่มเย็น  2 จุด\"/>
    </mc:Choice>
  </mc:AlternateContent>
  <xr:revisionPtr revIDLastSave="0" documentId="13_ncr:1_{B29B82AF-C3A7-4035-8322-38115991CD92}" xr6:coauthVersionLast="47" xr6:coauthVersionMax="47" xr10:uidLastSave="{00000000-0000-0000-0000-000000000000}"/>
  <bookViews>
    <workbookView xWindow="-120" yWindow="-120" windowWidth="20730" windowHeight="11040" tabRatio="895" activeTab="2" xr2:uid="{00000000-000D-0000-FFFF-FFFF00000000}"/>
  </bookViews>
  <sheets>
    <sheet name="ป้อนข้อมูล" sheetId="4" r:id="rId1"/>
    <sheet name="ปร.5" sheetId="15" r:id="rId2"/>
    <sheet name="ปร.4" sheetId="6" r:id="rId3"/>
    <sheet name="ขอ้มูลแผนงาน" sheetId="11" r:id="rId4"/>
    <sheet name="S-curve" sheetId="12" r:id="rId5"/>
    <sheet name="คิดราคาไม้แบบ" sheetId="14" r:id="rId6"/>
    <sheet name="คิดลูกรังที่แหล่ง" sheetId="16" r:id="rId7"/>
    <sheet name="ราคาลูกรัง" sheetId="17" r:id="rId8"/>
  </sheets>
  <definedNames>
    <definedName name="_xlnm.Print_Area" localSheetId="2">ปร.4!$A$1:$K$74</definedName>
    <definedName name="_xlnm.Print_Area" localSheetId="1">ปร.5!$A$1:$K$72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4" i="6" l="1"/>
  <c r="E57" i="15"/>
  <c r="E56" i="15"/>
  <c r="J36" i="6"/>
  <c r="C24" i="6"/>
  <c r="I24" i="6"/>
  <c r="G24" i="6"/>
  <c r="J24" i="6" l="1"/>
  <c r="A50" i="15" l="1"/>
  <c r="C43" i="15"/>
  <c r="C42" i="15"/>
  <c r="A42" i="15"/>
  <c r="I66" i="6"/>
  <c r="G66" i="6"/>
  <c r="H52" i="6"/>
  <c r="H16" i="15"/>
  <c r="G52" i="15" s="1"/>
  <c r="H15" i="15"/>
  <c r="H51" i="15" s="1"/>
  <c r="J66" i="6" l="1"/>
  <c r="C3" i="6"/>
  <c r="C40" i="6" s="1"/>
  <c r="J73" i="6" l="1"/>
  <c r="C73" i="6"/>
  <c r="E11" i="6"/>
  <c r="E48" i="6" s="1"/>
  <c r="E14" i="6"/>
  <c r="E51" i="6" s="1"/>
  <c r="C4" i="6"/>
  <c r="C41" i="6" s="1"/>
  <c r="E9" i="6" l="1"/>
  <c r="E46" i="6" s="1"/>
  <c r="J8" i="6"/>
  <c r="J45" i="6" s="1"/>
  <c r="H8" i="6"/>
  <c r="H45" i="6" s="1"/>
  <c r="F8" i="6"/>
  <c r="F45" i="6" s="1"/>
  <c r="J8" i="15" l="1"/>
  <c r="J44" i="15" s="1"/>
  <c r="E9" i="15"/>
  <c r="F8" i="15"/>
  <c r="F44" i="15" s="1"/>
  <c r="H8" i="15"/>
  <c r="H44" i="15" s="1"/>
  <c r="C15" i="15"/>
  <c r="C51" i="15" s="1"/>
  <c r="C5" i="15"/>
  <c r="C41" i="15" s="1"/>
  <c r="G28" i="4"/>
  <c r="C61" i="6" s="1"/>
  <c r="I61" i="6" s="1"/>
  <c r="C15" i="6"/>
  <c r="C52" i="6" s="1"/>
  <c r="H45" i="15" l="1"/>
  <c r="G61" i="6"/>
  <c r="J61" i="6" s="1"/>
  <c r="D26" i="4"/>
  <c r="C31" i="6" s="1"/>
  <c r="C35" i="6"/>
  <c r="E21" i="15" l="1"/>
  <c r="B1" i="16"/>
  <c r="H21" i="15" l="1"/>
  <c r="I28" i="15" s="1"/>
  <c r="H57" i="15"/>
  <c r="I64" i="15" s="1"/>
  <c r="H21" i="6"/>
  <c r="G32" i="6" l="1"/>
  <c r="A2" i="14" l="1"/>
  <c r="G12" i="14"/>
  <c r="E12" i="14"/>
  <c r="I35" i="6" l="1"/>
  <c r="G35" i="6"/>
  <c r="J35" i="6" l="1"/>
  <c r="E22" i="6" l="1"/>
  <c r="H40" i="17"/>
  <c r="H19" i="6"/>
  <c r="A1" i="17"/>
  <c r="K8" i="16"/>
  <c r="H16" i="17" s="1"/>
  <c r="H19" i="17" s="1"/>
  <c r="H20" i="17" s="1"/>
  <c r="H22" i="17" s="1"/>
  <c r="G26" i="4"/>
  <c r="C57" i="6" l="1"/>
  <c r="G27" i="4"/>
  <c r="C59" i="6" s="1"/>
  <c r="H25" i="17"/>
  <c r="H28" i="17" s="1"/>
  <c r="H33" i="17" s="1"/>
  <c r="H36" i="17" s="1"/>
  <c r="D27" i="4"/>
  <c r="C4" i="14"/>
  <c r="I27" i="4" l="1"/>
  <c r="G59" i="6"/>
  <c r="I59" i="6"/>
  <c r="G57" i="6"/>
  <c r="I57" i="6"/>
  <c r="J57" i="6" s="1"/>
  <c r="E21" i="6"/>
  <c r="E20" i="6"/>
  <c r="G20" i="6" s="1"/>
  <c r="H29" i="17"/>
  <c r="H31" i="17" s="1"/>
  <c r="H32" i="14"/>
  <c r="H31" i="14"/>
  <c r="F30" i="14"/>
  <c r="H30" i="14" s="1"/>
  <c r="H28" i="14"/>
  <c r="F27" i="14"/>
  <c r="H27" i="14" s="1"/>
  <c r="H21" i="14"/>
  <c r="H19" i="14"/>
  <c r="F18" i="14"/>
  <c r="F29" i="14" s="1"/>
  <c r="H29" i="14" s="1"/>
  <c r="H17" i="14"/>
  <c r="J59" i="6" l="1"/>
  <c r="H18" i="14"/>
  <c r="H22" i="14" s="1"/>
  <c r="E9" i="14" s="1"/>
  <c r="F9" i="14" s="1"/>
  <c r="F11" i="14" s="1"/>
  <c r="H33" i="14"/>
  <c r="G9" i="14" s="1"/>
  <c r="G11" i="14" s="1"/>
  <c r="G14" i="14" s="1"/>
  <c r="F14" i="14" l="1"/>
  <c r="E31" i="6"/>
  <c r="G31" i="6" s="1"/>
  <c r="E11" i="14"/>
  <c r="E14" i="14" s="1"/>
  <c r="D28" i="4" l="1"/>
  <c r="AL44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AL42" i="12"/>
  <c r="AK42" i="12"/>
  <c r="AJ42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AL39" i="12"/>
  <c r="AK39" i="12"/>
  <c r="AJ39" i="12"/>
  <c r="AI39" i="12"/>
  <c r="AH39" i="12"/>
  <c r="AG39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AL37" i="12"/>
  <c r="AK37" i="12"/>
  <c r="AJ37" i="12"/>
  <c r="AI37" i="12"/>
  <c r="AH37" i="12"/>
  <c r="AG37" i="12"/>
  <c r="AF37" i="12"/>
  <c r="AE37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AL34" i="12"/>
  <c r="AK34" i="12"/>
  <c r="AJ34" i="12"/>
  <c r="AI34" i="12"/>
  <c r="AH34" i="12"/>
  <c r="AG34" i="12"/>
  <c r="AF34" i="12"/>
  <c r="AE34" i="12"/>
  <c r="AD34" i="12"/>
  <c r="AC34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AL32" i="12"/>
  <c r="AK32" i="12"/>
  <c r="AJ32" i="12"/>
  <c r="AI32" i="12"/>
  <c r="AH32" i="12"/>
  <c r="AG32" i="12"/>
  <c r="AF32" i="12"/>
  <c r="AE32" i="12"/>
  <c r="AD32" i="12"/>
  <c r="AC32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AL29" i="12"/>
  <c r="AK29" i="12"/>
  <c r="AJ29" i="12"/>
  <c r="AI29" i="12"/>
  <c r="AH29" i="12"/>
  <c r="AG29" i="12"/>
  <c r="AF29" i="12"/>
  <c r="AE29" i="12"/>
  <c r="AD29" i="12"/>
  <c r="AC29" i="12"/>
  <c r="AB29" i="12"/>
  <c r="AA29" i="12"/>
  <c r="Z29" i="12"/>
  <c r="Y29" i="12"/>
  <c r="X29" i="12"/>
  <c r="W29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AL27" i="12"/>
  <c r="AK27" i="12"/>
  <c r="AJ27" i="12"/>
  <c r="AI27" i="12"/>
  <c r="AH27" i="12"/>
  <c r="AG27" i="12"/>
  <c r="AF27" i="12"/>
  <c r="AE27" i="12"/>
  <c r="AD27" i="12"/>
  <c r="AC27" i="12"/>
  <c r="AB27" i="12"/>
  <c r="AA27" i="12"/>
  <c r="Z27" i="12"/>
  <c r="Y27" i="12"/>
  <c r="X27" i="12"/>
  <c r="W27" i="12"/>
  <c r="V27" i="12"/>
  <c r="U27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AL24" i="12"/>
  <c r="AK24" i="12"/>
  <c r="AJ24" i="12"/>
  <c r="AI24" i="12"/>
  <c r="AH24" i="12"/>
  <c r="AG24" i="12"/>
  <c r="AF24" i="12"/>
  <c r="AE24" i="12"/>
  <c r="AD24" i="12"/>
  <c r="AC24" i="12"/>
  <c r="AB24" i="12"/>
  <c r="AA24" i="12"/>
  <c r="Z24" i="12"/>
  <c r="Y24" i="12"/>
  <c r="X24" i="12"/>
  <c r="W24" i="12"/>
  <c r="V24" i="12"/>
  <c r="U24" i="12"/>
  <c r="T24" i="12"/>
  <c r="S24" i="12"/>
  <c r="R24" i="12"/>
  <c r="Q24" i="12"/>
  <c r="P24" i="12"/>
  <c r="O24" i="12"/>
  <c r="N24" i="12"/>
  <c r="M24" i="12"/>
  <c r="L24" i="12"/>
  <c r="K24" i="12"/>
  <c r="J24" i="12"/>
  <c r="I24" i="12"/>
  <c r="H24" i="12"/>
  <c r="AL22" i="12"/>
  <c r="AK22" i="12"/>
  <c r="AJ22" i="12"/>
  <c r="AI22" i="12"/>
  <c r="AH22" i="12"/>
  <c r="AG22" i="12"/>
  <c r="AF22" i="12"/>
  <c r="AE22" i="12"/>
  <c r="AD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O22" i="12"/>
  <c r="N22" i="12"/>
  <c r="M22" i="12"/>
  <c r="L22" i="12"/>
  <c r="K22" i="12"/>
  <c r="J22" i="12"/>
  <c r="I22" i="12"/>
  <c r="H22" i="12"/>
  <c r="AL19" i="12"/>
  <c r="AK19" i="12"/>
  <c r="AJ19" i="12"/>
  <c r="AI19" i="12"/>
  <c r="AH19" i="12"/>
  <c r="AG19" i="12"/>
  <c r="AF19" i="12"/>
  <c r="AE19" i="12"/>
  <c r="AD19" i="12"/>
  <c r="AC19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P19" i="12"/>
  <c r="O19" i="12"/>
  <c r="N19" i="12"/>
  <c r="M19" i="12"/>
  <c r="L19" i="12"/>
  <c r="K19" i="12"/>
  <c r="J19" i="12"/>
  <c r="I19" i="12"/>
  <c r="H19" i="12"/>
  <c r="AL17" i="12"/>
  <c r="AK17" i="12"/>
  <c r="AJ17" i="12"/>
  <c r="AI17" i="12"/>
  <c r="AH17" i="12"/>
  <c r="AG17" i="12"/>
  <c r="AF17" i="12"/>
  <c r="AE17" i="12"/>
  <c r="AD17" i="12"/>
  <c r="AC17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P17" i="12"/>
  <c r="O17" i="12"/>
  <c r="N17" i="12"/>
  <c r="M17" i="12"/>
  <c r="L17" i="12"/>
  <c r="K17" i="12"/>
  <c r="J17" i="12"/>
  <c r="I17" i="12"/>
  <c r="H17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K14" i="12"/>
  <c r="J14" i="12"/>
  <c r="I14" i="12"/>
  <c r="H14" i="12"/>
  <c r="AL12" i="12"/>
  <c r="AK12" i="12"/>
  <c r="AJ12" i="12"/>
  <c r="AI12" i="12"/>
  <c r="AH12" i="12"/>
  <c r="AG12" i="12"/>
  <c r="AF12" i="12"/>
  <c r="AE12" i="12"/>
  <c r="AD12" i="12"/>
  <c r="AC12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P12" i="12"/>
  <c r="O12" i="12"/>
  <c r="N12" i="12"/>
  <c r="M12" i="12"/>
  <c r="L12" i="12"/>
  <c r="K12" i="12"/>
  <c r="J12" i="12"/>
  <c r="I12" i="12"/>
  <c r="H12" i="12"/>
  <c r="N9" i="12"/>
  <c r="M9" i="12"/>
  <c r="L9" i="12"/>
  <c r="K9" i="12"/>
  <c r="J9" i="12"/>
  <c r="I9" i="12"/>
  <c r="H9" i="12"/>
  <c r="AL7" i="12"/>
  <c r="AK7" i="12"/>
  <c r="AJ7" i="12"/>
  <c r="AI7" i="12"/>
  <c r="AH7" i="12"/>
  <c r="AG7" i="12"/>
  <c r="AF7" i="12"/>
  <c r="AE7" i="12"/>
  <c r="AD7" i="12"/>
  <c r="AC7" i="12"/>
  <c r="AB7" i="12"/>
  <c r="AA7" i="12"/>
  <c r="Z7" i="12"/>
  <c r="Y7" i="12"/>
  <c r="X7" i="12"/>
  <c r="W7" i="12"/>
  <c r="V7" i="12"/>
  <c r="U7" i="12"/>
  <c r="T7" i="12"/>
  <c r="S7" i="12"/>
  <c r="R7" i="12"/>
  <c r="Q7" i="12"/>
  <c r="P7" i="12"/>
  <c r="O7" i="12"/>
  <c r="N7" i="12"/>
  <c r="M7" i="12"/>
  <c r="L7" i="12"/>
  <c r="K7" i="12"/>
  <c r="J7" i="12"/>
  <c r="I7" i="12"/>
  <c r="H7" i="12"/>
  <c r="AH2" i="12"/>
  <c r="AB2" i="12"/>
  <c r="W2" i="12"/>
  <c r="D2" i="12"/>
  <c r="F17" i="11"/>
  <c r="F15" i="11"/>
  <c r="F26" i="12" s="1"/>
  <c r="F13" i="11"/>
  <c r="F14" i="11" s="1"/>
  <c r="F11" i="11"/>
  <c r="F12" i="11" s="1"/>
  <c r="F9" i="11"/>
  <c r="F10" i="11" s="1"/>
  <c r="M3" i="11"/>
  <c r="O40" i="12" l="1"/>
  <c r="L21" i="12"/>
  <c r="H16" i="12"/>
  <c r="H41" i="12"/>
  <c r="H45" i="12"/>
  <c r="L25" i="12"/>
  <c r="H20" i="12"/>
  <c r="Q26" i="12"/>
  <c r="Q30" i="12"/>
  <c r="O36" i="12"/>
  <c r="H11" i="12"/>
  <c r="H6" i="12"/>
  <c r="H10" i="12"/>
  <c r="H31" i="12"/>
  <c r="H35" i="12"/>
  <c r="F11" i="12"/>
  <c r="F16" i="12"/>
  <c r="H15" i="12" s="1"/>
  <c r="F16" i="11"/>
  <c r="F21" i="12"/>
  <c r="F18" i="11"/>
  <c r="F31" i="12"/>
  <c r="I32" i="6" l="1"/>
  <c r="J32" i="6" l="1"/>
  <c r="E29" i="6" l="1"/>
  <c r="H28" i="6" l="1"/>
  <c r="I25" i="6"/>
  <c r="G25" i="6"/>
  <c r="I20" i="6" l="1"/>
  <c r="J20" i="6" l="1"/>
  <c r="C5" i="6"/>
  <c r="C42" i="6" s="1"/>
  <c r="D25" i="4" l="1"/>
  <c r="G23" i="4"/>
  <c r="I20" i="4"/>
  <c r="D20" i="4"/>
  <c r="H18" i="4"/>
  <c r="D18" i="4"/>
  <c r="C22" i="6" s="1"/>
  <c r="M28" i="6" l="1"/>
  <c r="N28" i="6" s="1"/>
  <c r="C28" i="6" s="1"/>
  <c r="G28" i="6" s="1"/>
  <c r="I22" i="6"/>
  <c r="G22" i="6"/>
  <c r="I21" i="4"/>
  <c r="D21" i="4" s="1"/>
  <c r="C21" i="6"/>
  <c r="G21" i="6" s="1"/>
  <c r="F12" i="4"/>
  <c r="F11" i="4"/>
  <c r="F10" i="4"/>
  <c r="D8" i="4"/>
  <c r="D7" i="4"/>
  <c r="H9" i="6" s="1"/>
  <c r="H46" i="6" s="1"/>
  <c r="H9" i="15" l="1"/>
  <c r="J22" i="6"/>
  <c r="F13" i="4"/>
  <c r="F19" i="11"/>
  <c r="C19" i="6"/>
  <c r="G19" i="6" s="1"/>
  <c r="D24" i="4"/>
  <c r="C26" i="6" s="1"/>
  <c r="D27" i="15" s="1"/>
  <c r="D63" i="15" s="1"/>
  <c r="I21" i="6"/>
  <c r="C23" i="6"/>
  <c r="D17" i="4"/>
  <c r="D16" i="4"/>
  <c r="I23" i="6" l="1"/>
  <c r="G23" i="6"/>
  <c r="I26" i="6"/>
  <c r="G26" i="6"/>
  <c r="J21" i="6"/>
  <c r="F20" i="11"/>
  <c r="F36" i="12"/>
  <c r="I19" i="6"/>
  <c r="I18" i="4"/>
  <c r="I19" i="4" s="1"/>
  <c r="D19" i="4" s="1"/>
  <c r="I28" i="6"/>
  <c r="I31" i="6"/>
  <c r="D15" i="4"/>
  <c r="F15" i="4" s="1"/>
  <c r="F7" i="11"/>
  <c r="F8" i="11" s="1"/>
  <c r="J26" i="6" l="1"/>
  <c r="J23" i="6"/>
  <c r="M27" i="6"/>
  <c r="N27" i="6" s="1"/>
  <c r="C27" i="6" s="1"/>
  <c r="G27" i="6" s="1"/>
  <c r="H23" i="4"/>
  <c r="I22" i="4" s="1"/>
  <c r="D22" i="4" s="1"/>
  <c r="M29" i="6" s="1"/>
  <c r="F6" i="12"/>
  <c r="J28" i="6"/>
  <c r="J31" i="6"/>
  <c r="J19" i="6"/>
  <c r="D29" i="4" l="1"/>
  <c r="N29" i="6"/>
  <c r="C29" i="6" s="1"/>
  <c r="G29" i="6" s="1"/>
  <c r="I29" i="6" l="1"/>
  <c r="J29" i="6" s="1"/>
  <c r="I27" i="6"/>
  <c r="J27" i="6" s="1"/>
  <c r="L31" i="6" l="1"/>
  <c r="C36" i="6" l="1"/>
  <c r="C64" i="6"/>
  <c r="E20" i="15"/>
  <c r="H20" i="15" l="1"/>
  <c r="H56" i="15"/>
  <c r="H60" i="15" s="1"/>
  <c r="H61" i="15" s="1"/>
  <c r="I27" i="15"/>
  <c r="I63" i="15" s="1"/>
  <c r="M24" i="15"/>
  <c r="H24" i="15"/>
  <c r="H25" i="15" s="1"/>
  <c r="E26" i="15" s="1"/>
  <c r="E62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G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iLLuSioN</author>
    <author>Admin</author>
  </authors>
  <commentList>
    <comment ref="D8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ใส่ราคาที่ดิน</t>
        </r>
      </text>
    </comment>
    <comment ref="K8" authorId="1" shapeId="0" xr:uid="{00000000-0006-0000-0600-000002000000}">
      <text>
        <r>
          <rPr>
            <b/>
            <sz val="8"/>
            <color indexed="81"/>
            <rFont val="Tahoma"/>
            <family val="2"/>
          </rPr>
          <t>Admin:</t>
        </r>
        <r>
          <rPr>
            <sz val="8"/>
            <color indexed="81"/>
            <rFont val="Tahoma"/>
            <family val="2"/>
          </rPr>
          <t xml:space="preserve">
ถ้าเป็นดินให้เปลี่ยนสูตรเป็น หารความลึกเป็น 3 เมตร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iLLuSioN</author>
  </authors>
  <commentList>
    <comment ref="H16" authorId="0" shapeId="0" xr:uid="{00000000-0006-0000-0700-000001000000}">
      <text>
        <r>
          <rPr>
            <b/>
            <sz val="8"/>
            <color indexed="81"/>
            <rFont val="Tahoma"/>
            <family val="2"/>
          </rPr>
          <t>คิดจากราคาประเมิณ 50,000/ไร่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<sst xmlns="http://schemas.openxmlformats.org/spreadsheetml/2006/main" count="699" uniqueCount="327">
  <si>
    <t>กว้าง</t>
  </si>
  <si>
    <t>เมตร</t>
  </si>
  <si>
    <t>ทรายรองพื้นหนา</t>
  </si>
  <si>
    <t>ยาว</t>
  </si>
  <si>
    <t>ไหล่ทางลูกรังกว้าง</t>
  </si>
  <si>
    <t>หนา</t>
  </si>
  <si>
    <t>พื้นที่คอนกรีต</t>
  </si>
  <si>
    <t>ตร.ม.</t>
  </si>
  <si>
    <t>ปริมาตรคอนกรีต</t>
  </si>
  <si>
    <t>ลบ.ม.</t>
  </si>
  <si>
    <t>ซีเมนต์</t>
  </si>
  <si>
    <t>กก.</t>
  </si>
  <si>
    <t>ทราย</t>
  </si>
  <si>
    <t>หิน</t>
  </si>
  <si>
    <t>ทรายรองพื้น</t>
  </si>
  <si>
    <t>เหล็ก Wire mesh</t>
  </si>
  <si>
    <t>ตัน</t>
  </si>
  <si>
    <t>ไม้แบบและค้ำยัน</t>
  </si>
  <si>
    <t>ลบ.ฟ.</t>
  </si>
  <si>
    <t>ยางมะตอย</t>
  </si>
  <si>
    <t>ลิตร</t>
  </si>
  <si>
    <t>แผ่น</t>
  </si>
  <si>
    <t>จำนวน</t>
  </si>
  <si>
    <t>เจ้าของโครงการ</t>
  </si>
  <si>
    <t>สถานที่ดำเนินการ</t>
  </si>
  <si>
    <t>ลำดับที่</t>
  </si>
  <si>
    <t>รายการ</t>
  </si>
  <si>
    <t>บาท/ตร.ม.</t>
  </si>
  <si>
    <t>รายการประมาณราคา</t>
  </si>
  <si>
    <t>โครงการ</t>
  </si>
  <si>
    <t>ประมาณการเมื่อวันที่</t>
  </si>
  <si>
    <t>หน่วย</t>
  </si>
  <si>
    <t>ค่าวัสดุ</t>
  </si>
  <si>
    <t>ค่าแรงงาน</t>
  </si>
  <si>
    <t>ต่อหน่วย</t>
  </si>
  <si>
    <t>รวม</t>
  </si>
  <si>
    <t>ลบ.ม</t>
  </si>
  <si>
    <t>งานลูกรังไหล่ทาง</t>
  </si>
  <si>
    <t>งานทรายรองพื้นปรับระดับ</t>
  </si>
  <si>
    <t>ถุง</t>
  </si>
  <si>
    <t>เหล็กเสริม</t>
  </si>
  <si>
    <t>บาท/ลิตร</t>
  </si>
  <si>
    <t>ปริมาณ</t>
  </si>
  <si>
    <t>ต้น</t>
  </si>
  <si>
    <t xml:space="preserve"> </t>
  </si>
  <si>
    <t>ม.</t>
  </si>
  <si>
    <t>ลูกรังไหล่ทาง</t>
  </si>
  <si>
    <t>บัญชีรายละเอียดปริมาณงาน</t>
  </si>
  <si>
    <t>รายละเอียดโครงการ</t>
  </si>
  <si>
    <t>ผู้ประมาณการ</t>
  </si>
  <si>
    <t>................................................</t>
  </si>
  <si>
    <t xml:space="preserve">ผ  </t>
  </si>
  <si>
    <t>องค์การบริหารส่วนตำบลโคคลาน</t>
  </si>
  <si>
    <t xml:space="preserve">   -  Wire Mesh Ø 4 มม. @0.20x0.20 ม.</t>
  </si>
  <si>
    <t>ลงชื่อ</t>
  </si>
  <si>
    <t>การวางแผนงาน</t>
  </si>
  <si>
    <t>ระยะเวลาแผนงานที่ต้องดำเนินการ (วัน)</t>
  </si>
  <si>
    <t>ลำดับ</t>
  </si>
  <si>
    <t>โครงการก่อสร้างถนนอนกรีตเสริมเหล็ก(โดยใช้แรงงานคนในพ้นที่เป็นหลัก)</t>
  </si>
  <si>
    <t>ผู้วางแผนงาน</t>
  </si>
  <si>
    <t>ตำแหน่ง</t>
  </si>
  <si>
    <t>.......................................................</t>
  </si>
  <si>
    <t xml:space="preserve">  =</t>
  </si>
  <si>
    <t>กก.หรือ</t>
  </si>
  <si>
    <t>JOINT</t>
  </si>
  <si>
    <t>ป้าย</t>
  </si>
  <si>
    <t>เหล็ก RB 15 mm.</t>
  </si>
  <si>
    <t>ปริมาณเหล็ก Tie Bars</t>
  </si>
  <si>
    <t>แผ่นโฟร์ม</t>
  </si>
  <si>
    <t>งานปรับเกรดพื้นทางเดิม</t>
  </si>
  <si>
    <t>งานปรับระดับทรายรองพื้นทาง</t>
  </si>
  <si>
    <t>งานโครงสร้างผิวจราจรคอนกรีตเสริมเหล็ก</t>
  </si>
  <si>
    <t>งานยาแนวรอยต่อคอนกรีต</t>
  </si>
  <si>
    <t>งานประกอบและติดตั้งป้ายประชาสัมพันธ์โครงการ</t>
  </si>
  <si>
    <t>งานปรับแต่งสถาพพื้นที่</t>
  </si>
  <si>
    <t>อื่นๆระบุ</t>
  </si>
  <si>
    <r>
      <t>ม</t>
    </r>
    <r>
      <rPr>
        <vertAlign val="superscript"/>
        <sz val="14"/>
        <rFont val="AngsanaUPC"/>
        <family val="1"/>
        <charset val="222"/>
      </rPr>
      <t>2</t>
    </r>
  </si>
  <si>
    <r>
      <t>ม</t>
    </r>
    <r>
      <rPr>
        <vertAlign val="superscript"/>
        <sz val="14"/>
        <rFont val="AngsanaUPC"/>
        <family val="1"/>
        <charset val="222"/>
      </rPr>
      <t>3</t>
    </r>
    <r>
      <rPr>
        <sz val="10"/>
        <rFont val="Arial"/>
        <family val="2"/>
      </rPr>
      <t/>
    </r>
  </si>
  <si>
    <t>งานลูกรังไหล่ทางพร้อมปรับแต่ง</t>
  </si>
  <si>
    <t>แผนงาน</t>
  </si>
  <si>
    <t>งานจริง</t>
  </si>
  <si>
    <t>รายละเอียด</t>
  </si>
  <si>
    <t>งานประกอบ,ติดตั้งป้ายโครงการ</t>
  </si>
  <si>
    <t xml:space="preserve">  (นายสุรเชษฐ์    นันนาเชือก)</t>
  </si>
  <si>
    <t>(วันที่เริ่มทำงาน)</t>
  </si>
  <si>
    <t>(วันแล้วเสร็จ)</t>
  </si>
  <si>
    <r>
      <t>ข้อมูลป้อนทำ</t>
    </r>
    <r>
      <rPr>
        <b/>
        <sz val="22"/>
        <color indexed="53"/>
        <rFont val="AngsanaUPC"/>
        <family val="1"/>
        <charset val="222"/>
      </rPr>
      <t xml:space="preserve"> S - CURVE</t>
    </r>
  </si>
  <si>
    <t>ป้อนข้อมูลช่องสีฟ้าครับ</t>
  </si>
  <si>
    <r>
      <t>ม</t>
    </r>
    <r>
      <rPr>
        <vertAlign val="superscript"/>
        <sz val="14"/>
        <color indexed="12"/>
        <rFont val="AngsanaUPC"/>
        <family val="1"/>
        <charset val="222"/>
      </rPr>
      <t>3</t>
    </r>
    <r>
      <rPr>
        <sz val="10"/>
        <rFont val="Arial"/>
        <family val="2"/>
      </rPr>
      <t/>
    </r>
  </si>
  <si>
    <r>
      <t>ม</t>
    </r>
    <r>
      <rPr>
        <vertAlign val="superscript"/>
        <sz val="14"/>
        <color indexed="12"/>
        <rFont val="AngsanaUPC"/>
        <family val="1"/>
        <charset val="222"/>
      </rPr>
      <t>2</t>
    </r>
  </si>
  <si>
    <t xml:space="preserve">        ฝ่ายผู้ว่าจ้าง</t>
  </si>
  <si>
    <t xml:space="preserve">       นายช่างโยธา</t>
  </si>
  <si>
    <t>ตามแบบ</t>
  </si>
  <si>
    <t xml:space="preserve">สถานที่  </t>
  </si>
  <si>
    <t>ตรม.</t>
  </si>
  <si>
    <t>จำนวนConstraction Joint ทุกๆ 5 ม.</t>
  </si>
  <si>
    <t>จำนวนExpention Joint ทกๆ 50 ม.</t>
  </si>
  <si>
    <t>ตร.ม</t>
  </si>
  <si>
    <t xml:space="preserve">   - RB Ø 15 มม. (Constraction Joint)</t>
  </si>
  <si>
    <t>ประมาณการ</t>
  </si>
  <si>
    <t>ม.       ยาว</t>
  </si>
  <si>
    <t>ม.     หนา</t>
  </si>
  <si>
    <t>ม.  หรือพื้นที่ไม่น้อยกว่า</t>
  </si>
  <si>
    <t>งานไม้แบบและค้ำยัน</t>
  </si>
  <si>
    <t>คิดราคาคอนกรีต/ลูกบาศก์เมตร</t>
  </si>
  <si>
    <t>ราคาวัสดุ</t>
  </si>
  <si>
    <t>รวมราคา</t>
  </si>
  <si>
    <t>รายละเอียดข้อมูลราคาไม้แบบที่ใช้งาน</t>
  </si>
  <si>
    <t>ราคาน้ำมันดีเซลหน้าปั้ม อ.เมือง ปตท. จังหวัด ราคา</t>
  </si>
  <si>
    <t>วันที่</t>
  </si>
  <si>
    <t>ข้อมูลราคาวัสดุที่แหล่งรวมค่าแรง</t>
  </si>
  <si>
    <t>ราคาวัสดุต่อหน่วย (บาท)</t>
  </si>
  <si>
    <t>ไม้แบบ (1)</t>
  </si>
  <si>
    <t>ไม้แบบ (2)</t>
  </si>
  <si>
    <t>ไม้แบบ (3)</t>
  </si>
  <si>
    <t>ราคาวัสดุที่แหล่ง</t>
  </si>
  <si>
    <t>จำนวนครั้งที่ใช้งาน</t>
  </si>
  <si>
    <t>ค่าแรงไม้แบบ</t>
  </si>
  <si>
    <t>น้ำมันทาผิว</t>
  </si>
  <si>
    <t>ค่าวัสดุรวมค่าแรง</t>
  </si>
  <si>
    <t xml:space="preserve">   1) ไม้แบบงานทั่วไปหรือไม้แบบ (1) ; ไม้แบบระดับกลาง  (พื้นที่ 1 ตารางเมตร)</t>
  </si>
  <si>
    <t xml:space="preserve">         -  ไม้กระบาก</t>
  </si>
  <si>
    <t>@</t>
  </si>
  <si>
    <t>=</t>
  </si>
  <si>
    <t xml:space="preserve">         -  ไม้คร่าว</t>
  </si>
  <si>
    <t xml:space="preserve">         -  ไม้ค้ำยันไม้แบบ</t>
  </si>
  <si>
    <t>(ขนาด ศก. 4" x 4.00 ม. )</t>
  </si>
  <si>
    <t xml:space="preserve">         -  ตะปู</t>
  </si>
  <si>
    <t>กก./ตร.ม.</t>
  </si>
  <si>
    <t>รวมค่างาน</t>
  </si>
  <si>
    <t xml:space="preserve">    2) ไม้แบบงานอย่างง่ายหรือไม้แบบ (2) ; ไม้แบบธรรมดา  (พื้นที่ 1 ตารางเมตร)</t>
  </si>
  <si>
    <t xml:space="preserve">   3) ไม้แบบงานสะพานหรืองานท่อเหลี่ยมหรือไม้แบบ (3) ; ไม้แบบระดับกลาง  (พื้นที่ 1 ตารางเมตร)</t>
  </si>
  <si>
    <t xml:space="preserve">         -  ไม้อัดยางหนา 4 มม.</t>
  </si>
  <si>
    <t xml:space="preserve">         -  ค้ำยันไม้แบบ          6"</t>
  </si>
  <si>
    <t>ต้น/ตร.ม.</t>
  </si>
  <si>
    <t xml:space="preserve">         -  ไม้ Bracing           4"</t>
  </si>
  <si>
    <t>เหล็ก RB12 mm.</t>
  </si>
  <si>
    <t>ขนาดเหล็ก</t>
  </si>
  <si>
    <t>RB 15</t>
  </si>
  <si>
    <t>นน./ตัน</t>
  </si>
  <si>
    <t xml:space="preserve">      รวมเงิน        (บาท)</t>
  </si>
  <si>
    <t>เศษความยาวให้ตัดขาด + เพิ่ม 1 joint</t>
  </si>
  <si>
    <t>ถ้ามีเศษเหลือ</t>
  </si>
  <si>
    <t>สรุปผลการประมาณราคาค่าก่อสร้าง</t>
  </si>
  <si>
    <t>ประมาณราคาตามแบบ ปร.4</t>
  </si>
  <si>
    <t>ค่าวัสดุและค่าแรงงาน</t>
  </si>
  <si>
    <t>FACTOR F</t>
  </si>
  <si>
    <t>ค่าก่อสร้างทั้งหมด</t>
  </si>
  <si>
    <t>หมายเหตุ</t>
  </si>
  <si>
    <t>รวมเป็นเงิน (บาท)</t>
  </si>
  <si>
    <t xml:space="preserve"> - เงินล่วงหน้าจ่าย    0  %</t>
  </si>
  <si>
    <t>สรุป</t>
  </si>
  <si>
    <t>รวมราคาค่าดำเนินการทั้งสิ้น</t>
  </si>
  <si>
    <t>ระยะเวลาดำเนินการ</t>
  </si>
  <si>
    <t>คิดเป็นราคาค่าก่อสร้าง</t>
  </si>
  <si>
    <t>ตัวอักษร</t>
  </si>
  <si>
    <t>เฉลี่ยราคาประมาณ</t>
  </si>
  <si>
    <t xml:space="preserve"> (นายดุสิต  นามวงศ์ )</t>
  </si>
  <si>
    <t xml:space="preserve">      ผอ.กองช่าง</t>
  </si>
  <si>
    <t>เห็นชอบ</t>
  </si>
  <si>
    <t>อนุมัติ</t>
  </si>
  <si>
    <t>..............................................</t>
  </si>
  <si>
    <t xml:space="preserve">         -  ใช้รายละเอียดเดียวกันกับไม้แบบงานทั่วไป  แต่จำนวนครั้งที่ใช้ 4 ครั้ง</t>
  </si>
  <si>
    <t xml:space="preserve">                    นักพัฒนาชุมชน</t>
  </si>
  <si>
    <t xml:space="preserve">ขนาดหรือเนื้อที่อาคารรวม </t>
  </si>
  <si>
    <t xml:space="preserve">   </t>
  </si>
  <si>
    <t>ราคาคอนกรีตสำเร็จรูป</t>
  </si>
  <si>
    <t>ราคา/ลบ.ม.</t>
  </si>
  <si>
    <t>expansion join</t>
  </si>
  <si>
    <t>longitudinai</t>
  </si>
  <si>
    <t>รวมน้ำหนัก</t>
  </si>
  <si>
    <t>contraction join</t>
  </si>
  <si>
    <t>งานผิวจราจร คอนกรีต  280 KSC</t>
  </si>
  <si>
    <t>280 KSC</t>
  </si>
  <si>
    <t xml:space="preserve"> (นายประยูร  ใสงาม)</t>
  </si>
  <si>
    <t xml:space="preserve">        นายกองค์การบริหารส่วนตำบลตาลเลียน</t>
  </si>
  <si>
    <t>การคิดวัสดุที่แหล่ง</t>
  </si>
  <si>
    <t>ค่าดินที่แหล่ง</t>
  </si>
  <si>
    <t>ราคาที่ดิน</t>
  </si>
  <si>
    <t>( บาท/ไร่)</t>
  </si>
  <si>
    <t>x</t>
  </si>
  <si>
    <t xml:space="preserve">บาท/ลบ.ม. </t>
  </si>
  <si>
    <t>บาท/ลบ.ม. ( หลวม )</t>
  </si>
  <si>
    <t>(ลูกรังแถวหนองแวง)</t>
  </si>
  <si>
    <t xml:space="preserve">* ส่วนขยายตัว </t>
  </si>
  <si>
    <t xml:space="preserve">* การคิดกรณีลูกรังคิดความลึก (เมตร) </t>
  </si>
  <si>
    <t xml:space="preserve">* การคิดกรณีดินคิดความลึก (เมตร) </t>
  </si>
  <si>
    <t>* ราคาที่ดินจากราคาประเมินของสำนักงานที่ดินจังหวัด</t>
  </si>
  <si>
    <t>พื้นที่ราบ</t>
  </si>
  <si>
    <t>งานถางป่าขุดตอ</t>
  </si>
  <si>
    <t xml:space="preserve">   -  ค่าดำเนินการ+ค่าเสื่อมราคา  ( ขนาดเบา )</t>
  </si>
  <si>
    <t>ค่างาน ตร.ม.  ละ</t>
  </si>
  <si>
    <t xml:space="preserve"> =</t>
  </si>
  <si>
    <t xml:space="preserve">บาท        </t>
  </si>
  <si>
    <t xml:space="preserve">   -  ค่าดำเนินการ+ค่าเสื่อมราคา  ( ขนาดกลาง )</t>
  </si>
  <si>
    <t xml:space="preserve">   -  ค่าดำเนินการ+ค่าเสื่อมราคา  ( ขนาดหนัก )</t>
  </si>
  <si>
    <t>งานถางป่าขุดตอขนาดเบา</t>
  </si>
  <si>
    <t>มีเฉพาะการถากถางวัชพืชเท่านั้น</t>
  </si>
  <si>
    <t>งานถางป่าขุดตอขนาดกลาง</t>
  </si>
  <si>
    <t>มีการถากถางวัชพืชเท่านั้น   และปาดหน้าดินเดิมออกด้วย</t>
  </si>
  <si>
    <t>งานถางป่าขุดตอขนาดหนัก</t>
  </si>
  <si>
    <t>มีการตัดโค่นต้นไม้  ขุดตอ  ถากถางวัชพืช  และ  ปาดหน้าดินเดิมออกด้วย</t>
  </si>
  <si>
    <t>และขนส่งวัสดุในพื้นที่ปกติ ( ที่ราบ )</t>
  </si>
  <si>
    <t xml:space="preserve"> -  ค่าวัสดุที่แหล่ง</t>
  </si>
  <si>
    <t>ค่างาน ลบ..ม.  ละ</t>
  </si>
  <si>
    <t>( หลวม )</t>
  </si>
  <si>
    <t xml:space="preserve"> -  ค่าดำเนินการ+ค่าเสื่อมราคางานขุด-ขน</t>
  </si>
  <si>
    <t xml:space="preserve"> -  ค่าขนส่งวัสดุจากเหล่งถึงหน้างาน   ( 10 ล้อ )</t>
  </si>
  <si>
    <t>กม.</t>
  </si>
  <si>
    <t>... รวมค่าวัสดุที่หน้างาน</t>
  </si>
  <si>
    <t xml:space="preserve"> -  ค่าดำเนินการ+ค่าเสื่อมราคาเมื่อบดอัด  </t>
  </si>
  <si>
    <t xml:space="preserve">... รวมค่างานต้นทุน    </t>
  </si>
  <si>
    <t xml:space="preserve">( แน่น ) </t>
  </si>
  <si>
    <t>งานชั้นพื้นทางผิวจราจรลูกรัง/ไหล่ทาง</t>
  </si>
  <si>
    <t xml:space="preserve"> -  อัตราส่วนการยุบตัวเมื่อบดอัด    (  …... x 1.6     )</t>
  </si>
  <si>
    <t xml:space="preserve">งานลูกรังรองพื้นทาง </t>
  </si>
  <si>
    <t xml:space="preserve">   และขนส่งวัสดุในพื้นที่ปกติ ( ที่ราบ ) </t>
  </si>
  <si>
    <t xml:space="preserve">( หลวม ) </t>
  </si>
  <si>
    <t xml:space="preserve"> -  ค่าขนส่งวัสดุจากเหล่งถึงหน้างาน    ( 10 ล้อ  )</t>
  </si>
  <si>
    <t xml:space="preserve"> -  อัตราส่วนการยุบตัวเมื่อบดอัด    (  ….. x 1.6     )</t>
  </si>
  <si>
    <t xml:space="preserve">... รวมค่างานต้นทุน     </t>
  </si>
  <si>
    <t>... ต้นทุนลูกรังไหล่ทาง</t>
  </si>
  <si>
    <t xml:space="preserve">บาท/ลบ.ม.        </t>
  </si>
  <si>
    <t xml:space="preserve"> -  ค่าดำเนินการ+ค่าเสื่อมราคางานบดทับ</t>
  </si>
  <si>
    <t>... ต้นทุนทรายหยาบรองพื้น +ค่าขนส่ง</t>
  </si>
  <si>
    <t>( พาณิชย์จังหวัด )</t>
  </si>
  <si>
    <t xml:space="preserve"> -  ค่าดำเนินการ</t>
  </si>
  <si>
    <t>(ลูกรังแถวคำบอนเวียงชัย)</t>
  </si>
  <si>
    <t>(กว้างxยาวxสูงX1000  = ลิตร  1  เมตร = 0.5 ลิตร)</t>
  </si>
  <si>
    <t>ประเภทงานถนน</t>
  </si>
  <si>
    <t>...............................................ประธานกรรมการ.</t>
  </si>
  <si>
    <t>( อัตราน้ำมันเชื้อเพลิงเฉลี่ย 35 บาท /  ลิตร )</t>
  </si>
  <si>
    <t>35.00 -35.99</t>
  </si>
  <si>
    <t xml:space="preserve"> - ค่าแรงงานประกอบแบบหล่อคอนกรีต</t>
  </si>
  <si>
    <t>งานปรับเกรดเกลี่ยพื้นทางเดิม</t>
  </si>
  <si>
    <t xml:space="preserve">  ( ติดตามยาว 2 ข้าง )</t>
  </si>
  <si>
    <t>งานงรอยต่อคอนกรีต</t>
  </si>
  <si>
    <t xml:space="preserve"> - ค่าหยอดยางรอยต่อคอนกรีต</t>
  </si>
  <si>
    <t xml:space="preserve">  - Expansion joint</t>
  </si>
  <si>
    <t xml:space="preserve">    ( รอยต่อเผื่อขยายตามขวาง )</t>
  </si>
  <si>
    <t xml:space="preserve"> - งานไม้แบบและค้ำยัน</t>
  </si>
  <si>
    <t xml:space="preserve">    ( รอยต่อตามยาว )</t>
  </si>
  <si>
    <t xml:space="preserve">  - Longitudinal joint</t>
  </si>
  <si>
    <t xml:space="preserve">    ( รอยต่อเผื่อหดตามขวาง )</t>
  </si>
  <si>
    <t xml:space="preserve">  - Contraction joint</t>
  </si>
  <si>
    <t>ขนาดผิวจราจร</t>
  </si>
  <si>
    <r>
      <t xml:space="preserve">         </t>
    </r>
    <r>
      <rPr>
        <b/>
        <u/>
        <sz val="16"/>
        <rFont val="TH SarabunPSK"/>
        <family val="2"/>
      </rPr>
      <t xml:space="preserve">( JOINT  SEALER </t>
    </r>
    <r>
      <rPr>
        <sz val="16"/>
        <rFont val="TH SarabunPSK"/>
        <family val="2"/>
      </rPr>
      <t>)</t>
    </r>
  </si>
  <si>
    <t xml:space="preserve"> นายกองค์การบริหารส่วนตำบลตาลเลียน</t>
  </si>
  <si>
    <t xml:space="preserve">        อนุมัติ</t>
  </si>
  <si>
    <t>...........................................................กรรมการ</t>
  </si>
  <si>
    <t>..........................................................กรรมการ</t>
  </si>
  <si>
    <t xml:space="preserve">                   (นายทนงศักดิ์  แก้วมุกข์ )</t>
  </si>
  <si>
    <t xml:space="preserve">                        (นายดุสิต  นามวงศ์ )</t>
  </si>
  <si>
    <t>F4D</t>
  </si>
  <si>
    <t xml:space="preserve">                   (นายวีรวัฒน์  วจีประศรี )</t>
  </si>
  <si>
    <t>งานลูกรังพื้นทาง หนา 0.10 เมตร</t>
  </si>
  <si>
    <t xml:space="preserve">   - RB Ø 19 มม. (Expention Joint)</t>
  </si>
  <si>
    <t xml:space="preserve">   - DB Ø 16 มม. (Longitudinal joint)</t>
  </si>
  <si>
    <t>DB 16</t>
  </si>
  <si>
    <t>RB 19</t>
  </si>
  <si>
    <t>\</t>
  </si>
  <si>
    <t>ถนนเส้นแยก ทช.อด.4048 - บ้านร่มเย็น หมู่ที่ 8  ตำบลตาลเลียน  อำเภอกุดจับ  จังหวัดอุดรธานี</t>
  </si>
  <si>
    <t xml:space="preserve">จำนวน  46  </t>
  </si>
  <si>
    <t>จำนวน  44</t>
  </si>
  <si>
    <t>ชุด</t>
  </si>
  <si>
    <t>รวมค่างานต้นทุน  ลำดับที่  1- 8</t>
  </si>
  <si>
    <t>120 วัน</t>
  </si>
  <si>
    <t>รวมค่างานต้นทุนงานถนน  ลำดับที่  1-9</t>
  </si>
  <si>
    <t xml:space="preserve"> ---</t>
  </si>
  <si>
    <t xml:space="preserve">  ---</t>
  </si>
  <si>
    <t xml:space="preserve"> - งาน ถนน คสล.</t>
  </si>
  <si>
    <t xml:space="preserve"> ป้ายโครงการและป้ายประชา</t>
  </si>
  <si>
    <r>
      <rPr>
        <b/>
        <sz val="14"/>
        <color indexed="8"/>
        <rFont val="TH SarabunPSK"/>
        <family val="2"/>
      </rPr>
      <t xml:space="preserve">   </t>
    </r>
    <r>
      <rPr>
        <b/>
        <u/>
        <sz val="14"/>
        <color indexed="8"/>
        <rFont val="TH SarabunPSK"/>
        <family val="2"/>
      </rPr>
      <t>สัมพันธ์ผู้รับจ้างจัดหา</t>
    </r>
  </si>
  <si>
    <r>
      <t xml:space="preserve">รายละเอียดโครงการ   </t>
    </r>
    <r>
      <rPr>
        <u/>
        <sz val="14"/>
        <rFont val="TH SarabunPSK"/>
        <family val="2"/>
      </rPr>
      <t/>
    </r>
  </si>
  <si>
    <t>พิกัดที่เริ่มต้นการติดตั้งโคมไฟถนน Lat    17.4395 ,   Lng  102.4455</t>
  </si>
  <si>
    <t>พิกัดที่เริ่มต้นการติดตั้งโคมไฟถนน Lat    17.4448 ,   Lng  102.4402</t>
  </si>
  <si>
    <t xml:space="preserve">  งานต้นทุนค่าก่อสร้างถนน</t>
  </si>
  <si>
    <t>พิกัดที่เริ่มต้นการก่อสร้างถนน คสล. Lat    17.4361 ,   Lng  102.4580</t>
  </si>
  <si>
    <t>ขนาดหรือจำนวนเสาไฟ</t>
  </si>
  <si>
    <t>บาท/ต้น</t>
  </si>
  <si>
    <t xml:space="preserve"> - ภาษีมูลค่าเพิ่ม ( VAT )  7%</t>
  </si>
  <si>
    <t xml:space="preserve">ถมลูกรังไหล่ทางข้างละ </t>
  </si>
  <si>
    <t xml:space="preserve">         จำนวน     46  </t>
  </si>
  <si>
    <t xml:space="preserve">        จำนวน  44</t>
  </si>
  <si>
    <t>รองปลัด องค์การบริหารส่วนตำบลตาลเลียน</t>
  </si>
  <si>
    <t xml:space="preserve">          (นายวีระวัฒน์  วจีประศรี)</t>
  </si>
  <si>
    <t>..............................................................</t>
  </si>
  <si>
    <t>ถนน  คสล. ท1-01</t>
  </si>
  <si>
    <t>งานครุภัณฑ์</t>
  </si>
  <si>
    <t>ชุดเสาไฟถนนพลังงานแสงอาทิตย์โคนเสาพับ</t>
  </si>
  <si>
    <t>ได้โคมไฟฟ้าแอล อี ดิ พลังงานแสงอาทิตย์</t>
  </si>
  <si>
    <t>(ประกอบด้วย เสาไฟฟ้าถนนโคนเสาพับได้ สูง</t>
  </si>
  <si>
    <t>6.00 เมตร ,  ฐานรากเสาเข็มเหล็กชนิดเกลียว</t>
  </si>
  <si>
    <t>ยาว 1.80 เมตร ,  โคมไฟฟ้า แอล อี ดี</t>
  </si>
  <si>
    <t>พลังงานแสงอาทิตย์ 30 วัตต์ จำนวน 1 ดวงโคม</t>
  </si>
  <si>
    <t>รวมค่างานต้นทุนติดตั้งโคมไฟถนน  งานครุภัณฑ์</t>
  </si>
  <si>
    <r>
      <t>หมายเหตุ</t>
    </r>
    <r>
      <rPr>
        <b/>
        <sz val="16"/>
        <rFont val="TH SarabunPSK"/>
        <family val="2"/>
      </rPr>
      <t xml:space="preserve">  ค่าน้ำมัน โซล่าที่  อ.เมือง จ.อุดรธานี ราคา  33.00 บาท/ลิตร</t>
    </r>
  </si>
  <si>
    <t xml:space="preserve"> - ดอกเบี้ยเงินกู้   7%</t>
  </si>
  <si>
    <t xml:space="preserve"> - งานครุภัณฑ์</t>
  </si>
  <si>
    <r>
      <rPr>
        <b/>
        <sz val="20"/>
        <color rgb="FF000000"/>
        <rFont val="TH SarabunPSK"/>
        <family val="2"/>
      </rPr>
      <t xml:space="preserve">                           </t>
    </r>
    <r>
      <rPr>
        <b/>
        <u/>
        <sz val="20"/>
        <color indexed="8"/>
        <rFont val="TH SarabunPSK"/>
        <family val="2"/>
      </rPr>
      <t xml:space="preserve">สรุปผลการประมาณราคาค่าก่อสร้าง </t>
    </r>
    <r>
      <rPr>
        <b/>
        <sz val="20"/>
        <color rgb="FF000000"/>
        <rFont val="TH SarabunPSK"/>
        <family val="2"/>
      </rPr>
      <t xml:space="preserve">                                                    </t>
    </r>
  </si>
  <si>
    <t>พัฒนาแหล่งท่องเที่ยว ทะเลบัวแดง  จังหวัดอุดรธานี (พัฒนาถนนสู่แหล่งท่องเที่ยว)</t>
  </si>
  <si>
    <r>
      <t xml:space="preserve">ตร.ม.  พร้อม </t>
    </r>
    <r>
      <rPr>
        <b/>
        <sz val="15"/>
        <rFont val="TH SarabunPSK"/>
        <family val="2"/>
      </rPr>
      <t>ติดตั้งชุดสาไฟฟ้าถนนโคมเสา</t>
    </r>
  </si>
  <si>
    <t xml:space="preserve">        พับได้โคมไฟแอลอีดี พลังงานแสงอาทิตย์ตามบันชีนวัตกรรมไทย </t>
  </si>
  <si>
    <t xml:space="preserve">         ติดตั้งชุดสาไฟฟ้าถนนโคมเสา พับได้โคมไฟแอลอีดี พลังงานแสงอาทิตย์ตามบันชีนวัตกรรมไทย </t>
  </si>
  <si>
    <r>
      <t xml:space="preserve">ตร.ม.  </t>
    </r>
    <r>
      <rPr>
        <u val="singleAccounting"/>
        <sz val="15"/>
        <rFont val="TH SarabunPSK"/>
        <family val="2"/>
      </rPr>
      <t>พ</t>
    </r>
    <r>
      <rPr>
        <b/>
        <u val="singleAccounting"/>
        <sz val="15"/>
        <rFont val="TH SarabunPSK"/>
        <family val="2"/>
      </rPr>
      <t>ร้อมติดตั้งชุดเสาไฟถนน</t>
    </r>
  </si>
  <si>
    <t xml:space="preserve">โคนเสาพับได้โคมไฟแอล อี ดี พลังงานแสงอาทิตย์  ตามบันชีนวัตกรรมไทย </t>
  </si>
  <si>
    <t xml:space="preserve">                                    ติดตั้งชุดเสาไฟถนน   โคนเสาพับได้โคมไฟแอล อี ดี พลังงานแสงอาทิตย์  ตามบันชีนวัตกรรมไทย </t>
  </si>
  <si>
    <t>ตร.ม.  พร้อมติดตั้งชุดเสาไฟถนน</t>
  </si>
  <si>
    <r>
      <t xml:space="preserve">ตร.ม.  พร้อม </t>
    </r>
    <r>
      <rPr>
        <b/>
        <sz val="15"/>
        <rFont val="TH SarabunPSK"/>
        <family val="2"/>
      </rPr>
      <t>ติดตั้งชุดสาไฟฟ้าถนนโคนเสา</t>
    </r>
  </si>
  <si>
    <t xml:space="preserve">      ติดตั้งชุดสาไฟฟ้าถนนโคนเสา พับได้โคมไฟแอลอีดี พลังงานแสงอาทิตย์ตามบันชีนวัตกรรมไทย  จำนวน  44  ต้น</t>
  </si>
  <si>
    <t>ตามบันชีนวัตกรรมไทย ฉบับเพิ่มเติม  เดือนมิถุนายน  2566 รหัส 07020031</t>
  </si>
  <si>
    <t>รายการประมาณราคาต่อหน่วย ( ราคาน้ำมันโซล่าที่ อ. เมือง 33.00-33.99 บาท )</t>
  </si>
  <si>
    <r>
      <t>ร</t>
    </r>
    <r>
      <rPr>
        <b/>
        <sz val="18"/>
        <color indexed="12"/>
        <rFont val="TH Sarabun New"/>
        <family val="2"/>
      </rPr>
      <t xml:space="preserve">ายการคำนวณวัสดุถนนคอนกรีตเสริมเหล็ก </t>
    </r>
    <r>
      <rPr>
        <b/>
        <sz val="18"/>
        <color indexed="8"/>
        <rFont val="TH Sarabun New"/>
        <family val="2"/>
      </rPr>
      <t>(แบบราคาจ้างเหมาก่อสร้าง)</t>
    </r>
  </si>
  <si>
    <r>
      <rPr>
        <b/>
        <sz val="18"/>
        <color rgb="FFFF0000"/>
        <rFont val="TH Sarabun New"/>
        <family val="2"/>
      </rPr>
      <t>แบบถนน</t>
    </r>
    <r>
      <rPr>
        <b/>
        <sz val="18"/>
        <color theme="3"/>
        <rFont val="TH Sarabun New"/>
        <family val="2"/>
      </rPr>
      <t>กว้าง 5.00  เมตร</t>
    </r>
  </si>
  <si>
    <r>
      <t>ส</t>
    </r>
    <r>
      <rPr>
        <b/>
        <sz val="18"/>
        <color indexed="12"/>
        <rFont val="TH Sarabun New"/>
        <family val="2"/>
      </rPr>
      <t>รุปปริมาณวัสดุ</t>
    </r>
  </si>
  <si>
    <t xml:space="preserve">  ค่าผสม+ ค่าเท  = 217 บ/ตร.ม.</t>
  </si>
  <si>
    <t>5.1 ค่าแรงเทคอนกรีต</t>
  </si>
  <si>
    <t>รองปลัด องค์การบริหารส่วนตำบลตาลเลียน รักษาราชการ</t>
  </si>
  <si>
    <t>ปลัด องค์การบริหารส่วนตำบลตาลเลียน</t>
  </si>
  <si>
    <r>
      <rPr>
        <b/>
        <sz val="16"/>
        <rFont val="TH SarabunPSK"/>
        <family val="2"/>
      </rPr>
      <t xml:space="preserve">              </t>
    </r>
    <r>
      <rPr>
        <b/>
        <u/>
        <sz val="16"/>
        <rFont val="TH SarabunPSK"/>
        <family val="2"/>
      </rPr>
      <t>คณะกรรมการกำหนดราคากลาง</t>
    </r>
  </si>
  <si>
    <r>
      <t>ช่วงที่ 1 ก่อสร้างถนน คอนกรีตเสริมเหล็ก</t>
    </r>
    <r>
      <rPr>
        <sz val="16"/>
        <rFont val="TH SarabunPSK"/>
        <family val="2"/>
      </rPr>
      <t xml:space="preserve">     </t>
    </r>
  </si>
  <si>
    <r>
      <rPr>
        <b/>
        <u/>
        <sz val="15.5"/>
        <rFont val="TH SarabunPSK"/>
        <family val="2"/>
      </rPr>
      <t>ช่วงที่ 2</t>
    </r>
    <r>
      <rPr>
        <b/>
        <sz val="15.5"/>
        <rFont val="TH SarabunPSK"/>
        <family val="2"/>
      </rPr>
      <t xml:space="preserve">    </t>
    </r>
    <r>
      <rPr>
        <b/>
        <u/>
        <sz val="15.5"/>
        <rFont val="TH SarabunPSK"/>
        <family val="2"/>
      </rPr>
      <t>ติดตั้งโคมไฟถนน</t>
    </r>
    <r>
      <rPr>
        <b/>
        <sz val="15.5"/>
        <rFont val="TH SarabunPSK"/>
        <family val="2"/>
      </rPr>
      <t xml:space="preserve"> </t>
    </r>
    <r>
      <rPr>
        <sz val="15.5"/>
        <rFont val="TH SarabunPSK"/>
        <family val="2"/>
      </rPr>
      <t xml:space="preserve"> </t>
    </r>
  </si>
  <si>
    <r>
      <t xml:space="preserve">รายละเอียดโครงการ    </t>
    </r>
    <r>
      <rPr>
        <b/>
        <sz val="16"/>
        <rFont val="TH SarabunPSK"/>
        <family val="2"/>
      </rPr>
      <t xml:space="preserve">  </t>
    </r>
    <r>
      <rPr>
        <b/>
        <u/>
        <sz val="16"/>
        <rFont val="TH SarabunPSK"/>
        <family val="2"/>
      </rPr>
      <t>ช่วงที่ 1ก่อสร้างถนน คอนกรีตเสริมเหล็ก</t>
    </r>
    <r>
      <rPr>
        <u/>
        <sz val="16"/>
        <rFont val="TH SarabunPSK"/>
        <family val="2"/>
      </rPr>
      <t xml:space="preserve">     </t>
    </r>
  </si>
  <si>
    <r>
      <t xml:space="preserve">                           </t>
    </r>
    <r>
      <rPr>
        <b/>
        <u/>
        <sz val="16"/>
        <rFont val="TH SarabunPSK"/>
        <family val="2"/>
      </rPr>
      <t xml:space="preserve"> ช่วงที่ 2  ติดตั้งโคมไฟถนน</t>
    </r>
    <r>
      <rPr>
        <u/>
        <sz val="16"/>
        <rFont val="TH SarabunPSK"/>
        <family val="2"/>
      </rPr>
      <t xml:space="preserve">  </t>
    </r>
  </si>
  <si>
    <r>
      <rPr>
        <b/>
        <u/>
        <sz val="15.5"/>
        <rFont val="TH SarabunPSK"/>
        <family val="2"/>
      </rPr>
      <t xml:space="preserve">ช่วงที่ 2    ติดตั้งโคมไฟถนน </t>
    </r>
    <r>
      <rPr>
        <u/>
        <sz val="15.5"/>
        <rFont val="TH SarabunPSK"/>
        <family val="2"/>
      </rPr>
      <t xml:space="preserve"> </t>
    </r>
  </si>
  <si>
    <r>
      <t xml:space="preserve">รายละเอียดโครงการ    </t>
    </r>
    <r>
      <rPr>
        <b/>
        <u/>
        <sz val="16"/>
        <rFont val="TH SarabunPSK"/>
        <family val="2"/>
      </rPr>
      <t xml:space="preserve">  ช่วงที่ 1ก่อสร้างถนน คอนกรีตเสริมเหล็ก</t>
    </r>
    <r>
      <rPr>
        <sz val="16"/>
        <rFont val="TH SarabunPSK"/>
        <family val="2"/>
      </rPr>
      <t xml:space="preserve">     </t>
    </r>
  </si>
  <si>
    <r>
      <t xml:space="preserve">                            </t>
    </r>
    <r>
      <rPr>
        <b/>
        <u/>
        <sz val="16"/>
        <rFont val="TH SarabunPSK"/>
        <family val="2"/>
      </rPr>
      <t xml:space="preserve"> ช่วงที่ 2  ติดตั้งโคมไฟถนน</t>
    </r>
    <r>
      <rPr>
        <sz val="16"/>
        <rFont val="TH SarabunPSK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</si>
</sst>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87" formatCode="_(* #,##0.00_);_(* \(#,##0.00\);_(* &quot;-&quot;??_);_(@_)"/>
    <numFmt numFmtId="188" formatCode="_-* #,##0.0_-;\-* #,##0.0_-;_-* &quot;-&quot;??_-;_-@_-"/>
    <numFmt numFmtId="189" formatCode="0.0"/>
    <numFmt numFmtId="190" formatCode="00000"/>
    <numFmt numFmtId="191" formatCode="_-* #,##0.000_-;\-* #,##0.000_-;_-* &quot;-&quot;??_-;_-@_-"/>
    <numFmt numFmtId="192" formatCode="_-* #,##0.0000_-;\-* #,##0.0000_-;_-* &quot;-&quot;??_-;_-@_-"/>
    <numFmt numFmtId="193" formatCode="[$-107041E]d\ mmmm\ yyyy;@"/>
    <numFmt numFmtId="194" formatCode="0.000"/>
    <numFmt numFmtId="195" formatCode="[$-187041E]d\ mmm\ yy;@"/>
  </numFmts>
  <fonts count="123">
    <font>
      <sz val="10"/>
      <name val="Arial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Cordia New"/>
      <family val="2"/>
    </font>
    <font>
      <b/>
      <sz val="16"/>
      <name val="Cordia New"/>
      <family val="2"/>
      <charset val="222"/>
    </font>
    <font>
      <sz val="16"/>
      <name val="Cordia New"/>
      <family val="2"/>
      <charset val="222"/>
    </font>
    <font>
      <b/>
      <sz val="16"/>
      <color indexed="12"/>
      <name val="Cordia New"/>
      <family val="2"/>
      <charset val="222"/>
    </font>
    <font>
      <sz val="16"/>
      <color indexed="53"/>
      <name val="Cordia New"/>
      <family val="2"/>
      <charset val="222"/>
    </font>
    <font>
      <b/>
      <sz val="16"/>
      <color indexed="17"/>
      <name val="Cordia New"/>
      <family val="2"/>
      <charset val="222"/>
    </font>
    <font>
      <b/>
      <sz val="16"/>
      <color indexed="10"/>
      <name val="Cordia New"/>
      <family val="2"/>
      <charset val="222"/>
    </font>
    <font>
      <sz val="8"/>
      <name val="Arial"/>
      <family val="2"/>
    </font>
    <font>
      <sz val="14"/>
      <name val="AngsanaUPC"/>
      <family val="1"/>
      <charset val="222"/>
    </font>
    <font>
      <b/>
      <sz val="16"/>
      <color indexed="10"/>
      <name val="Cordia New"/>
      <family val="2"/>
    </font>
    <font>
      <sz val="14"/>
      <name val="Cordia New"/>
      <family val="2"/>
    </font>
    <font>
      <b/>
      <sz val="14"/>
      <color indexed="10"/>
      <name val="Cordia New"/>
      <family val="2"/>
    </font>
    <font>
      <sz val="14"/>
      <color indexed="9"/>
      <name val="Cordia New"/>
      <family val="2"/>
    </font>
    <font>
      <b/>
      <sz val="20"/>
      <color indexed="12"/>
      <name val="Cordia New"/>
      <family val="2"/>
      <charset val="222"/>
    </font>
    <font>
      <b/>
      <u/>
      <sz val="16"/>
      <name val="Cordia New"/>
      <family val="2"/>
      <charset val="222"/>
    </font>
    <font>
      <b/>
      <sz val="48"/>
      <color indexed="10"/>
      <name val="Cordia New"/>
      <family val="2"/>
    </font>
    <font>
      <b/>
      <sz val="18"/>
      <color indexed="10"/>
      <name val="Cordia New"/>
      <family val="2"/>
      <charset val="222"/>
    </font>
    <font>
      <i/>
      <sz val="14"/>
      <name val="AngsanaUPC"/>
      <family val="1"/>
      <charset val="222"/>
    </font>
    <font>
      <b/>
      <sz val="14"/>
      <name val="AngsanaUPC"/>
      <family val="1"/>
      <charset val="222"/>
    </font>
    <font>
      <vertAlign val="superscript"/>
      <sz val="14"/>
      <name val="AngsanaUPC"/>
      <family val="1"/>
      <charset val="222"/>
    </font>
    <font>
      <sz val="14"/>
      <color indexed="10"/>
      <name val="AngsanaUPC"/>
      <family val="1"/>
      <charset val="222"/>
    </font>
    <font>
      <sz val="9"/>
      <name val="AngsanaUPC"/>
      <family val="1"/>
      <charset val="222"/>
    </font>
    <font>
      <sz val="9"/>
      <name val="Cordia New"/>
      <family val="2"/>
      <charset val="222"/>
    </font>
    <font>
      <i/>
      <sz val="12"/>
      <name val="AngsanaUPC"/>
      <family val="1"/>
      <charset val="222"/>
    </font>
    <font>
      <sz val="10"/>
      <color indexed="10"/>
      <name val="AngsanaUPC"/>
      <family val="1"/>
      <charset val="222"/>
    </font>
    <font>
      <sz val="9"/>
      <color indexed="10"/>
      <name val="Cordia New"/>
      <family val="2"/>
      <charset val="222"/>
    </font>
    <font>
      <i/>
      <sz val="12"/>
      <color indexed="10"/>
      <name val="AngsanaUPC"/>
      <family val="1"/>
      <charset val="222"/>
    </font>
    <font>
      <sz val="9"/>
      <color indexed="10"/>
      <name val="AngsanaUPC"/>
      <family val="1"/>
      <charset val="222"/>
    </font>
    <font>
      <b/>
      <sz val="14"/>
      <color indexed="10"/>
      <name val="AngsanaUPC"/>
      <family val="1"/>
      <charset val="222"/>
    </font>
    <font>
      <sz val="10"/>
      <color indexed="10"/>
      <name val="Arial"/>
      <family val="2"/>
    </font>
    <font>
      <b/>
      <sz val="18"/>
      <name val="AngsanaUPC"/>
      <family val="1"/>
      <charset val="222"/>
    </font>
    <font>
      <b/>
      <sz val="18"/>
      <color indexed="20"/>
      <name val="AngsanaUPC"/>
      <family val="1"/>
      <charset val="222"/>
    </font>
    <font>
      <b/>
      <sz val="18"/>
      <color indexed="10"/>
      <name val="AngsanaUPC"/>
      <family val="1"/>
      <charset val="222"/>
    </font>
    <font>
      <sz val="16"/>
      <color indexed="20"/>
      <name val="AngsanaUPC"/>
      <family val="1"/>
      <charset val="222"/>
    </font>
    <font>
      <sz val="14"/>
      <color indexed="12"/>
      <name val="AngsanaUPC"/>
      <family val="1"/>
      <charset val="222"/>
    </font>
    <font>
      <i/>
      <sz val="14"/>
      <color indexed="12"/>
      <name val="AngsanaUPC"/>
      <family val="1"/>
      <charset val="222"/>
    </font>
    <font>
      <b/>
      <sz val="14"/>
      <color indexed="12"/>
      <name val="AngsanaUPC"/>
      <family val="1"/>
      <charset val="222"/>
    </font>
    <font>
      <b/>
      <sz val="22"/>
      <color indexed="12"/>
      <name val="AngsanaUPC"/>
      <family val="1"/>
      <charset val="222"/>
    </font>
    <font>
      <b/>
      <sz val="22"/>
      <color indexed="53"/>
      <name val="AngsanaUPC"/>
      <family val="1"/>
      <charset val="222"/>
    </font>
    <font>
      <sz val="14"/>
      <color indexed="17"/>
      <name val="AngsanaUPC"/>
      <family val="1"/>
      <charset val="222"/>
    </font>
    <font>
      <i/>
      <sz val="14"/>
      <color indexed="20"/>
      <name val="AngsanaUPC"/>
      <family val="1"/>
      <charset val="222"/>
    </font>
    <font>
      <i/>
      <sz val="14"/>
      <color indexed="61"/>
      <name val="AngsanaUPC"/>
      <family val="1"/>
      <charset val="222"/>
    </font>
    <font>
      <b/>
      <sz val="14"/>
      <color indexed="17"/>
      <name val="AngsanaUPC"/>
      <family val="1"/>
      <charset val="222"/>
    </font>
    <font>
      <vertAlign val="superscript"/>
      <sz val="14"/>
      <color indexed="12"/>
      <name val="AngsanaUPC"/>
      <family val="1"/>
      <charset val="222"/>
    </font>
    <font>
      <sz val="10"/>
      <color indexed="12"/>
      <name val="AngsanaUPC"/>
      <family val="1"/>
      <charset val="222"/>
    </font>
    <font>
      <sz val="14"/>
      <color indexed="43"/>
      <name val="Cordia New"/>
      <family val="2"/>
    </font>
    <font>
      <b/>
      <sz val="16"/>
      <color indexed="43"/>
      <name val="Cordia New"/>
      <family val="2"/>
      <charset val="222"/>
    </font>
    <font>
      <sz val="14"/>
      <color indexed="43"/>
      <name val="Cordia New"/>
      <family val="2"/>
      <charset val="222"/>
    </font>
    <font>
      <b/>
      <sz val="16"/>
      <color indexed="12"/>
      <name val="Cordia New"/>
      <family val="2"/>
    </font>
    <font>
      <sz val="14"/>
      <color indexed="10"/>
      <name val="Cordia New"/>
      <family val="2"/>
    </font>
    <font>
      <b/>
      <sz val="16"/>
      <color rgb="FF002060"/>
      <name val="Cordia New"/>
      <family val="2"/>
      <charset val="222"/>
    </font>
    <font>
      <sz val="14"/>
      <name val="TH SarabunPSK"/>
      <family val="2"/>
    </font>
    <font>
      <b/>
      <u/>
      <sz val="14"/>
      <name val="TH SarabunPSK"/>
      <family val="2"/>
    </font>
    <font>
      <sz val="16"/>
      <name val="TH Sarabun New"/>
      <family val="2"/>
    </font>
    <font>
      <sz val="14"/>
      <name val="TH Sarabun New"/>
      <family val="2"/>
    </font>
    <font>
      <sz val="10"/>
      <name val="TH Sarabun Ne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6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name val="Cordia New"/>
      <family val="2"/>
    </font>
    <font>
      <sz val="16"/>
      <color indexed="8"/>
      <name val="TH SarabunPSK"/>
      <family val="2"/>
    </font>
    <font>
      <sz val="16"/>
      <name val="TH SarabunPSK"/>
      <family val="2"/>
    </font>
    <font>
      <u/>
      <sz val="16"/>
      <name val="TH SarabunPSK"/>
      <family val="2"/>
    </font>
    <font>
      <sz val="14"/>
      <color indexed="8"/>
      <name val="TH SarabunPSK"/>
      <family val="2"/>
    </font>
    <font>
      <b/>
      <u/>
      <sz val="20"/>
      <color indexed="8"/>
      <name val="TH SarabunPSK"/>
      <family val="2"/>
    </font>
    <font>
      <b/>
      <u/>
      <sz val="20"/>
      <name val="TH SarabunPSK"/>
      <family val="2"/>
    </font>
    <font>
      <i/>
      <sz val="16"/>
      <name val="TH SarabunPSK"/>
      <family val="2"/>
    </font>
    <font>
      <b/>
      <u/>
      <sz val="16"/>
      <name val="TH SarabunPSK"/>
      <family val="2"/>
    </font>
    <font>
      <b/>
      <sz val="16"/>
      <name val="TH SarabunPSK"/>
      <family val="2"/>
    </font>
    <font>
      <u/>
      <sz val="14"/>
      <name val="TH SarabunPSK"/>
      <family val="2"/>
    </font>
    <font>
      <sz val="14"/>
      <color rgb="FFFF0000"/>
      <name val="TH SarabunPSK"/>
      <family val="2"/>
    </font>
    <font>
      <b/>
      <sz val="16"/>
      <color indexed="10"/>
      <name val="TH SarabunPSK"/>
      <family val="2"/>
    </font>
    <font>
      <b/>
      <sz val="16"/>
      <color indexed="12"/>
      <name val="TH SarabunPSK"/>
      <family val="2"/>
    </font>
    <font>
      <b/>
      <u/>
      <sz val="16"/>
      <color indexed="10"/>
      <name val="TH SarabunPSK"/>
      <family val="2"/>
    </font>
    <font>
      <u/>
      <sz val="16"/>
      <color indexed="12"/>
      <name val="TH SarabunPSK"/>
      <family val="2"/>
    </font>
    <font>
      <b/>
      <sz val="16"/>
      <color indexed="57"/>
      <name val="TH SarabunPSK"/>
      <family val="2"/>
    </font>
    <font>
      <b/>
      <i/>
      <u/>
      <sz val="16"/>
      <name val="TH SarabunPSK"/>
      <family val="2"/>
    </font>
    <font>
      <sz val="16"/>
      <color indexed="10"/>
      <name val="TH SarabunPSK"/>
      <family val="2"/>
    </font>
    <font>
      <sz val="16"/>
      <color indexed="12"/>
      <name val="TH SarabunPSK"/>
      <family val="2"/>
    </font>
    <font>
      <b/>
      <u/>
      <sz val="16"/>
      <color indexed="12"/>
      <name val="TH SarabunPSK"/>
      <family val="2"/>
    </font>
    <font>
      <b/>
      <sz val="16"/>
      <color indexed="17"/>
      <name val="TH SarabunPSK"/>
      <family val="2"/>
    </font>
    <font>
      <b/>
      <u/>
      <sz val="18"/>
      <name val="TH SarabunPSK"/>
      <family val="2"/>
    </font>
    <font>
      <sz val="12"/>
      <name val="TH SarabunPSK"/>
      <family val="2"/>
    </font>
    <font>
      <b/>
      <sz val="14"/>
      <name val="TH SarabunPSK"/>
      <family val="2"/>
    </font>
    <font>
      <b/>
      <u/>
      <sz val="14"/>
      <color indexed="8"/>
      <name val="TH SarabunPSK"/>
      <family val="2"/>
    </font>
    <font>
      <b/>
      <sz val="14"/>
      <color indexed="8"/>
      <name val="TH SarabunPSK"/>
      <family val="2"/>
    </font>
    <font>
      <b/>
      <sz val="12"/>
      <color indexed="8"/>
      <name val="TH SarabunPSK"/>
      <family val="2"/>
    </font>
    <font>
      <sz val="15.5"/>
      <name val="TH SarabunPSK"/>
      <family val="2"/>
    </font>
    <font>
      <b/>
      <sz val="15.5"/>
      <name val="TH SarabunPSK"/>
      <family val="2"/>
    </font>
    <font>
      <b/>
      <u/>
      <sz val="15.5"/>
      <name val="TH SarabunPSK"/>
      <family val="2"/>
    </font>
    <font>
      <b/>
      <sz val="15.5"/>
      <color indexed="8"/>
      <name val="TH SarabunPSK"/>
      <family val="2"/>
    </font>
    <font>
      <b/>
      <u/>
      <sz val="15.5"/>
      <color indexed="8"/>
      <name val="TH SarabunPSK"/>
      <family val="2"/>
    </font>
    <font>
      <b/>
      <sz val="15"/>
      <color indexed="8"/>
      <name val="TH SarabunPSK"/>
      <family val="2"/>
    </font>
    <font>
      <sz val="15"/>
      <name val="TH SarabunPSK"/>
      <family val="2"/>
    </font>
    <font>
      <b/>
      <sz val="15"/>
      <name val="TH SarabunPSK"/>
      <family val="2"/>
    </font>
    <font>
      <u val="singleAccounting"/>
      <sz val="15"/>
      <name val="TH SarabunPSK"/>
      <family val="2"/>
    </font>
    <font>
      <b/>
      <u val="singleAccounting"/>
      <sz val="15"/>
      <name val="TH SarabunPSK"/>
      <family val="2"/>
    </font>
    <font>
      <b/>
      <u/>
      <sz val="12"/>
      <color indexed="8"/>
      <name val="TH SarabunPSK"/>
      <family val="2"/>
    </font>
    <font>
      <b/>
      <sz val="20"/>
      <color rgb="FF000000"/>
      <name val="TH SarabunPSK"/>
      <family val="2"/>
    </font>
    <font>
      <b/>
      <sz val="18"/>
      <color indexed="10"/>
      <name val="TH Sarabun New"/>
      <family val="2"/>
      <charset val="222"/>
    </font>
    <font>
      <b/>
      <sz val="18"/>
      <color indexed="12"/>
      <name val="TH Sarabun New"/>
      <family val="2"/>
    </font>
    <font>
      <b/>
      <sz val="18"/>
      <color indexed="8"/>
      <name val="TH Sarabun New"/>
      <family val="2"/>
    </font>
    <font>
      <b/>
      <sz val="18"/>
      <name val="TH Sarabun New"/>
      <family val="2"/>
      <charset val="222"/>
    </font>
    <font>
      <b/>
      <sz val="18"/>
      <color rgb="FFFF0000"/>
      <name val="TH Sarabun New"/>
      <family val="2"/>
    </font>
    <font>
      <b/>
      <sz val="18"/>
      <color theme="3"/>
      <name val="TH Sarabun New"/>
      <family val="2"/>
    </font>
    <font>
      <sz val="18"/>
      <name val="TH Sarabun New"/>
      <family val="2"/>
      <charset val="222"/>
    </font>
    <font>
      <b/>
      <sz val="18"/>
      <color indexed="12"/>
      <name val="TH Sarabun New"/>
      <family val="2"/>
      <charset val="222"/>
    </font>
    <font>
      <sz val="18"/>
      <color indexed="53"/>
      <name val="TH Sarabun New"/>
      <family val="2"/>
      <charset val="222"/>
    </font>
    <font>
      <sz val="18"/>
      <color indexed="12"/>
      <name val="TH Sarabun New"/>
      <family val="2"/>
      <charset val="222"/>
    </font>
    <font>
      <b/>
      <sz val="18"/>
      <color indexed="17"/>
      <name val="TH Sarabun New"/>
      <family val="2"/>
      <charset val="222"/>
    </font>
    <font>
      <b/>
      <u/>
      <sz val="18"/>
      <name val="TH Sarabun New"/>
      <family val="2"/>
      <charset val="222"/>
    </font>
    <font>
      <sz val="18"/>
      <color indexed="10"/>
      <name val="TH Sarabun New"/>
      <family val="2"/>
      <charset val="222"/>
    </font>
    <font>
      <sz val="18"/>
      <color indexed="43"/>
      <name val="TH Sarabun New"/>
      <family val="2"/>
      <charset val="222"/>
    </font>
    <font>
      <sz val="18"/>
      <color indexed="9"/>
      <name val="TH Sarabun New"/>
      <family val="2"/>
      <charset val="222"/>
    </font>
    <font>
      <b/>
      <sz val="18"/>
      <color theme="1"/>
      <name val="TH Sarabun New"/>
      <family val="2"/>
      <charset val="222"/>
    </font>
    <font>
      <sz val="18"/>
      <color theme="1"/>
      <name val="TH Sarabun New"/>
      <family val="2"/>
      <charset val="222"/>
    </font>
    <font>
      <sz val="18"/>
      <name val="Cordia New"/>
      <family val="2"/>
      <charset val="222"/>
    </font>
    <font>
      <u/>
      <sz val="15.5"/>
      <name val="TH SarabunPSK"/>
      <family val="2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0.499984740745262"/>
        <bgColor indexed="64"/>
      </patternFill>
    </fill>
  </fills>
  <borders count="152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7"/>
      </left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47"/>
      </left>
      <right/>
      <top style="thin">
        <color indexed="47"/>
      </top>
      <bottom style="thin">
        <color indexed="47"/>
      </bottom>
      <diagonal/>
    </border>
    <border>
      <left/>
      <right/>
      <top style="thin">
        <color indexed="47"/>
      </top>
      <bottom style="thin">
        <color indexed="47"/>
      </bottom>
      <diagonal/>
    </border>
    <border>
      <left/>
      <right style="thin">
        <color indexed="47"/>
      </right>
      <top style="thin">
        <color indexed="47"/>
      </top>
      <bottom style="thin">
        <color indexed="47"/>
      </bottom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 style="thin">
        <color indexed="51"/>
      </left>
      <right/>
      <top style="thin">
        <color indexed="51"/>
      </top>
      <bottom style="thin">
        <color indexed="51"/>
      </bottom>
      <diagonal/>
    </border>
    <border>
      <left/>
      <right/>
      <top style="thin">
        <color indexed="51"/>
      </top>
      <bottom style="thin">
        <color indexed="51"/>
      </bottom>
      <diagonal/>
    </border>
    <border>
      <left/>
      <right style="thin">
        <color indexed="51"/>
      </right>
      <top style="thin">
        <color indexed="51"/>
      </top>
      <bottom style="thin">
        <color indexed="51"/>
      </bottom>
      <diagonal/>
    </border>
    <border>
      <left style="thin">
        <color indexed="51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51"/>
      </right>
      <top/>
      <bottom style="hair">
        <color indexed="64"/>
      </bottom>
      <diagonal/>
    </border>
    <border>
      <left style="thin">
        <color indexed="5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51"/>
      </right>
      <top style="hair">
        <color indexed="64"/>
      </top>
      <bottom style="hair">
        <color indexed="64"/>
      </bottom>
      <diagonal/>
    </border>
    <border>
      <left style="thin">
        <color indexed="51"/>
      </left>
      <right style="hair">
        <color indexed="64"/>
      </right>
      <top style="hair">
        <color indexed="64"/>
      </top>
      <bottom style="thin">
        <color indexed="5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51"/>
      </bottom>
      <diagonal/>
    </border>
    <border>
      <left style="hair">
        <color indexed="64"/>
      </left>
      <right style="thin">
        <color indexed="51"/>
      </right>
      <top style="hair">
        <color indexed="64"/>
      </top>
      <bottom style="thin">
        <color indexed="51"/>
      </bottom>
      <diagonal/>
    </border>
    <border>
      <left style="thin">
        <color indexed="51"/>
      </left>
      <right style="hair">
        <color indexed="64"/>
      </right>
      <top style="thin">
        <color indexed="51"/>
      </top>
      <bottom style="thin">
        <color indexed="51"/>
      </bottom>
      <diagonal/>
    </border>
    <border>
      <left style="hair">
        <color indexed="64"/>
      </left>
      <right style="hair">
        <color indexed="64"/>
      </right>
      <top style="thin">
        <color indexed="51"/>
      </top>
      <bottom style="thin">
        <color indexed="51"/>
      </bottom>
      <diagonal/>
    </border>
    <border>
      <left style="hair">
        <color indexed="64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 style="double">
        <color indexed="10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193" fontId="0" fillId="0" borderId="0">
      <alignment vertical="center"/>
    </xf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2" fillId="0" borderId="0"/>
    <xf numFmtId="193" fontId="2" fillId="0" borderId="0"/>
  </cellStyleXfs>
  <cellXfs count="772">
    <xf numFmtId="193" fontId="0" fillId="0" borderId="0" xfId="0">
      <alignment vertical="center"/>
    </xf>
    <xf numFmtId="193" fontId="2" fillId="0" borderId="0" xfId="3"/>
    <xf numFmtId="193" fontId="4" fillId="2" borderId="0" xfId="3" applyFont="1" applyFill="1"/>
    <xf numFmtId="193" fontId="8" fillId="2" borderId="0" xfId="3" applyFont="1" applyFill="1"/>
    <xf numFmtId="193" fontId="9" fillId="2" borderId="0" xfId="3" applyFont="1" applyFill="1"/>
    <xf numFmtId="193" fontId="6" fillId="3" borderId="0" xfId="3" applyFont="1" applyFill="1"/>
    <xf numFmtId="43" fontId="9" fillId="3" borderId="0" xfId="2" applyFont="1" applyFill="1" applyBorder="1"/>
    <xf numFmtId="193" fontId="4" fillId="3" borderId="0" xfId="3" applyFont="1" applyFill="1"/>
    <xf numFmtId="193" fontId="11" fillId="0" borderId="0" xfId="0" applyFont="1">
      <alignment vertical="center"/>
    </xf>
    <xf numFmtId="43" fontId="9" fillId="3" borderId="0" xfId="3" applyNumberFormat="1" applyFont="1" applyFill="1"/>
    <xf numFmtId="43" fontId="6" fillId="3" borderId="0" xfId="3" applyNumberFormat="1" applyFont="1" applyFill="1"/>
    <xf numFmtId="193" fontId="2" fillId="3" borderId="0" xfId="3" applyFill="1"/>
    <xf numFmtId="193" fontId="2" fillId="3" borderId="0" xfId="3" applyFill="1" applyAlignment="1">
      <alignment horizontal="right"/>
    </xf>
    <xf numFmtId="193" fontId="9" fillId="3" borderId="0" xfId="3" applyFont="1" applyFill="1"/>
    <xf numFmtId="193" fontId="4" fillId="3" borderId="0" xfId="3" applyFont="1" applyFill="1" applyAlignment="1">
      <alignment horizontal="right"/>
    </xf>
    <xf numFmtId="193" fontId="13" fillId="3" borderId="0" xfId="3" applyFont="1" applyFill="1"/>
    <xf numFmtId="193" fontId="14" fillId="3" borderId="0" xfId="3" applyFont="1" applyFill="1" applyAlignment="1">
      <alignment horizontal="center"/>
    </xf>
    <xf numFmtId="193" fontId="15" fillId="3" borderId="0" xfId="3" applyFont="1" applyFill="1"/>
    <xf numFmtId="193" fontId="6" fillId="3" borderId="0" xfId="3" applyFont="1" applyFill="1" applyAlignment="1">
      <alignment horizontal="center"/>
    </xf>
    <xf numFmtId="193" fontId="5" fillId="2" borderId="0" xfId="3" applyFont="1" applyFill="1"/>
    <xf numFmtId="193" fontId="2" fillId="2" borderId="0" xfId="3" applyFill="1"/>
    <xf numFmtId="193" fontId="6" fillId="2" borderId="0" xfId="3" applyFont="1" applyFill="1"/>
    <xf numFmtId="193" fontId="7" fillId="2" borderId="0" xfId="3" applyFont="1" applyFill="1"/>
    <xf numFmtId="193" fontId="6" fillId="6" borderId="0" xfId="3" applyFont="1" applyFill="1"/>
    <xf numFmtId="193" fontId="16" fillId="3" borderId="0" xfId="3" applyFont="1" applyFill="1"/>
    <xf numFmtId="193" fontId="17" fillId="2" borderId="0" xfId="3" applyFont="1" applyFill="1"/>
    <xf numFmtId="43" fontId="6" fillId="6" borderId="0" xfId="1" applyFont="1" applyFill="1" applyBorder="1"/>
    <xf numFmtId="193" fontId="18" fillId="3" borderId="0" xfId="3" applyFont="1" applyFill="1"/>
    <xf numFmtId="193" fontId="18" fillId="2" borderId="0" xfId="3" applyFont="1" applyFill="1"/>
    <xf numFmtId="193" fontId="19" fillId="2" borderId="0" xfId="3" applyFont="1" applyFill="1"/>
    <xf numFmtId="43" fontId="9" fillId="2" borderId="0" xfId="1" applyFont="1" applyFill="1" applyBorder="1"/>
    <xf numFmtId="43" fontId="9" fillId="3" borderId="0" xfId="1" applyFont="1" applyFill="1"/>
    <xf numFmtId="43" fontId="12" fillId="3" borderId="0" xfId="1" applyFont="1" applyFill="1" applyAlignment="1">
      <alignment horizontal="right"/>
    </xf>
    <xf numFmtId="43" fontId="12" fillId="3" borderId="0" xfId="1" applyFont="1" applyFill="1"/>
    <xf numFmtId="187" fontId="4" fillId="3" borderId="0" xfId="3" applyNumberFormat="1" applyFont="1" applyFill="1"/>
    <xf numFmtId="188" fontId="9" fillId="2" borderId="0" xfId="1" applyNumberFormat="1" applyFont="1" applyFill="1"/>
    <xf numFmtId="193" fontId="21" fillId="4" borderId="0" xfId="0" applyFont="1" applyFill="1">
      <alignment vertical="center"/>
    </xf>
    <xf numFmtId="193" fontId="11" fillId="4" borderId="0" xfId="0" applyFont="1" applyFill="1">
      <alignment vertical="center"/>
    </xf>
    <xf numFmtId="193" fontId="20" fillId="4" borderId="0" xfId="0" applyFont="1" applyFill="1">
      <alignment vertical="center"/>
    </xf>
    <xf numFmtId="193" fontId="11" fillId="4" borderId="16" xfId="0" applyFont="1" applyFill="1" applyBorder="1" applyAlignment="1">
      <alignment horizontal="center" vertical="center" wrapText="1" shrinkToFit="1"/>
    </xf>
    <xf numFmtId="193" fontId="11" fillId="4" borderId="14" xfId="0" applyFont="1" applyFill="1" applyBorder="1" applyAlignment="1">
      <alignment horizontal="center" vertical="center" wrapText="1" shrinkToFit="1"/>
    </xf>
    <xf numFmtId="193" fontId="11" fillId="4" borderId="28" xfId="0" applyFont="1" applyFill="1" applyBorder="1" applyAlignment="1">
      <alignment horizontal="center"/>
    </xf>
    <xf numFmtId="193" fontId="11" fillId="4" borderId="29" xfId="0" applyFont="1" applyFill="1" applyBorder="1">
      <alignment vertical="center"/>
    </xf>
    <xf numFmtId="193" fontId="11" fillId="4" borderId="30" xfId="0" applyFont="1" applyFill="1" applyBorder="1">
      <alignment vertical="center"/>
    </xf>
    <xf numFmtId="193" fontId="11" fillId="4" borderId="7" xfId="0" applyFont="1" applyFill="1" applyBorder="1">
      <alignment vertical="center"/>
    </xf>
    <xf numFmtId="193" fontId="20" fillId="4" borderId="7" xfId="0" applyFont="1" applyFill="1" applyBorder="1">
      <alignment vertical="center"/>
    </xf>
    <xf numFmtId="193" fontId="11" fillId="4" borderId="3" xfId="0" applyFont="1" applyFill="1" applyBorder="1" applyAlignment="1">
      <alignment horizontal="center"/>
    </xf>
    <xf numFmtId="193" fontId="11" fillId="4" borderId="1" xfId="0" applyFont="1" applyFill="1" applyBorder="1">
      <alignment vertical="center"/>
    </xf>
    <xf numFmtId="193" fontId="11" fillId="4" borderId="21" xfId="0" applyFont="1" applyFill="1" applyBorder="1">
      <alignment vertical="center"/>
    </xf>
    <xf numFmtId="193" fontId="11" fillId="4" borderId="0" xfId="0" applyFont="1" applyFill="1" applyAlignment="1">
      <alignment horizontal="right"/>
    </xf>
    <xf numFmtId="193" fontId="20" fillId="4" borderId="31" xfId="0" applyFont="1" applyFill="1" applyBorder="1">
      <alignment vertical="center"/>
    </xf>
    <xf numFmtId="188" fontId="11" fillId="4" borderId="32" xfId="1" applyNumberFormat="1" applyFont="1" applyFill="1" applyBorder="1" applyAlignment="1">
      <alignment horizontal="center" vertical="center" shrinkToFit="1"/>
    </xf>
    <xf numFmtId="188" fontId="11" fillId="4" borderId="11" xfId="1" applyNumberFormat="1" applyFont="1" applyFill="1" applyBorder="1" applyAlignment="1">
      <alignment horizontal="center" vertical="center" shrinkToFit="1"/>
    </xf>
    <xf numFmtId="193" fontId="11" fillId="4" borderId="15" xfId="0" applyFont="1" applyFill="1" applyBorder="1" applyAlignment="1">
      <alignment horizontal="center" vertical="center" wrapText="1" shrinkToFit="1"/>
    </xf>
    <xf numFmtId="193" fontId="11" fillId="4" borderId="0" xfId="0" applyFont="1" applyFill="1" applyAlignment="1">
      <alignment horizontal="center" vertical="center" shrinkToFit="1"/>
    </xf>
    <xf numFmtId="188" fontId="11" fillId="4" borderId="33" xfId="1" applyNumberFormat="1" applyFont="1" applyFill="1" applyBorder="1" applyAlignment="1">
      <alignment horizontal="center" vertical="center" shrinkToFit="1"/>
    </xf>
    <xf numFmtId="193" fontId="11" fillId="4" borderId="34" xfId="0" applyFont="1" applyFill="1" applyBorder="1" applyAlignment="1">
      <alignment horizontal="center"/>
    </xf>
    <xf numFmtId="193" fontId="11" fillId="4" borderId="35" xfId="0" applyFont="1" applyFill="1" applyBorder="1" applyAlignment="1">
      <alignment horizontal="center"/>
    </xf>
    <xf numFmtId="9" fontId="24" fillId="4" borderId="17" xfId="0" applyNumberFormat="1" applyFont="1" applyFill="1" applyBorder="1">
      <alignment vertical="center"/>
    </xf>
    <xf numFmtId="9" fontId="24" fillId="4" borderId="36" xfId="0" applyNumberFormat="1" applyFont="1" applyFill="1" applyBorder="1">
      <alignment vertical="center"/>
    </xf>
    <xf numFmtId="9" fontId="25" fillId="4" borderId="0" xfId="0" applyNumberFormat="1" applyFont="1" applyFill="1">
      <alignment vertical="center"/>
    </xf>
    <xf numFmtId="190" fontId="23" fillId="4" borderId="0" xfId="0" applyNumberFormat="1" applyFont="1" applyFill="1" applyAlignment="1">
      <alignment horizontal="center"/>
    </xf>
    <xf numFmtId="190" fontId="23" fillId="4" borderId="18" xfId="0" applyNumberFormat="1" applyFont="1" applyFill="1" applyBorder="1" applyAlignment="1">
      <alignment horizontal="center"/>
    </xf>
    <xf numFmtId="190" fontId="11" fillId="4" borderId="0" xfId="0" applyNumberFormat="1" applyFont="1" applyFill="1" applyAlignment="1">
      <alignment horizontal="center"/>
    </xf>
    <xf numFmtId="190" fontId="11" fillId="4" borderId="18" xfId="0" applyNumberFormat="1" applyFont="1" applyFill="1" applyBorder="1" applyAlignment="1">
      <alignment horizontal="center"/>
    </xf>
    <xf numFmtId="193" fontId="11" fillId="4" borderId="10" xfId="0" applyFont="1" applyFill="1" applyBorder="1" applyAlignment="1">
      <alignment horizontal="center" vertical="center" shrinkToFit="1"/>
    </xf>
    <xf numFmtId="190" fontId="11" fillId="4" borderId="10" xfId="0" applyNumberFormat="1" applyFont="1" applyFill="1" applyBorder="1" applyAlignment="1">
      <alignment horizontal="center"/>
    </xf>
    <xf numFmtId="190" fontId="11" fillId="4" borderId="12" xfId="0" applyNumberFormat="1" applyFont="1" applyFill="1" applyBorder="1" applyAlignment="1">
      <alignment horizontal="center"/>
    </xf>
    <xf numFmtId="9" fontId="25" fillId="4" borderId="33" xfId="0" applyNumberFormat="1" applyFont="1" applyFill="1" applyBorder="1">
      <alignment vertical="center"/>
    </xf>
    <xf numFmtId="190" fontId="11" fillId="4" borderId="33" xfId="0" applyNumberFormat="1" applyFont="1" applyFill="1" applyBorder="1" applyAlignment="1">
      <alignment horizontal="center"/>
    </xf>
    <xf numFmtId="193" fontId="26" fillId="4" borderId="36" xfId="0" applyFont="1" applyFill="1" applyBorder="1" applyAlignment="1">
      <alignment horizontal="right" vertical="center" shrinkToFit="1"/>
    </xf>
    <xf numFmtId="193" fontId="26" fillId="4" borderId="18" xfId="0" applyFont="1" applyFill="1" applyBorder="1" applyAlignment="1">
      <alignment horizontal="right" vertical="center" shrinkToFit="1"/>
    </xf>
    <xf numFmtId="9" fontId="25" fillId="4" borderId="0" xfId="0" applyNumberFormat="1" applyFont="1" applyFill="1" applyAlignment="1">
      <alignment horizontal="center" vertical="center" shrinkToFit="1"/>
    </xf>
    <xf numFmtId="9" fontId="25" fillId="4" borderId="32" xfId="0" applyNumberFormat="1" applyFont="1" applyFill="1" applyBorder="1" applyAlignment="1">
      <alignment vertical="center" shrinkToFit="1"/>
    </xf>
    <xf numFmtId="9" fontId="25" fillId="4" borderId="17" xfId="0" applyNumberFormat="1" applyFont="1" applyFill="1" applyBorder="1" applyAlignment="1">
      <alignment vertical="center" shrinkToFit="1"/>
    </xf>
    <xf numFmtId="9" fontId="25" fillId="4" borderId="11" xfId="0" applyNumberFormat="1" applyFont="1" applyFill="1" applyBorder="1" applyAlignment="1">
      <alignment vertical="center" shrinkToFit="1"/>
    </xf>
    <xf numFmtId="9" fontId="25" fillId="4" borderId="10" xfId="0" applyNumberFormat="1" applyFont="1" applyFill="1" applyBorder="1" applyAlignment="1">
      <alignment vertical="center" shrinkToFit="1"/>
    </xf>
    <xf numFmtId="9" fontId="28" fillId="4" borderId="11" xfId="0" applyNumberFormat="1" applyFont="1" applyFill="1" applyBorder="1" applyAlignment="1">
      <alignment horizontal="center" vertical="center" shrinkToFit="1"/>
    </xf>
    <xf numFmtId="9" fontId="28" fillId="4" borderId="10" xfId="0" applyNumberFormat="1" applyFont="1" applyFill="1" applyBorder="1" applyAlignment="1">
      <alignment horizontal="center" vertical="center" shrinkToFit="1"/>
    </xf>
    <xf numFmtId="193" fontId="29" fillId="4" borderId="12" xfId="0" applyFont="1" applyFill="1" applyBorder="1" applyAlignment="1">
      <alignment horizontal="right" vertical="center" shrinkToFit="1"/>
    </xf>
    <xf numFmtId="9" fontId="25" fillId="4" borderId="0" xfId="0" applyNumberFormat="1" applyFont="1" applyFill="1" applyAlignment="1">
      <alignment vertical="center" shrinkToFit="1"/>
    </xf>
    <xf numFmtId="193" fontId="11" fillId="4" borderId="37" xfId="0" applyFont="1" applyFill="1" applyBorder="1" applyAlignment="1">
      <alignment horizontal="center"/>
    </xf>
    <xf numFmtId="9" fontId="25" fillId="4" borderId="18" xfId="0" applyNumberFormat="1" applyFont="1" applyFill="1" applyBorder="1">
      <alignment vertical="center"/>
    </xf>
    <xf numFmtId="193" fontId="29" fillId="4" borderId="0" xfId="0" applyFont="1" applyFill="1" applyAlignment="1">
      <alignment horizontal="right" vertical="center" shrinkToFit="1"/>
    </xf>
    <xf numFmtId="9" fontId="28" fillId="4" borderId="33" xfId="0" applyNumberFormat="1" applyFont="1" applyFill="1" applyBorder="1" applyAlignment="1">
      <alignment horizontal="center" vertical="center" shrinkToFit="1"/>
    </xf>
    <xf numFmtId="9" fontId="28" fillId="4" borderId="0" xfId="0" applyNumberFormat="1" applyFont="1" applyFill="1" applyAlignment="1">
      <alignment horizontal="center" vertical="center" shrinkToFit="1"/>
    </xf>
    <xf numFmtId="193" fontId="29" fillId="4" borderId="10" xfId="0" applyFont="1" applyFill="1" applyBorder="1" applyAlignment="1">
      <alignment horizontal="right" vertical="center" shrinkToFit="1"/>
    </xf>
    <xf numFmtId="193" fontId="11" fillId="4" borderId="0" xfId="0" applyFont="1" applyFill="1" applyAlignment="1">
      <alignment horizontal="left" vertical="center" shrinkToFit="1"/>
    </xf>
    <xf numFmtId="193" fontId="11" fillId="4" borderId="33" xfId="0" applyFont="1" applyFill="1" applyBorder="1" applyAlignment="1">
      <alignment horizontal="left" vertical="center" shrinkToFit="1"/>
    </xf>
    <xf numFmtId="193" fontId="11" fillId="4" borderId="11" xfId="0" applyFont="1" applyFill="1" applyBorder="1" applyAlignment="1">
      <alignment horizontal="left" vertical="center" shrinkToFit="1"/>
    </xf>
    <xf numFmtId="193" fontId="11" fillId="4" borderId="10" xfId="0" applyFont="1" applyFill="1" applyBorder="1" applyAlignment="1">
      <alignment horizontal="left" vertical="center" shrinkToFit="1"/>
    </xf>
    <xf numFmtId="9" fontId="28" fillId="7" borderId="0" xfId="0" applyNumberFormat="1" applyFont="1" applyFill="1" applyAlignment="1">
      <alignment horizontal="center" vertical="center" shrinkToFit="1"/>
    </xf>
    <xf numFmtId="193" fontId="11" fillId="4" borderId="19" xfId="0" applyFont="1" applyFill="1" applyBorder="1" applyAlignment="1">
      <alignment horizontal="center"/>
    </xf>
    <xf numFmtId="193" fontId="11" fillId="4" borderId="5" xfId="1" applyNumberFormat="1" applyFont="1" applyFill="1" applyBorder="1" applyAlignment="1">
      <alignment horizontal="center"/>
    </xf>
    <xf numFmtId="193" fontId="11" fillId="4" borderId="20" xfId="1" applyNumberFormat="1" applyFont="1" applyFill="1" applyBorder="1" applyAlignment="1">
      <alignment horizontal="center"/>
    </xf>
    <xf numFmtId="193" fontId="11" fillId="4" borderId="30" xfId="1" applyNumberFormat="1" applyFont="1" applyFill="1" applyBorder="1" applyAlignment="1">
      <alignment horizontal="center"/>
    </xf>
    <xf numFmtId="188" fontId="11" fillId="4" borderId="16" xfId="1" applyNumberFormat="1" applyFont="1" applyFill="1" applyBorder="1" applyAlignment="1">
      <alignment horizontal="center" vertical="center" shrinkToFit="1"/>
    </xf>
    <xf numFmtId="188" fontId="11" fillId="4" borderId="14" xfId="1" applyNumberFormat="1" applyFont="1" applyFill="1" applyBorder="1" applyAlignment="1">
      <alignment horizontal="center" vertical="center" shrinkToFit="1"/>
    </xf>
    <xf numFmtId="193" fontId="11" fillId="4" borderId="28" xfId="1" applyNumberFormat="1" applyFont="1" applyFill="1" applyBorder="1" applyAlignment="1">
      <alignment horizontal="center"/>
    </xf>
    <xf numFmtId="193" fontId="11" fillId="4" borderId="3" xfId="1" applyNumberFormat="1" applyFont="1" applyFill="1" applyBorder="1" applyAlignment="1">
      <alignment horizontal="center"/>
    </xf>
    <xf numFmtId="193" fontId="11" fillId="4" borderId="19" xfId="1" applyNumberFormat="1" applyFont="1" applyFill="1" applyBorder="1" applyAlignment="1">
      <alignment horizontal="center"/>
    </xf>
    <xf numFmtId="193" fontId="11" fillId="8" borderId="0" xfId="0" applyFont="1" applyFill="1">
      <alignment vertical="center"/>
    </xf>
    <xf numFmtId="9" fontId="28" fillId="8" borderId="0" xfId="0" applyNumberFormat="1" applyFont="1" applyFill="1" applyAlignment="1">
      <alignment horizontal="center" vertical="center" shrinkToFit="1"/>
    </xf>
    <xf numFmtId="193" fontId="11" fillId="4" borderId="0" xfId="0" applyFont="1" applyFill="1" applyAlignment="1">
      <alignment textRotation="90"/>
    </xf>
    <xf numFmtId="188" fontId="11" fillId="4" borderId="0" xfId="1" applyNumberFormat="1" applyFont="1" applyFill="1" applyBorder="1" applyAlignment="1">
      <alignment vertical="center" shrinkToFit="1"/>
    </xf>
    <xf numFmtId="188" fontId="33" fillId="4" borderId="0" xfId="1" applyNumberFormat="1" applyFont="1" applyFill="1" applyBorder="1" applyAlignment="1">
      <alignment vertical="center" shrinkToFit="1"/>
    </xf>
    <xf numFmtId="193" fontId="0" fillId="4" borderId="0" xfId="0" applyFill="1" applyAlignment="1"/>
    <xf numFmtId="193" fontId="11" fillId="4" borderId="17" xfId="0" applyFont="1" applyFill="1" applyBorder="1" applyAlignment="1">
      <alignment vertical="center" shrinkToFit="1"/>
    </xf>
    <xf numFmtId="193" fontId="11" fillId="4" borderId="0" xfId="0" applyFont="1" applyFill="1" applyAlignment="1">
      <alignment vertical="center" shrinkToFit="1"/>
    </xf>
    <xf numFmtId="193" fontId="21" fillId="9" borderId="0" xfId="0" applyFont="1" applyFill="1">
      <alignment vertical="center"/>
    </xf>
    <xf numFmtId="193" fontId="11" fillId="9" borderId="0" xfId="0" applyFont="1" applyFill="1">
      <alignment vertical="center"/>
    </xf>
    <xf numFmtId="188" fontId="11" fillId="9" borderId="0" xfId="1" applyNumberFormat="1" applyFont="1" applyFill="1" applyBorder="1"/>
    <xf numFmtId="193" fontId="11" fillId="10" borderId="0" xfId="0" applyFont="1" applyFill="1">
      <alignment vertical="center"/>
    </xf>
    <xf numFmtId="193" fontId="11" fillId="2" borderId="0" xfId="0" applyFont="1" applyFill="1">
      <alignment vertical="center"/>
    </xf>
    <xf numFmtId="193" fontId="11" fillId="2" borderId="0" xfId="0" applyFont="1" applyFill="1" applyAlignment="1">
      <alignment horizontal="right"/>
    </xf>
    <xf numFmtId="188" fontId="34" fillId="2" borderId="38" xfId="1" applyNumberFormat="1" applyFont="1" applyFill="1" applyBorder="1" applyAlignment="1">
      <alignment horizontal="center" vertical="center" shrinkToFit="1"/>
    </xf>
    <xf numFmtId="188" fontId="36" fillId="2" borderId="38" xfId="1" applyNumberFormat="1" applyFont="1" applyFill="1" applyBorder="1" applyAlignment="1">
      <alignment horizontal="center" vertical="center" shrinkToFit="1"/>
    </xf>
    <xf numFmtId="193" fontId="37" fillId="3" borderId="38" xfId="0" applyFont="1" applyFill="1" applyBorder="1" applyAlignment="1">
      <alignment horizontal="center"/>
    </xf>
    <xf numFmtId="193" fontId="35" fillId="7" borderId="38" xfId="1" applyNumberFormat="1" applyFont="1" applyFill="1" applyBorder="1" applyAlignment="1">
      <alignment horizontal="center"/>
    </xf>
    <xf numFmtId="193" fontId="37" fillId="3" borderId="39" xfId="0" applyFont="1" applyFill="1" applyBorder="1">
      <alignment vertical="center"/>
    </xf>
    <xf numFmtId="193" fontId="37" fillId="3" borderId="40" xfId="0" applyFont="1" applyFill="1" applyBorder="1">
      <alignment vertical="center"/>
    </xf>
    <xf numFmtId="193" fontId="38" fillId="3" borderId="41" xfId="0" applyFont="1" applyFill="1" applyBorder="1">
      <alignment vertical="center"/>
    </xf>
    <xf numFmtId="193" fontId="37" fillId="3" borderId="41" xfId="0" applyFont="1" applyFill="1" applyBorder="1">
      <alignment vertical="center"/>
    </xf>
    <xf numFmtId="193" fontId="39" fillId="11" borderId="0" xfId="0" applyFont="1" applyFill="1">
      <alignment vertical="center"/>
    </xf>
    <xf numFmtId="193" fontId="11" fillId="11" borderId="0" xfId="0" applyFont="1" applyFill="1">
      <alignment vertical="center"/>
    </xf>
    <xf numFmtId="193" fontId="43" fillId="11" borderId="0" xfId="0" applyFont="1" applyFill="1">
      <alignment vertical="center"/>
    </xf>
    <xf numFmtId="193" fontId="44" fillId="11" borderId="0" xfId="0" applyFont="1" applyFill="1">
      <alignment vertical="center"/>
    </xf>
    <xf numFmtId="193" fontId="11" fillId="2" borderId="42" xfId="0" applyFont="1" applyFill="1" applyBorder="1">
      <alignment vertical="center"/>
    </xf>
    <xf numFmtId="193" fontId="11" fillId="2" borderId="43" xfId="0" applyFont="1" applyFill="1" applyBorder="1">
      <alignment vertical="center"/>
    </xf>
    <xf numFmtId="193" fontId="11" fillId="2" borderId="44" xfId="0" applyFont="1" applyFill="1" applyBorder="1">
      <alignment vertical="center"/>
    </xf>
    <xf numFmtId="193" fontId="11" fillId="2" borderId="45" xfId="0" applyFont="1" applyFill="1" applyBorder="1">
      <alignment vertical="center"/>
    </xf>
    <xf numFmtId="188" fontId="11" fillId="2" borderId="43" xfId="1" applyNumberFormat="1" applyFont="1" applyFill="1" applyBorder="1"/>
    <xf numFmtId="193" fontId="11" fillId="11" borderId="42" xfId="0" applyFont="1" applyFill="1" applyBorder="1" applyAlignment="1">
      <alignment horizontal="center"/>
    </xf>
    <xf numFmtId="193" fontId="11" fillId="11" borderId="42" xfId="0" applyFont="1" applyFill="1" applyBorder="1">
      <alignment vertical="center"/>
    </xf>
    <xf numFmtId="193" fontId="11" fillId="11" borderId="43" xfId="0" applyFont="1" applyFill="1" applyBorder="1">
      <alignment vertical="center"/>
    </xf>
    <xf numFmtId="193" fontId="11" fillId="11" borderId="44" xfId="0" applyFont="1" applyFill="1" applyBorder="1">
      <alignment vertical="center"/>
    </xf>
    <xf numFmtId="193" fontId="20" fillId="11" borderId="45" xfId="0" applyFont="1" applyFill="1" applyBorder="1">
      <alignment vertical="center"/>
    </xf>
    <xf numFmtId="188" fontId="11" fillId="11" borderId="43" xfId="1" applyNumberFormat="1" applyFont="1" applyFill="1" applyBorder="1"/>
    <xf numFmtId="193" fontId="11" fillId="11" borderId="45" xfId="0" applyFont="1" applyFill="1" applyBorder="1">
      <alignment vertical="center"/>
    </xf>
    <xf numFmtId="9" fontId="27" fillId="11" borderId="26" xfId="0" applyNumberFormat="1" applyFont="1" applyFill="1" applyBorder="1">
      <alignment vertical="center"/>
    </xf>
    <xf numFmtId="193" fontId="37" fillId="2" borderId="42" xfId="0" applyFont="1" applyFill="1" applyBorder="1" applyAlignment="1">
      <alignment horizontal="center"/>
    </xf>
    <xf numFmtId="193" fontId="37" fillId="2" borderId="42" xfId="0" applyFont="1" applyFill="1" applyBorder="1">
      <alignment vertical="center"/>
    </xf>
    <xf numFmtId="193" fontId="37" fillId="2" borderId="43" xfId="0" applyFont="1" applyFill="1" applyBorder="1">
      <alignment vertical="center"/>
    </xf>
    <xf numFmtId="193" fontId="37" fillId="2" borderId="44" xfId="0" applyFont="1" applyFill="1" applyBorder="1">
      <alignment vertical="center"/>
    </xf>
    <xf numFmtId="193" fontId="37" fillId="2" borderId="45" xfId="0" applyFont="1" applyFill="1" applyBorder="1">
      <alignment vertical="center"/>
    </xf>
    <xf numFmtId="188" fontId="37" fillId="2" borderId="43" xfId="1" applyNumberFormat="1" applyFont="1" applyFill="1" applyBorder="1"/>
    <xf numFmtId="9" fontId="47" fillId="2" borderId="26" xfId="0" applyNumberFormat="1" applyFont="1" applyFill="1" applyBorder="1">
      <alignment vertical="center"/>
    </xf>
    <xf numFmtId="193" fontId="38" fillId="2" borderId="45" xfId="0" applyFont="1" applyFill="1" applyBorder="1">
      <alignment vertical="center"/>
    </xf>
    <xf numFmtId="9" fontId="27" fillId="11" borderId="27" xfId="0" applyNumberFormat="1" applyFont="1" applyFill="1" applyBorder="1">
      <alignment vertical="center"/>
    </xf>
    <xf numFmtId="9" fontId="47" fillId="2" borderId="27" xfId="0" applyNumberFormat="1" applyFont="1" applyFill="1" applyBorder="1">
      <alignment vertical="center"/>
    </xf>
    <xf numFmtId="193" fontId="37" fillId="10" borderId="0" xfId="0" applyFont="1" applyFill="1">
      <alignment vertical="center"/>
    </xf>
    <xf numFmtId="193" fontId="11" fillId="9" borderId="0" xfId="0" applyFont="1" applyFill="1" applyAlignment="1">
      <alignment horizontal="center"/>
    </xf>
    <xf numFmtId="9" fontId="27" fillId="11" borderId="46" xfId="0" applyNumberFormat="1" applyFont="1" applyFill="1" applyBorder="1">
      <alignment vertical="center"/>
    </xf>
    <xf numFmtId="9" fontId="27" fillId="11" borderId="47" xfId="0" applyNumberFormat="1" applyFont="1" applyFill="1" applyBorder="1">
      <alignment vertical="center"/>
    </xf>
    <xf numFmtId="9" fontId="47" fillId="2" borderId="46" xfId="0" applyNumberFormat="1" applyFont="1" applyFill="1" applyBorder="1">
      <alignment vertical="center"/>
    </xf>
    <xf numFmtId="9" fontId="47" fillId="2" borderId="47" xfId="0" applyNumberFormat="1" applyFont="1" applyFill="1" applyBorder="1">
      <alignment vertical="center"/>
    </xf>
    <xf numFmtId="9" fontId="27" fillId="11" borderId="48" xfId="0" applyNumberFormat="1" applyFont="1" applyFill="1" applyBorder="1">
      <alignment vertical="center"/>
    </xf>
    <xf numFmtId="9" fontId="27" fillId="11" borderId="49" xfId="0" applyNumberFormat="1" applyFont="1" applyFill="1" applyBorder="1">
      <alignment vertical="center"/>
    </xf>
    <xf numFmtId="9" fontId="47" fillId="2" borderId="48" xfId="0" applyNumberFormat="1" applyFont="1" applyFill="1" applyBorder="1">
      <alignment vertical="center"/>
    </xf>
    <xf numFmtId="9" fontId="47" fillId="2" borderId="49" xfId="0" applyNumberFormat="1" applyFont="1" applyFill="1" applyBorder="1">
      <alignment vertical="center"/>
    </xf>
    <xf numFmtId="193" fontId="11" fillId="2" borderId="50" xfId="0" applyFont="1" applyFill="1" applyBorder="1">
      <alignment vertical="center"/>
    </xf>
    <xf numFmtId="193" fontId="11" fillId="2" borderId="51" xfId="0" applyFont="1" applyFill="1" applyBorder="1">
      <alignment vertical="center"/>
    </xf>
    <xf numFmtId="193" fontId="11" fillId="2" borderId="52" xfId="0" applyFont="1" applyFill="1" applyBorder="1">
      <alignment vertical="center"/>
    </xf>
    <xf numFmtId="193" fontId="42" fillId="3" borderId="53" xfId="0" applyFont="1" applyFill="1" applyBorder="1" applyAlignment="1">
      <alignment horizontal="center"/>
    </xf>
    <xf numFmtId="193" fontId="42" fillId="3" borderId="54" xfId="0" applyFont="1" applyFill="1" applyBorder="1" applyAlignment="1">
      <alignment horizontal="center"/>
    </xf>
    <xf numFmtId="193" fontId="42" fillId="3" borderId="55" xfId="0" applyFont="1" applyFill="1" applyBorder="1" applyAlignment="1">
      <alignment horizontal="center"/>
    </xf>
    <xf numFmtId="187" fontId="49" fillId="3" borderId="0" xfId="3" applyNumberFormat="1" applyFont="1" applyFill="1"/>
    <xf numFmtId="193" fontId="50" fillId="3" borderId="0" xfId="3" applyFont="1" applyFill="1"/>
    <xf numFmtId="193" fontId="49" fillId="3" borderId="0" xfId="3" applyFont="1" applyFill="1"/>
    <xf numFmtId="43" fontId="49" fillId="3" borderId="0" xfId="3" applyNumberFormat="1" applyFont="1" applyFill="1"/>
    <xf numFmtId="193" fontId="48" fillId="3" borderId="0" xfId="3" applyFont="1" applyFill="1"/>
    <xf numFmtId="193" fontId="2" fillId="0" borderId="56" xfId="3" applyBorder="1"/>
    <xf numFmtId="193" fontId="4" fillId="0" borderId="56" xfId="3" applyFont="1" applyBorder="1"/>
    <xf numFmtId="193" fontId="51" fillId="3" borderId="0" xfId="3" applyFont="1" applyFill="1" applyAlignment="1">
      <alignment horizontal="center"/>
    </xf>
    <xf numFmtId="193" fontId="51" fillId="3" borderId="0" xfId="3" applyFont="1" applyFill="1"/>
    <xf numFmtId="43" fontId="52" fillId="3" borderId="0" xfId="3" applyNumberFormat="1" applyFont="1" applyFill="1"/>
    <xf numFmtId="187" fontId="53" fillId="12" borderId="0" xfId="3" applyNumberFormat="1" applyFont="1" applyFill="1"/>
    <xf numFmtId="193" fontId="54" fillId="4" borderId="0" xfId="3" applyFont="1" applyFill="1"/>
    <xf numFmtId="193" fontId="54" fillId="4" borderId="0" xfId="3" applyFont="1" applyFill="1" applyAlignment="1">
      <alignment horizontal="center"/>
    </xf>
    <xf numFmtId="193" fontId="18" fillId="0" borderId="0" xfId="3" applyFont="1"/>
    <xf numFmtId="193" fontId="55" fillId="4" borderId="0" xfId="3" applyFont="1" applyFill="1"/>
    <xf numFmtId="193" fontId="58" fillId="0" borderId="0" xfId="0" applyFont="1">
      <alignment vertical="center"/>
    </xf>
    <xf numFmtId="193" fontId="57" fillId="4" borderId="0" xfId="3" applyFont="1" applyFill="1"/>
    <xf numFmtId="193" fontId="56" fillId="0" borderId="0" xfId="0" applyFont="1">
      <alignment vertical="center"/>
    </xf>
    <xf numFmtId="193" fontId="61" fillId="0" borderId="0" xfId="0" applyFont="1">
      <alignment vertical="center"/>
    </xf>
    <xf numFmtId="193" fontId="56" fillId="0" borderId="0" xfId="0" applyFont="1" applyAlignment="1"/>
    <xf numFmtId="2" fontId="57" fillId="4" borderId="0" xfId="3" applyNumberFormat="1" applyFont="1" applyFill="1"/>
    <xf numFmtId="194" fontId="57" fillId="4" borderId="0" xfId="3" applyNumberFormat="1" applyFont="1" applyFill="1"/>
    <xf numFmtId="193" fontId="64" fillId="0" borderId="0" xfId="3" applyFont="1"/>
    <xf numFmtId="193" fontId="66" fillId="0" borderId="0" xfId="0" applyFont="1">
      <alignment vertical="center"/>
    </xf>
    <xf numFmtId="193" fontId="65" fillId="4" borderId="0" xfId="3" applyFont="1" applyFill="1"/>
    <xf numFmtId="193" fontId="66" fillId="4" borderId="1" xfId="3" applyFont="1" applyFill="1" applyBorder="1"/>
    <xf numFmtId="193" fontId="66" fillId="4" borderId="1" xfId="3" applyFont="1" applyFill="1" applyBorder="1" applyAlignment="1">
      <alignment horizontal="left"/>
    </xf>
    <xf numFmtId="2" fontId="66" fillId="4" borderId="1" xfId="3" applyNumberFormat="1" applyFont="1" applyFill="1" applyBorder="1" applyAlignment="1">
      <alignment horizontal="center"/>
    </xf>
    <xf numFmtId="2" fontId="66" fillId="4" borderId="1" xfId="3" applyNumberFormat="1" applyFont="1" applyFill="1" applyBorder="1" applyAlignment="1">
      <alignment vertical="center"/>
    </xf>
    <xf numFmtId="2" fontId="66" fillId="4" borderId="1" xfId="3" applyNumberFormat="1" applyFont="1" applyFill="1" applyBorder="1" applyAlignment="1">
      <alignment horizontal="left"/>
    </xf>
    <xf numFmtId="43" fontId="66" fillId="4" borderId="1" xfId="1" applyFont="1" applyFill="1" applyBorder="1" applyAlignment="1">
      <alignment horizontal="center"/>
    </xf>
    <xf numFmtId="187" fontId="66" fillId="4" borderId="1" xfId="3" applyNumberFormat="1" applyFont="1" applyFill="1" applyBorder="1"/>
    <xf numFmtId="43" fontId="66" fillId="4" borderId="0" xfId="1" applyFont="1" applyFill="1" applyBorder="1"/>
    <xf numFmtId="191" fontId="66" fillId="4" borderId="0" xfId="1" applyNumberFormat="1" applyFont="1" applyFill="1" applyBorder="1"/>
    <xf numFmtId="193" fontId="66" fillId="4" borderId="0" xfId="0" applyFont="1" applyFill="1">
      <alignment vertical="center"/>
    </xf>
    <xf numFmtId="193" fontId="66" fillId="4" borderId="0" xfId="0" applyFont="1" applyFill="1" applyAlignment="1">
      <alignment horizontal="right"/>
    </xf>
    <xf numFmtId="193" fontId="66" fillId="4" borderId="0" xfId="0" applyFont="1" applyFill="1" applyAlignment="1">
      <alignment horizontal="left" vertical="center"/>
    </xf>
    <xf numFmtId="193" fontId="66" fillId="4" borderId="0" xfId="0" applyFont="1" applyFill="1" applyAlignment="1">
      <alignment horizontal="center" vertical="center"/>
    </xf>
    <xf numFmtId="193" fontId="65" fillId="4" borderId="0" xfId="4" applyFont="1" applyFill="1"/>
    <xf numFmtId="193" fontId="68" fillId="4" borderId="1" xfId="3" applyFont="1" applyFill="1" applyBorder="1"/>
    <xf numFmtId="193" fontId="68" fillId="4" borderId="91" xfId="3" applyFont="1" applyFill="1" applyBorder="1"/>
    <xf numFmtId="193" fontId="66" fillId="4" borderId="7" xfId="3" applyFont="1" applyFill="1" applyBorder="1" applyAlignment="1">
      <alignment horizontal="left"/>
    </xf>
    <xf numFmtId="193" fontId="66" fillId="4" borderId="7" xfId="3" applyFont="1" applyFill="1" applyBorder="1"/>
    <xf numFmtId="2" fontId="66" fillId="4" borderId="1" xfId="3" applyNumberFormat="1" applyFont="1" applyFill="1" applyBorder="1"/>
    <xf numFmtId="193" fontId="66" fillId="4" borderId="2" xfId="4" applyFont="1" applyFill="1" applyBorder="1" applyAlignment="1">
      <alignment horizontal="left"/>
    </xf>
    <xf numFmtId="193" fontId="71" fillId="4" borderId="1" xfId="3" applyFont="1" applyFill="1" applyBorder="1"/>
    <xf numFmtId="193" fontId="71" fillId="4" borderId="2" xfId="3" applyFont="1" applyFill="1" applyBorder="1"/>
    <xf numFmtId="193" fontId="67" fillId="4" borderId="3" xfId="3" applyFont="1" applyFill="1" applyBorder="1"/>
    <xf numFmtId="193" fontId="67" fillId="4" borderId="15" xfId="3" applyFont="1" applyFill="1" applyBorder="1"/>
    <xf numFmtId="193" fontId="66" fillId="4" borderId="15" xfId="3" applyFont="1" applyFill="1" applyBorder="1"/>
    <xf numFmtId="193" fontId="66" fillId="4" borderId="3" xfId="3" applyFont="1" applyFill="1" applyBorder="1"/>
    <xf numFmtId="193" fontId="67" fillId="4" borderId="102" xfId="3" applyFont="1" applyFill="1" applyBorder="1"/>
    <xf numFmtId="193" fontId="66" fillId="4" borderId="104" xfId="3" applyFont="1" applyFill="1" applyBorder="1"/>
    <xf numFmtId="193" fontId="72" fillId="4" borderId="0" xfId="3" applyFont="1" applyFill="1"/>
    <xf numFmtId="193" fontId="54" fillId="4" borderId="8" xfId="3" applyFont="1" applyFill="1" applyBorder="1" applyAlignment="1">
      <alignment horizontal="center"/>
    </xf>
    <xf numFmtId="193" fontId="54" fillId="4" borderId="83" xfId="3" applyFont="1" applyFill="1" applyBorder="1"/>
    <xf numFmtId="43" fontId="54" fillId="4" borderId="1" xfId="2" applyFont="1" applyFill="1" applyBorder="1"/>
    <xf numFmtId="193" fontId="54" fillId="4" borderId="5" xfId="3" applyFont="1" applyFill="1" applyBorder="1" applyAlignment="1">
      <alignment horizontal="center"/>
    </xf>
    <xf numFmtId="43" fontId="54" fillId="4" borderId="3" xfId="2" applyFont="1" applyFill="1" applyBorder="1"/>
    <xf numFmtId="43" fontId="54" fillId="4" borderId="4" xfId="2" applyFont="1" applyFill="1" applyBorder="1"/>
    <xf numFmtId="43" fontId="54" fillId="4" borderId="0" xfId="1" applyFont="1" applyFill="1" applyBorder="1"/>
    <xf numFmtId="193" fontId="54" fillId="4" borderId="33" xfId="3" applyFont="1" applyFill="1" applyBorder="1" applyAlignment="1">
      <alignment horizontal="center"/>
    </xf>
    <xf numFmtId="43" fontId="54" fillId="4" borderId="15" xfId="2" applyFont="1" applyFill="1" applyBorder="1"/>
    <xf numFmtId="43" fontId="54" fillId="4" borderId="18" xfId="2" applyFont="1" applyFill="1" applyBorder="1"/>
    <xf numFmtId="43" fontId="54" fillId="4" borderId="5" xfId="1" applyFont="1" applyFill="1" applyBorder="1" applyAlignment="1">
      <alignment horizontal="center"/>
    </xf>
    <xf numFmtId="43" fontId="75" fillId="4" borderId="3" xfId="2" applyFont="1" applyFill="1" applyBorder="1"/>
    <xf numFmtId="193" fontId="54" fillId="4" borderId="17" xfId="3" applyFont="1" applyFill="1" applyBorder="1"/>
    <xf numFmtId="193" fontId="54" fillId="4" borderId="36" xfId="3" applyFont="1" applyFill="1" applyBorder="1"/>
    <xf numFmtId="193" fontId="54" fillId="4" borderId="15" xfId="3" applyFont="1" applyFill="1" applyBorder="1"/>
    <xf numFmtId="43" fontId="54" fillId="4" borderId="0" xfId="2" applyFont="1" applyFill="1" applyBorder="1"/>
    <xf numFmtId="193" fontId="54" fillId="4" borderId="61" xfId="3" applyFont="1" applyFill="1" applyBorder="1"/>
    <xf numFmtId="193" fontId="54" fillId="4" borderId="3" xfId="3" applyFont="1" applyFill="1" applyBorder="1"/>
    <xf numFmtId="193" fontId="54" fillId="4" borderId="61" xfId="3" applyFont="1" applyFill="1" applyBorder="1" applyAlignment="1">
      <alignment horizontal="center"/>
    </xf>
    <xf numFmtId="43" fontId="54" fillId="4" borderId="8" xfId="3" applyNumberFormat="1" applyFont="1" applyFill="1" applyBorder="1"/>
    <xf numFmtId="193" fontId="54" fillId="4" borderId="9" xfId="3" applyFont="1" applyFill="1" applyBorder="1" applyAlignment="1">
      <alignment horizontal="center"/>
    </xf>
    <xf numFmtId="43" fontId="54" fillId="4" borderId="9" xfId="3" applyNumberFormat="1" applyFont="1" applyFill="1" applyBorder="1"/>
    <xf numFmtId="43" fontId="54" fillId="4" borderId="61" xfId="3" applyNumberFormat="1" applyFont="1" applyFill="1" applyBorder="1"/>
    <xf numFmtId="43" fontId="54" fillId="4" borderId="101" xfId="2" applyFont="1" applyFill="1" applyBorder="1"/>
    <xf numFmtId="43" fontId="75" fillId="4" borderId="15" xfId="2" applyFont="1" applyFill="1" applyBorder="1"/>
    <xf numFmtId="43" fontId="54" fillId="4" borderId="2" xfId="2" applyFont="1" applyFill="1" applyBorder="1"/>
    <xf numFmtId="193" fontId="54" fillId="4" borderId="103" xfId="3" applyFont="1" applyFill="1" applyBorder="1" applyAlignment="1">
      <alignment horizontal="center"/>
    </xf>
    <xf numFmtId="43" fontId="75" fillId="4" borderId="103" xfId="2" applyFont="1" applyFill="1" applyBorder="1" applyAlignment="1">
      <alignment horizontal="center"/>
    </xf>
    <xf numFmtId="43" fontId="75" fillId="4" borderId="104" xfId="2" applyFont="1" applyFill="1" applyBorder="1" applyAlignment="1">
      <alignment horizontal="center"/>
    </xf>
    <xf numFmtId="43" fontId="54" fillId="4" borderId="102" xfId="2" applyFont="1" applyFill="1" applyBorder="1"/>
    <xf numFmtId="43" fontId="54" fillId="4" borderId="104" xfId="2" applyFont="1" applyFill="1" applyBorder="1"/>
    <xf numFmtId="43" fontId="54" fillId="4" borderId="2" xfId="2" applyFont="1" applyFill="1" applyBorder="1" applyAlignment="1">
      <alignment horizontal="center"/>
    </xf>
    <xf numFmtId="43" fontId="54" fillId="4" borderId="103" xfId="2" applyFont="1" applyFill="1" applyBorder="1" applyAlignment="1">
      <alignment horizontal="center"/>
    </xf>
    <xf numFmtId="43" fontId="54" fillId="4" borderId="104" xfId="2" applyFont="1" applyFill="1" applyBorder="1" applyAlignment="1">
      <alignment horizontal="center"/>
    </xf>
    <xf numFmtId="43" fontId="54" fillId="4" borderId="105" xfId="2" applyFont="1" applyFill="1" applyBorder="1"/>
    <xf numFmtId="193" fontId="54" fillId="4" borderId="108" xfId="3" applyFont="1" applyFill="1" applyBorder="1" applyAlignment="1">
      <alignment horizontal="center"/>
    </xf>
    <xf numFmtId="43" fontId="54" fillId="4" borderId="106" xfId="2" applyFont="1" applyFill="1" applyBorder="1"/>
    <xf numFmtId="43" fontId="75" fillId="4" borderId="106" xfId="2" applyFont="1" applyFill="1" applyBorder="1"/>
    <xf numFmtId="43" fontId="54" fillId="4" borderId="107" xfId="2" applyFont="1" applyFill="1" applyBorder="1"/>
    <xf numFmtId="193" fontId="54" fillId="4" borderId="0" xfId="3" applyFont="1" applyFill="1" applyAlignment="1">
      <alignment horizontal="right"/>
    </xf>
    <xf numFmtId="191" fontId="54" fillId="4" borderId="0" xfId="3" applyNumberFormat="1" applyFont="1" applyFill="1" applyAlignment="1">
      <alignment horizontal="center"/>
    </xf>
    <xf numFmtId="191" fontId="54" fillId="4" borderId="0" xfId="3" applyNumberFormat="1" applyFont="1" applyFill="1" applyAlignment="1">
      <alignment horizontal="right"/>
    </xf>
    <xf numFmtId="191" fontId="54" fillId="4" borderId="0" xfId="2" applyNumberFormat="1" applyFont="1" applyFill="1" applyBorder="1" applyAlignment="1">
      <alignment horizontal="center"/>
    </xf>
    <xf numFmtId="193" fontId="54" fillId="4" borderId="0" xfId="0" applyFont="1" applyFill="1">
      <alignment vertical="center"/>
    </xf>
    <xf numFmtId="193" fontId="54" fillId="4" borderId="115" xfId="3" applyFont="1" applyFill="1" applyBorder="1" applyAlignment="1">
      <alignment horizontal="center"/>
    </xf>
    <xf numFmtId="193" fontId="54" fillId="4" borderId="116" xfId="3" applyFont="1" applyFill="1" applyBorder="1" applyAlignment="1">
      <alignment horizontal="center"/>
    </xf>
    <xf numFmtId="193" fontId="54" fillId="4" borderId="117" xfId="3" applyFont="1" applyFill="1" applyBorder="1" applyAlignment="1">
      <alignment horizontal="center"/>
    </xf>
    <xf numFmtId="1" fontId="68" fillId="4" borderId="93" xfId="3" applyNumberFormat="1" applyFont="1" applyFill="1" applyBorder="1" applyAlignment="1">
      <alignment horizontal="center"/>
    </xf>
    <xf numFmtId="1" fontId="68" fillId="4" borderId="94" xfId="3" applyNumberFormat="1" applyFont="1" applyFill="1" applyBorder="1" applyAlignment="1">
      <alignment horizontal="center"/>
    </xf>
    <xf numFmtId="193" fontId="68" fillId="4" borderId="1" xfId="3" applyFont="1" applyFill="1" applyBorder="1" applyAlignment="1">
      <alignment horizontal="center"/>
    </xf>
    <xf numFmtId="193" fontId="68" fillId="4" borderId="0" xfId="3" applyFont="1" applyFill="1"/>
    <xf numFmtId="43" fontId="68" fillId="4" borderId="0" xfId="3" applyNumberFormat="1" applyFont="1" applyFill="1"/>
    <xf numFmtId="43" fontId="68" fillId="4" borderId="64" xfId="3" applyNumberFormat="1" applyFont="1" applyFill="1" applyBorder="1"/>
    <xf numFmtId="193" fontId="68" fillId="4" borderId="65" xfId="3" applyFont="1" applyFill="1" applyBorder="1"/>
    <xf numFmtId="193" fontId="68" fillId="4" borderId="66" xfId="3" applyFont="1" applyFill="1" applyBorder="1"/>
    <xf numFmtId="193" fontId="68" fillId="4" borderId="62" xfId="3" applyFont="1" applyFill="1" applyBorder="1"/>
    <xf numFmtId="2" fontId="68" fillId="4" borderId="66" xfId="3" applyNumberFormat="1" applyFont="1" applyFill="1" applyBorder="1"/>
    <xf numFmtId="193" fontId="54" fillId="0" borderId="0" xfId="0" applyFont="1">
      <alignment vertical="center"/>
    </xf>
    <xf numFmtId="193" fontId="66" fillId="0" borderId="0" xfId="0" applyFont="1" applyAlignment="1">
      <alignment horizontal="left"/>
    </xf>
    <xf numFmtId="193" fontId="66" fillId="0" borderId="0" xfId="0" applyFont="1" applyAlignment="1"/>
    <xf numFmtId="193" fontId="73" fillId="0" borderId="0" xfId="0" applyFont="1" applyAlignment="1"/>
    <xf numFmtId="193" fontId="73" fillId="0" borderId="0" xfId="0" applyFont="1" applyAlignment="1">
      <alignment horizontal="left"/>
    </xf>
    <xf numFmtId="2" fontId="73" fillId="0" borderId="0" xfId="0" applyNumberFormat="1" applyFont="1" applyAlignment="1"/>
    <xf numFmtId="2" fontId="66" fillId="0" borderId="0" xfId="0" applyNumberFormat="1" applyFont="1" applyAlignment="1"/>
    <xf numFmtId="2" fontId="66" fillId="0" borderId="13" xfId="0" applyNumberFormat="1" applyFont="1" applyBorder="1" applyAlignment="1">
      <alignment horizontal="centerContinuous"/>
    </xf>
    <xf numFmtId="2" fontId="66" fillId="0" borderId="9" xfId="0" applyNumberFormat="1" applyFont="1" applyBorder="1" applyAlignment="1">
      <alignment horizontal="centerContinuous"/>
    </xf>
    <xf numFmtId="2" fontId="66" fillId="0" borderId="61" xfId="0" applyNumberFormat="1" applyFont="1" applyBorder="1" applyAlignment="1">
      <alignment horizontal="centerContinuous"/>
    </xf>
    <xf numFmtId="2" fontId="66" fillId="14" borderId="32" xfId="0" applyNumberFormat="1" applyFont="1" applyFill="1" applyBorder="1" applyAlignment="1"/>
    <xf numFmtId="2" fontId="66" fillId="14" borderId="17" xfId="0" applyNumberFormat="1" applyFont="1" applyFill="1" applyBorder="1" applyAlignment="1"/>
    <xf numFmtId="2" fontId="66" fillId="14" borderId="36" xfId="0" applyNumberFormat="1" applyFont="1" applyFill="1" applyBorder="1" applyAlignment="1"/>
    <xf numFmtId="2" fontId="66" fillId="14" borderId="13" xfId="0" applyNumberFormat="1" applyFont="1" applyFill="1" applyBorder="1" applyAlignment="1">
      <alignment horizontal="centerContinuous"/>
    </xf>
    <xf numFmtId="2" fontId="66" fillId="14" borderId="9" xfId="0" applyNumberFormat="1" applyFont="1" applyFill="1" applyBorder="1" applyAlignment="1">
      <alignment horizontal="centerContinuous"/>
    </xf>
    <xf numFmtId="2" fontId="66" fillId="14" borderId="61" xfId="0" applyNumberFormat="1" applyFont="1" applyFill="1" applyBorder="1" applyAlignment="1">
      <alignment horizontal="centerContinuous"/>
    </xf>
    <xf numFmtId="2" fontId="66" fillId="14" borderId="33" xfId="0" applyNumberFormat="1" applyFont="1" applyFill="1" applyBorder="1" applyAlignment="1">
      <alignment horizontal="centerContinuous"/>
    </xf>
    <xf numFmtId="2" fontId="66" fillId="14" borderId="0" xfId="0" applyNumberFormat="1" applyFont="1" applyFill="1" applyAlignment="1">
      <alignment horizontal="centerContinuous"/>
    </xf>
    <xf numFmtId="2" fontId="66" fillId="14" borderId="18" xfId="0" applyNumberFormat="1" applyFont="1" applyFill="1" applyBorder="1" applyAlignment="1">
      <alignment horizontal="centerContinuous"/>
    </xf>
    <xf numFmtId="2" fontId="66" fillId="14" borderId="16" xfId="0" applyNumberFormat="1" applyFont="1" applyFill="1" applyBorder="1" applyAlignment="1">
      <alignment horizontal="center"/>
    </xf>
    <xf numFmtId="2" fontId="66" fillId="0" borderId="30" xfId="0" applyNumberFormat="1" applyFont="1" applyBorder="1" applyAlignment="1"/>
    <xf numFmtId="2" fontId="66" fillId="0" borderId="29" xfId="0" applyNumberFormat="1" applyFont="1" applyBorder="1" applyAlignment="1"/>
    <xf numFmtId="2" fontId="66" fillId="0" borderId="31" xfId="0" applyNumberFormat="1" applyFont="1" applyBorder="1" applyAlignment="1"/>
    <xf numFmtId="2" fontId="66" fillId="11" borderId="31" xfId="0" applyNumberFormat="1" applyFont="1" applyFill="1" applyBorder="1" applyAlignment="1">
      <alignment horizontal="center"/>
    </xf>
    <xf numFmtId="2" fontId="66" fillId="11" borderId="28" xfId="0" applyNumberFormat="1" applyFont="1" applyFill="1" applyBorder="1" applyAlignment="1">
      <alignment horizontal="center"/>
    </xf>
    <xf numFmtId="2" fontId="66" fillId="0" borderId="5" xfId="0" applyNumberFormat="1" applyFont="1" applyBorder="1" applyAlignment="1"/>
    <xf numFmtId="2" fontId="66" fillId="0" borderId="1" xfId="0" applyNumberFormat="1" applyFont="1" applyBorder="1" applyAlignment="1"/>
    <xf numFmtId="2" fontId="66" fillId="0" borderId="4" xfId="0" applyNumberFormat="1" applyFont="1" applyBorder="1" applyAlignment="1"/>
    <xf numFmtId="2" fontId="66" fillId="11" borderId="4" xfId="0" applyNumberFormat="1" applyFont="1" applyFill="1" applyBorder="1" applyAlignment="1">
      <alignment horizontal="center"/>
    </xf>
    <xf numFmtId="2" fontId="66" fillId="11" borderId="3" xfId="0" applyNumberFormat="1" applyFont="1" applyFill="1" applyBorder="1" applyAlignment="1">
      <alignment horizontal="center"/>
    </xf>
    <xf numFmtId="2" fontId="66" fillId="0" borderId="33" xfId="0" applyNumberFormat="1" applyFont="1" applyBorder="1" applyAlignment="1"/>
    <xf numFmtId="2" fontId="66" fillId="0" borderId="18" xfId="0" applyNumberFormat="1" applyFont="1" applyBorder="1" applyAlignment="1"/>
    <xf numFmtId="2" fontId="66" fillId="11" borderId="18" xfId="0" applyNumberFormat="1" applyFont="1" applyFill="1" applyBorder="1" applyAlignment="1">
      <alignment horizontal="center"/>
    </xf>
    <xf numFmtId="2" fontId="66" fillId="0" borderId="20" xfId="0" applyNumberFormat="1" applyFont="1" applyBorder="1" applyAlignment="1"/>
    <xf numFmtId="2" fontId="66" fillId="0" borderId="21" xfId="0" applyNumberFormat="1" applyFont="1" applyBorder="1" applyAlignment="1"/>
    <xf numFmtId="2" fontId="66" fillId="0" borderId="22" xfId="0" applyNumberFormat="1" applyFont="1" applyBorder="1" applyAlignment="1"/>
    <xf numFmtId="2" fontId="66" fillId="11" borderId="22" xfId="0" applyNumberFormat="1" applyFont="1" applyFill="1" applyBorder="1" applyAlignment="1">
      <alignment horizontal="center"/>
    </xf>
    <xf numFmtId="2" fontId="66" fillId="11" borderId="61" xfId="0" applyNumberFormat="1" applyFont="1" applyFill="1" applyBorder="1" applyAlignment="1">
      <alignment horizontal="center"/>
    </xf>
    <xf numFmtId="2" fontId="66" fillId="0" borderId="0" xfId="0" applyNumberFormat="1" applyFont="1" applyAlignment="1">
      <alignment horizontal="center"/>
    </xf>
    <xf numFmtId="2" fontId="66" fillId="5" borderId="8" xfId="0" applyNumberFormat="1" applyFont="1" applyFill="1" applyBorder="1" applyAlignment="1">
      <alignment horizontal="center"/>
    </xf>
    <xf numFmtId="2" fontId="66" fillId="11" borderId="0" xfId="0" applyNumberFormat="1" applyFont="1" applyFill="1" applyAlignment="1">
      <alignment horizontal="center"/>
    </xf>
    <xf numFmtId="2" fontId="66" fillId="0" borderId="0" xfId="0" applyNumberFormat="1" applyFont="1" applyAlignment="1">
      <alignment horizontal="right"/>
    </xf>
    <xf numFmtId="2" fontId="66" fillId="2" borderId="8" xfId="0" applyNumberFormat="1" applyFont="1" applyFill="1" applyBorder="1" applyAlignment="1">
      <alignment horizontal="center"/>
    </xf>
    <xf numFmtId="2" fontId="66" fillId="0" borderId="9" xfId="0" applyNumberFormat="1" applyFont="1" applyBorder="1" applyAlignment="1">
      <alignment horizontal="center"/>
    </xf>
    <xf numFmtId="2" fontId="66" fillId="11" borderId="17" xfId="0" applyNumberFormat="1" applyFont="1" applyFill="1" applyBorder="1" applyAlignment="1">
      <alignment horizontal="center"/>
    </xf>
    <xf numFmtId="2" fontId="66" fillId="13" borderId="32" xfId="0" applyNumberFormat="1" applyFont="1" applyFill="1" applyBorder="1" applyAlignment="1"/>
    <xf numFmtId="2" fontId="66" fillId="13" borderId="17" xfId="0" applyNumberFormat="1" applyFont="1" applyFill="1" applyBorder="1" applyAlignment="1">
      <alignment horizontal="center"/>
    </xf>
    <xf numFmtId="2" fontId="66" fillId="13" borderId="36" xfId="0" applyNumberFormat="1" applyFont="1" applyFill="1" applyBorder="1" applyAlignment="1"/>
    <xf numFmtId="2" fontId="66" fillId="13" borderId="33" xfId="0" applyNumberFormat="1" applyFont="1" applyFill="1" applyBorder="1" applyAlignment="1"/>
    <xf numFmtId="2" fontId="66" fillId="13" borderId="0" xfId="0" applyNumberFormat="1" applyFont="1" applyFill="1" applyAlignment="1">
      <alignment horizontal="center"/>
    </xf>
    <xf numFmtId="2" fontId="66" fillId="13" borderId="18" xfId="0" applyNumberFormat="1" applyFont="1" applyFill="1" applyBorder="1" applyAlignment="1"/>
    <xf numFmtId="2" fontId="66" fillId="13" borderId="11" xfId="0" applyNumberFormat="1" applyFont="1" applyFill="1" applyBorder="1" applyAlignment="1"/>
    <xf numFmtId="2" fontId="66" fillId="13" borderId="10" xfId="0" applyNumberFormat="1" applyFont="1" applyFill="1" applyBorder="1" applyAlignment="1"/>
    <xf numFmtId="2" fontId="66" fillId="13" borderId="12" xfId="0" applyNumberFormat="1" applyFont="1" applyFill="1" applyBorder="1" applyAlignment="1"/>
    <xf numFmtId="2" fontId="66" fillId="11" borderId="79" xfId="0" applyNumberFormat="1" applyFont="1" applyFill="1" applyBorder="1" applyAlignment="1">
      <alignment horizontal="center"/>
    </xf>
    <xf numFmtId="2" fontId="66" fillId="11" borderId="78" xfId="0" applyNumberFormat="1" applyFont="1" applyFill="1" applyBorder="1" applyAlignment="1">
      <alignment horizontal="center"/>
    </xf>
    <xf numFmtId="2" fontId="66" fillId="0" borderId="0" xfId="0" applyNumberFormat="1" applyFont="1">
      <alignment vertical="center"/>
    </xf>
    <xf numFmtId="2" fontId="76" fillId="3" borderId="0" xfId="0" applyNumberFormat="1" applyFont="1" applyFill="1" applyAlignment="1">
      <alignment horizontal="center"/>
    </xf>
    <xf numFmtId="2" fontId="66" fillId="0" borderId="10" xfId="0" applyNumberFormat="1" applyFont="1" applyBorder="1" applyAlignment="1">
      <alignment horizontal="center"/>
    </xf>
    <xf numFmtId="2" fontId="66" fillId="0" borderId="10" xfId="0" applyNumberFormat="1" applyFont="1" applyBorder="1" applyAlignment="1"/>
    <xf numFmtId="2" fontId="66" fillId="0" borderId="0" xfId="1" applyNumberFormat="1" applyFont="1" applyFill="1"/>
    <xf numFmtId="43" fontId="66" fillId="5" borderId="10" xfId="1" applyFont="1" applyFill="1" applyBorder="1" applyAlignment="1">
      <alignment horizontal="center"/>
    </xf>
    <xf numFmtId="2" fontId="66" fillId="15" borderId="10" xfId="0" applyNumberFormat="1" applyFont="1" applyFill="1" applyBorder="1" applyAlignment="1">
      <alignment horizontal="center"/>
    </xf>
    <xf numFmtId="2" fontId="77" fillId="0" borderId="10" xfId="0" applyNumberFormat="1" applyFont="1" applyBorder="1" applyAlignment="1">
      <alignment horizontal="center"/>
    </xf>
    <xf numFmtId="2" fontId="66" fillId="15" borderId="0" xfId="1" applyNumberFormat="1" applyFont="1" applyFill="1" applyAlignment="1">
      <alignment horizontal="center"/>
    </xf>
    <xf numFmtId="193" fontId="78" fillId="0" borderId="0" xfId="0" applyFont="1" applyAlignment="1"/>
    <xf numFmtId="193" fontId="79" fillId="0" borderId="0" xfId="0" applyFont="1" applyAlignment="1"/>
    <xf numFmtId="193" fontId="66" fillId="0" borderId="0" xfId="0" applyFont="1" applyAlignment="1">
      <alignment horizontal="center"/>
    </xf>
    <xf numFmtId="2" fontId="80" fillId="5" borderId="83" xfId="0" applyNumberFormat="1" applyFont="1" applyFill="1" applyBorder="1" applyAlignment="1"/>
    <xf numFmtId="2" fontId="80" fillId="5" borderId="10" xfId="1" applyNumberFormat="1" applyFont="1" applyFill="1" applyBorder="1"/>
    <xf numFmtId="2" fontId="80" fillId="5" borderId="9" xfId="0" applyNumberFormat="1" applyFont="1" applyFill="1" applyBorder="1" applyAlignment="1"/>
    <xf numFmtId="193" fontId="81" fillId="0" borderId="0" xfId="0" applyFont="1" applyAlignment="1"/>
    <xf numFmtId="2" fontId="82" fillId="0" borderId="0" xfId="0" applyNumberFormat="1" applyFont="1" applyAlignment="1"/>
    <xf numFmtId="2" fontId="66" fillId="5" borderId="0" xfId="0" applyNumberFormat="1" applyFont="1" applyFill="1" applyAlignment="1"/>
    <xf numFmtId="2" fontId="83" fillId="0" borderId="0" xfId="0" applyNumberFormat="1" applyFont="1" applyAlignment="1">
      <alignment horizontal="center"/>
    </xf>
    <xf numFmtId="2" fontId="80" fillId="0" borderId="83" xfId="0" applyNumberFormat="1" applyFont="1" applyBorder="1" applyAlignment="1"/>
    <xf numFmtId="193" fontId="84" fillId="0" borderId="0" xfId="0" applyFont="1" applyAlignment="1"/>
    <xf numFmtId="2" fontId="82" fillId="11" borderId="10" xfId="1" applyNumberFormat="1" applyFont="1" applyFill="1" applyBorder="1"/>
    <xf numFmtId="2" fontId="82" fillId="5" borderId="0" xfId="0" applyNumberFormat="1" applyFont="1" applyFill="1" applyAlignment="1"/>
    <xf numFmtId="2" fontId="66" fillId="5" borderId="17" xfId="0" applyNumberFormat="1" applyFont="1" applyFill="1" applyBorder="1" applyAlignment="1"/>
    <xf numFmtId="2" fontId="66" fillId="16" borderId="83" xfId="0" applyNumberFormat="1" applyFont="1" applyFill="1" applyBorder="1" applyAlignment="1"/>
    <xf numFmtId="2" fontId="66" fillId="11" borderId="10" xfId="0" applyNumberFormat="1" applyFont="1" applyFill="1" applyBorder="1" applyAlignment="1"/>
    <xf numFmtId="2" fontId="66" fillId="5" borderId="9" xfId="1" applyNumberFormat="1" applyFont="1" applyFill="1" applyBorder="1"/>
    <xf numFmtId="2" fontId="85" fillId="11" borderId="9" xfId="0" applyNumberFormat="1" applyFont="1" applyFill="1" applyBorder="1" applyAlignment="1"/>
    <xf numFmtId="2" fontId="85" fillId="0" borderId="0" xfId="0" applyNumberFormat="1" applyFont="1" applyAlignment="1"/>
    <xf numFmtId="193" fontId="66" fillId="0" borderId="32" xfId="0" applyFont="1" applyBorder="1" applyAlignment="1"/>
    <xf numFmtId="193" fontId="66" fillId="0" borderId="17" xfId="0" applyFont="1" applyBorder="1" applyAlignment="1"/>
    <xf numFmtId="2" fontId="66" fillId="0" borderId="17" xfId="0" applyNumberFormat="1" applyFont="1" applyBorder="1" applyAlignment="1"/>
    <xf numFmtId="2" fontId="66" fillId="5" borderId="9" xfId="0" applyNumberFormat="1" applyFont="1" applyFill="1" applyBorder="1" applyAlignment="1">
      <alignment horizontal="right"/>
    </xf>
    <xf numFmtId="2" fontId="66" fillId="0" borderId="36" xfId="0" applyNumberFormat="1" applyFont="1" applyBorder="1" applyAlignment="1"/>
    <xf numFmtId="4" fontId="66" fillId="0" borderId="0" xfId="0" applyNumberFormat="1" applyFont="1" applyAlignment="1"/>
    <xf numFmtId="193" fontId="66" fillId="0" borderId="33" xfId="0" applyFont="1" applyBorder="1" applyAlignment="1"/>
    <xf numFmtId="2" fontId="66" fillId="5" borderId="9" xfId="0" applyNumberFormat="1" applyFont="1" applyFill="1" applyBorder="1" applyAlignment="1"/>
    <xf numFmtId="2" fontId="66" fillId="11" borderId="17" xfId="1" applyNumberFormat="1" applyFont="1" applyFill="1" applyBorder="1"/>
    <xf numFmtId="193" fontId="66" fillId="0" borderId="96" xfId="0" applyFont="1" applyBorder="1" applyAlignment="1"/>
    <xf numFmtId="193" fontId="66" fillId="0" borderId="57" xfId="0" applyFont="1" applyBorder="1" applyAlignment="1"/>
    <xf numFmtId="2" fontId="66" fillId="0" borderId="57" xfId="0" applyNumberFormat="1" applyFont="1" applyBorder="1" applyAlignment="1"/>
    <xf numFmtId="2" fontId="66" fillId="16" borderId="95" xfId="0" applyNumberFormat="1" applyFont="1" applyFill="1" applyBorder="1" applyAlignment="1"/>
    <xf numFmtId="2" fontId="66" fillId="0" borderId="97" xfId="0" applyNumberFormat="1" applyFont="1" applyBorder="1" applyAlignment="1"/>
    <xf numFmtId="2" fontId="66" fillId="5" borderId="10" xfId="0" applyNumberFormat="1" applyFont="1" applyFill="1" applyBorder="1" applyAlignment="1">
      <alignment horizontal="right"/>
    </xf>
    <xf numFmtId="2" fontId="66" fillId="11" borderId="83" xfId="0" applyNumberFormat="1" applyFont="1" applyFill="1" applyBorder="1" applyAlignment="1"/>
    <xf numFmtId="193" fontId="87" fillId="0" borderId="33" xfId="0" applyFont="1" applyBorder="1" applyAlignment="1"/>
    <xf numFmtId="43" fontId="54" fillId="4" borderId="1" xfId="1" applyFont="1" applyFill="1" applyBorder="1"/>
    <xf numFmtId="193" fontId="66" fillId="4" borderId="1" xfId="3" applyFont="1" applyFill="1" applyBorder="1" applyAlignment="1">
      <alignment horizontal="center"/>
    </xf>
    <xf numFmtId="193" fontId="66" fillId="4" borderId="1" xfId="4" applyFont="1" applyFill="1" applyBorder="1" applyAlignment="1">
      <alignment horizontal="left"/>
    </xf>
    <xf numFmtId="193" fontId="66" fillId="4" borderId="2" xfId="4" applyFont="1" applyFill="1" applyBorder="1"/>
    <xf numFmtId="193" fontId="67" fillId="4" borderId="2" xfId="3" applyFont="1" applyFill="1" applyBorder="1"/>
    <xf numFmtId="193" fontId="54" fillId="4" borderId="7" xfId="3" applyFont="1" applyFill="1" applyBorder="1"/>
    <xf numFmtId="193" fontId="54" fillId="4" borderId="1" xfId="3" applyFont="1" applyFill="1" applyBorder="1"/>
    <xf numFmtId="193" fontId="55" fillId="4" borderId="1" xfId="3" applyFont="1" applyFill="1" applyBorder="1"/>
    <xf numFmtId="193" fontId="54" fillId="4" borderId="1" xfId="3" applyFont="1" applyFill="1" applyBorder="1" applyAlignment="1">
      <alignment horizontal="left"/>
    </xf>
    <xf numFmtId="2" fontId="54" fillId="4" borderId="1" xfId="3" applyNumberFormat="1" applyFont="1" applyFill="1" applyBorder="1"/>
    <xf numFmtId="2" fontId="54" fillId="4" borderId="1" xfId="3" applyNumberFormat="1" applyFont="1" applyFill="1" applyBorder="1" applyAlignment="1">
      <alignment horizontal="center"/>
    </xf>
    <xf numFmtId="2" fontId="54" fillId="4" borderId="1" xfId="3" applyNumberFormat="1" applyFont="1" applyFill="1" applyBorder="1" applyAlignment="1">
      <alignment vertical="center"/>
    </xf>
    <xf numFmtId="193" fontId="54" fillId="4" borderId="2" xfId="4" applyFont="1" applyFill="1" applyBorder="1" applyAlignment="1">
      <alignment horizontal="left"/>
    </xf>
    <xf numFmtId="193" fontId="54" fillId="4" borderId="2" xfId="4" applyFont="1" applyFill="1" applyBorder="1"/>
    <xf numFmtId="193" fontId="74" fillId="4" borderId="2" xfId="3" applyFont="1" applyFill="1" applyBorder="1"/>
    <xf numFmtId="193" fontId="54" fillId="4" borderId="85" xfId="3" applyFont="1" applyFill="1" applyBorder="1"/>
    <xf numFmtId="193" fontId="54" fillId="4" borderId="86" xfId="3" applyFont="1" applyFill="1" applyBorder="1"/>
    <xf numFmtId="193" fontId="68" fillId="4" borderId="123" xfId="3" applyFont="1" applyFill="1" applyBorder="1"/>
    <xf numFmtId="189" fontId="68" fillId="4" borderId="94" xfId="3" applyNumberFormat="1" applyFont="1" applyFill="1" applyBorder="1" applyAlignment="1">
      <alignment horizontal="right"/>
    </xf>
    <xf numFmtId="192" fontId="68" fillId="4" borderId="85" xfId="2" applyNumberFormat="1" applyFont="1" applyFill="1" applyBorder="1"/>
    <xf numFmtId="192" fontId="68" fillId="4" borderId="129" xfId="2" applyNumberFormat="1" applyFont="1" applyFill="1" applyBorder="1"/>
    <xf numFmtId="192" fontId="68" fillId="4" borderId="128" xfId="2" applyNumberFormat="1" applyFont="1" applyFill="1" applyBorder="1"/>
    <xf numFmtId="193" fontId="89" fillId="4" borderId="1" xfId="3" applyFont="1" applyFill="1" applyBorder="1"/>
    <xf numFmtId="193" fontId="68" fillId="4" borderId="88" xfId="3" applyFont="1" applyFill="1" applyBorder="1"/>
    <xf numFmtId="193" fontId="68" fillId="4" borderId="74" xfId="3" applyFont="1" applyFill="1" applyBorder="1"/>
    <xf numFmtId="193" fontId="68" fillId="4" borderId="132" xfId="3" applyFont="1" applyFill="1" applyBorder="1"/>
    <xf numFmtId="43" fontId="68" fillId="4" borderId="132" xfId="3" applyNumberFormat="1" applyFont="1" applyFill="1" applyBorder="1"/>
    <xf numFmtId="43" fontId="68" fillId="4" borderId="98" xfId="3" applyNumberFormat="1" applyFont="1" applyFill="1" applyBorder="1"/>
    <xf numFmtId="193" fontId="66" fillId="4" borderId="1" xfId="4" applyFont="1" applyFill="1" applyBorder="1"/>
    <xf numFmtId="193" fontId="72" fillId="4" borderId="2" xfId="3" applyFont="1" applyFill="1" applyBorder="1"/>
    <xf numFmtId="2" fontId="72" fillId="4" borderId="1" xfId="3" applyNumberFormat="1" applyFont="1" applyFill="1" applyBorder="1" applyAlignment="1">
      <alignment horizontal="left"/>
    </xf>
    <xf numFmtId="43" fontId="54" fillId="4" borderId="0" xfId="3" applyNumberFormat="1" applyFont="1" applyFill="1" applyAlignment="1">
      <alignment horizontal="center"/>
    </xf>
    <xf numFmtId="43" fontId="68" fillId="4" borderId="91" xfId="2" applyFont="1" applyFill="1" applyBorder="1" applyAlignment="1">
      <alignment horizontal="center"/>
    </xf>
    <xf numFmtId="193" fontId="72" fillId="4" borderId="1" xfId="3" applyFont="1" applyFill="1" applyBorder="1"/>
    <xf numFmtId="193" fontId="92" fillId="4" borderId="2" xfId="4" applyFont="1" applyFill="1" applyBorder="1" applyAlignment="1">
      <alignment horizontal="left"/>
    </xf>
    <xf numFmtId="193" fontId="92" fillId="4" borderId="1" xfId="3" applyFont="1" applyFill="1" applyBorder="1"/>
    <xf numFmtId="193" fontId="92" fillId="4" borderId="2" xfId="4" applyFont="1" applyFill="1" applyBorder="1"/>
    <xf numFmtId="193" fontId="94" fillId="4" borderId="1" xfId="3" applyFont="1" applyFill="1" applyBorder="1"/>
    <xf numFmtId="193" fontId="97" fillId="4" borderId="66" xfId="3" applyFont="1" applyFill="1" applyBorder="1"/>
    <xf numFmtId="193" fontId="97" fillId="4" borderId="62" xfId="3" applyFont="1" applyFill="1" applyBorder="1" applyAlignment="1">
      <alignment horizontal="center"/>
    </xf>
    <xf numFmtId="193" fontId="97" fillId="4" borderId="62" xfId="3" applyFont="1" applyFill="1" applyBorder="1"/>
    <xf numFmtId="193" fontId="97" fillId="4" borderId="66" xfId="3" applyFont="1" applyFill="1" applyBorder="1" applyAlignment="1">
      <alignment horizontal="left"/>
    </xf>
    <xf numFmtId="43" fontId="97" fillId="4" borderId="66" xfId="1" applyFont="1" applyFill="1" applyBorder="1" applyAlignment="1">
      <alignment horizontal="left"/>
    </xf>
    <xf numFmtId="193" fontId="68" fillId="4" borderId="133" xfId="3" applyFont="1" applyFill="1" applyBorder="1"/>
    <xf numFmtId="193" fontId="68" fillId="4" borderId="134" xfId="3" applyFont="1" applyFill="1" applyBorder="1"/>
    <xf numFmtId="193" fontId="68" fillId="4" borderId="67" xfId="3" applyFont="1" applyFill="1" applyBorder="1"/>
    <xf numFmtId="193" fontId="68" fillId="4" borderId="135" xfId="3" applyFont="1" applyFill="1" applyBorder="1" applyAlignment="1">
      <alignment horizontal="center"/>
    </xf>
    <xf numFmtId="43" fontId="68" fillId="4" borderId="134" xfId="2" applyFont="1" applyFill="1" applyBorder="1"/>
    <xf numFmtId="193" fontId="68" fillId="4" borderId="136" xfId="3" applyFont="1" applyFill="1" applyBorder="1" applyAlignment="1">
      <alignment horizontal="center"/>
    </xf>
    <xf numFmtId="193" fontId="68" fillId="4" borderId="23" xfId="3" applyFont="1" applyFill="1" applyBorder="1"/>
    <xf numFmtId="193" fontId="97" fillId="4" borderId="0" xfId="3" applyFont="1" applyFill="1" applyAlignment="1">
      <alignment horizontal="center"/>
    </xf>
    <xf numFmtId="43" fontId="97" fillId="4" borderId="0" xfId="2" applyFont="1" applyFill="1" applyBorder="1" applyAlignment="1">
      <alignment horizontal="center"/>
    </xf>
    <xf numFmtId="193" fontId="97" fillId="4" borderId="0" xfId="3" applyFont="1" applyFill="1" applyAlignment="1">
      <alignment horizontal="left"/>
    </xf>
    <xf numFmtId="43" fontId="97" fillId="4" borderId="0" xfId="1" applyFont="1" applyFill="1" applyBorder="1" applyAlignment="1">
      <alignment horizontal="left"/>
    </xf>
    <xf numFmtId="193" fontId="97" fillId="4" borderId="0" xfId="3" applyFont="1" applyFill="1"/>
    <xf numFmtId="193" fontId="98" fillId="4" borderId="1" xfId="3" applyFont="1" applyFill="1" applyBorder="1"/>
    <xf numFmtId="193" fontId="98" fillId="4" borderId="1" xfId="3" applyFont="1" applyFill="1" applyBorder="1" applyAlignment="1">
      <alignment horizontal="left"/>
    </xf>
    <xf numFmtId="2" fontId="98" fillId="4" borderId="1" xfId="3" applyNumberFormat="1" applyFont="1" applyFill="1" applyBorder="1"/>
    <xf numFmtId="2" fontId="98" fillId="4" borderId="1" xfId="3" applyNumberFormat="1" applyFont="1" applyFill="1" applyBorder="1" applyAlignment="1">
      <alignment horizontal="center"/>
    </xf>
    <xf numFmtId="2" fontId="98" fillId="4" borderId="1" xfId="3" applyNumberFormat="1" applyFont="1" applyFill="1" applyBorder="1" applyAlignment="1">
      <alignment vertical="center"/>
    </xf>
    <xf numFmtId="43" fontId="98" fillId="4" borderId="1" xfId="1" applyFont="1" applyFill="1" applyBorder="1" applyAlignment="1">
      <alignment horizontal="center"/>
    </xf>
    <xf numFmtId="187" fontId="98" fillId="4" borderId="1" xfId="3" applyNumberFormat="1" applyFont="1" applyFill="1" applyBorder="1"/>
    <xf numFmtId="193" fontId="55" fillId="4" borderId="121" xfId="3" applyFont="1" applyFill="1" applyBorder="1" applyAlignment="1">
      <alignment horizontal="center"/>
    </xf>
    <xf numFmtId="193" fontId="66" fillId="0" borderId="138" xfId="0" applyFont="1" applyBorder="1">
      <alignment vertical="center"/>
    </xf>
    <xf numFmtId="193" fontId="68" fillId="4" borderId="2" xfId="3" applyFont="1" applyFill="1" applyBorder="1"/>
    <xf numFmtId="1" fontId="68" fillId="4" borderId="2" xfId="3" applyNumberFormat="1" applyFont="1" applyFill="1" applyBorder="1" applyAlignment="1">
      <alignment horizontal="center"/>
    </xf>
    <xf numFmtId="193" fontId="98" fillId="4" borderId="1" xfId="3" applyFont="1" applyFill="1" applyBorder="1" applyAlignment="1">
      <alignment horizontal="center"/>
    </xf>
    <xf numFmtId="193" fontId="72" fillId="4" borderId="104" xfId="3" applyFont="1" applyFill="1" applyBorder="1"/>
    <xf numFmtId="193" fontId="66" fillId="4" borderId="115" xfId="3" applyFont="1" applyFill="1" applyBorder="1"/>
    <xf numFmtId="193" fontId="66" fillId="4" borderId="27" xfId="3" applyFont="1" applyFill="1" applyBorder="1"/>
    <xf numFmtId="2" fontId="98" fillId="4" borderId="1" xfId="3" applyNumberFormat="1" applyFont="1" applyFill="1" applyBorder="1" applyAlignment="1">
      <alignment horizontal="left"/>
    </xf>
    <xf numFmtId="2" fontId="104" fillId="0" borderId="0" xfId="3" applyNumberFormat="1" applyFont="1"/>
    <xf numFmtId="2" fontId="107" fillId="0" borderId="0" xfId="3" applyNumberFormat="1" applyFont="1"/>
    <xf numFmtId="2" fontId="110" fillId="0" borderId="0" xfId="3" applyNumberFormat="1" applyFont="1"/>
    <xf numFmtId="2" fontId="104" fillId="13" borderId="8" xfId="3" applyNumberFormat="1" applyFont="1" applyFill="1" applyBorder="1"/>
    <xf numFmtId="2" fontId="110" fillId="4" borderId="7" xfId="3" applyNumberFormat="1" applyFont="1" applyFill="1" applyBorder="1"/>
    <xf numFmtId="2" fontId="107" fillId="0" borderId="0" xfId="3" applyNumberFormat="1" applyFont="1" applyAlignment="1">
      <alignment horizontal="left"/>
    </xf>
    <xf numFmtId="2" fontId="111" fillId="0" borderId="0" xfId="3" applyNumberFormat="1" applyFont="1"/>
    <xf numFmtId="2" fontId="112" fillId="0" borderId="0" xfId="3" applyNumberFormat="1" applyFont="1"/>
    <xf numFmtId="2" fontId="111" fillId="0" borderId="0" xfId="1" applyNumberFormat="1" applyFont="1" applyFill="1" applyBorder="1"/>
    <xf numFmtId="2" fontId="107" fillId="0" borderId="0" xfId="3" applyNumberFormat="1" applyFont="1" applyAlignment="1">
      <alignment horizontal="right"/>
    </xf>
    <xf numFmtId="193" fontId="113" fillId="0" borderId="0" xfId="3" applyFont="1" applyAlignment="1">
      <alignment horizontal="center"/>
    </xf>
    <xf numFmtId="2" fontId="114" fillId="0" borderId="0" xfId="3" applyNumberFormat="1" applyFont="1"/>
    <xf numFmtId="2" fontId="104" fillId="0" borderId="0" xfId="1" applyNumberFormat="1" applyFont="1" applyFill="1" applyBorder="1"/>
    <xf numFmtId="2" fontId="107" fillId="0" borderId="0" xfId="3" applyNumberFormat="1" applyFont="1" applyAlignment="1">
      <alignment horizontal="center"/>
    </xf>
    <xf numFmtId="2" fontId="110" fillId="4" borderId="1" xfId="3" applyNumberFormat="1" applyFont="1" applyFill="1" applyBorder="1"/>
    <xf numFmtId="2" fontId="110" fillId="4" borderId="2" xfId="3" applyNumberFormat="1" applyFont="1" applyFill="1" applyBorder="1"/>
    <xf numFmtId="2" fontId="107" fillId="0" borderId="71" xfId="3" applyNumberFormat="1" applyFont="1" applyBorder="1" applyAlignment="1">
      <alignment horizontal="center"/>
    </xf>
    <xf numFmtId="2" fontId="115" fillId="4" borderId="80" xfId="3" applyNumberFormat="1" applyFont="1" applyFill="1" applyBorder="1"/>
    <xf numFmtId="2" fontId="107" fillId="0" borderId="72" xfId="3" applyNumberFormat="1" applyFont="1" applyBorder="1"/>
    <xf numFmtId="2" fontId="104" fillId="0" borderId="73" xfId="3" applyNumberFormat="1" applyFont="1" applyBorder="1"/>
    <xf numFmtId="2" fontId="107" fillId="0" borderId="73" xfId="3" applyNumberFormat="1" applyFont="1" applyBorder="1" applyAlignment="1">
      <alignment horizontal="center"/>
    </xf>
    <xf numFmtId="2" fontId="107" fillId="0" borderId="74" xfId="3" applyNumberFormat="1" applyFont="1" applyBorder="1"/>
    <xf numFmtId="2" fontId="115" fillId="4" borderId="82" xfId="3" applyNumberFormat="1" applyFont="1" applyFill="1" applyBorder="1"/>
    <xf numFmtId="2" fontId="107" fillId="0" borderId="75" xfId="3" applyNumberFormat="1" applyFont="1" applyBorder="1"/>
    <xf numFmtId="2" fontId="104" fillId="0" borderId="8" xfId="3" applyNumberFormat="1" applyFont="1" applyBorder="1"/>
    <xf numFmtId="2" fontId="107" fillId="0" borderId="8" xfId="3" applyNumberFormat="1" applyFont="1" applyBorder="1" applyAlignment="1">
      <alignment horizontal="center"/>
    </xf>
    <xf numFmtId="2" fontId="107" fillId="0" borderId="13" xfId="3" applyNumberFormat="1" applyFont="1" applyBorder="1"/>
    <xf numFmtId="2" fontId="107" fillId="0" borderId="76" xfId="3" applyNumberFormat="1" applyFont="1" applyBorder="1"/>
    <xf numFmtId="2" fontId="107" fillId="0" borderId="23" xfId="3" applyNumberFormat="1" applyFont="1" applyBorder="1"/>
    <xf numFmtId="2" fontId="104" fillId="0" borderId="24" xfId="3" applyNumberFormat="1" applyFont="1" applyBorder="1"/>
    <xf numFmtId="2" fontId="107" fillId="0" borderId="24" xfId="3" applyNumberFormat="1" applyFont="1" applyBorder="1" applyAlignment="1">
      <alignment horizontal="center"/>
    </xf>
    <xf numFmtId="2" fontId="107" fillId="0" borderId="77" xfId="3" applyNumberFormat="1" applyFont="1" applyBorder="1"/>
    <xf numFmtId="2" fontId="107" fillId="0" borderId="25" xfId="3" applyNumberFormat="1" applyFont="1" applyBorder="1"/>
    <xf numFmtId="2" fontId="107" fillId="0" borderId="69" xfId="1" applyNumberFormat="1" applyFont="1" applyFill="1" applyBorder="1"/>
    <xf numFmtId="2" fontId="116" fillId="0" borderId="83" xfId="1" applyNumberFormat="1" applyFont="1" applyFill="1" applyBorder="1"/>
    <xf numFmtId="2" fontId="107" fillId="0" borderId="83" xfId="3" applyNumberFormat="1" applyFont="1" applyBorder="1" applyAlignment="1">
      <alignment horizontal="center"/>
    </xf>
    <xf numFmtId="1" fontId="111" fillId="0" borderId="0" xfId="3" applyNumberFormat="1" applyFont="1" applyAlignment="1">
      <alignment horizontal="center"/>
    </xf>
    <xf numFmtId="2" fontId="104" fillId="13" borderId="8" xfId="2" applyNumberFormat="1" applyFont="1" applyFill="1" applyBorder="1"/>
    <xf numFmtId="2" fontId="117" fillId="0" borderId="0" xfId="3" applyNumberFormat="1" applyFont="1"/>
    <xf numFmtId="2" fontId="110" fillId="0" borderId="0" xfId="3" applyNumberFormat="1" applyFont="1" applyAlignment="1">
      <alignment horizontal="right"/>
    </xf>
    <xf numFmtId="2" fontId="104" fillId="0" borderId="0" xfId="3" applyNumberFormat="1" applyFont="1" applyAlignment="1">
      <alignment horizontal="center"/>
    </xf>
    <xf numFmtId="2" fontId="104" fillId="0" borderId="0" xfId="1" applyNumberFormat="1" applyFont="1" applyFill="1" applyBorder="1" applyAlignment="1">
      <alignment horizontal="right"/>
    </xf>
    <xf numFmtId="1" fontId="110" fillId="0" borderId="0" xfId="3" applyNumberFormat="1" applyFont="1"/>
    <xf numFmtId="2" fontId="110" fillId="13" borderId="8" xfId="3" applyNumberFormat="1" applyFont="1" applyFill="1" applyBorder="1"/>
    <xf numFmtId="2" fontId="104" fillId="0" borderId="0" xfId="2" applyNumberFormat="1" applyFont="1" applyFill="1" applyBorder="1"/>
    <xf numFmtId="2" fontId="118" fillId="0" borderId="0" xfId="3" applyNumberFormat="1" applyFont="1"/>
    <xf numFmtId="2" fontId="119" fillId="0" borderId="0" xfId="3" applyNumberFormat="1" applyFont="1"/>
    <xf numFmtId="2" fontId="120" fillId="0" borderId="0" xfId="3" applyNumberFormat="1" applyFont="1"/>
    <xf numFmtId="2" fontId="111" fillId="0" borderId="0" xfId="3" applyNumberFormat="1" applyFont="1" applyAlignment="1">
      <alignment horizontal="center"/>
    </xf>
    <xf numFmtId="2" fontId="121" fillId="0" borderId="0" xfId="3" applyNumberFormat="1" applyFont="1"/>
    <xf numFmtId="193" fontId="121" fillId="0" borderId="0" xfId="3" applyFont="1"/>
    <xf numFmtId="193" fontId="67" fillId="4" borderId="141" xfId="3" applyFont="1" applyFill="1" applyBorder="1"/>
    <xf numFmtId="1" fontId="54" fillId="4" borderId="109" xfId="3" applyNumberFormat="1" applyFont="1" applyFill="1" applyBorder="1" applyAlignment="1">
      <alignment horizontal="left"/>
    </xf>
    <xf numFmtId="193" fontId="68" fillId="4" borderId="84" xfId="3" applyFont="1" applyFill="1" applyBorder="1"/>
    <xf numFmtId="193" fontId="68" fillId="4" borderId="65" xfId="3" applyFont="1" applyFill="1" applyBorder="1" applyAlignment="1">
      <alignment horizontal="center"/>
    </xf>
    <xf numFmtId="43" fontId="68" fillId="4" borderId="66" xfId="3" applyNumberFormat="1" applyFont="1" applyFill="1" applyBorder="1"/>
    <xf numFmtId="43" fontId="68" fillId="4" borderId="62" xfId="3" applyNumberFormat="1" applyFont="1" applyFill="1" applyBorder="1"/>
    <xf numFmtId="193" fontId="65" fillId="4" borderId="66" xfId="3" applyFont="1" applyFill="1" applyBorder="1"/>
    <xf numFmtId="193" fontId="65" fillId="4" borderId="62" xfId="3" applyFont="1" applyFill="1" applyBorder="1"/>
    <xf numFmtId="193" fontId="66" fillId="4" borderId="143" xfId="3" applyFont="1" applyFill="1" applyBorder="1" applyAlignment="1">
      <alignment horizontal="left"/>
    </xf>
    <xf numFmtId="193" fontId="66" fillId="4" borderId="144" xfId="3" applyFont="1" applyFill="1" applyBorder="1"/>
    <xf numFmtId="193" fontId="66" fillId="4" borderId="5" xfId="3" applyFont="1" applyFill="1" applyBorder="1"/>
    <xf numFmtId="193" fontId="66" fillId="4" borderId="4" xfId="3" applyFont="1" applyFill="1" applyBorder="1"/>
    <xf numFmtId="193" fontId="66" fillId="4" borderId="5" xfId="4" applyFont="1" applyFill="1" applyBorder="1"/>
    <xf numFmtId="193" fontId="66" fillId="4" borderId="103" xfId="4" applyFont="1" applyFill="1" applyBorder="1" applyAlignment="1">
      <alignment horizontal="left"/>
    </xf>
    <xf numFmtId="193" fontId="98" fillId="4" borderId="4" xfId="3" applyFont="1" applyFill="1" applyBorder="1"/>
    <xf numFmtId="193" fontId="66" fillId="4" borderId="5" xfId="4" applyFont="1" applyFill="1" applyBorder="1" applyAlignment="1">
      <alignment horizontal="left"/>
    </xf>
    <xf numFmtId="193" fontId="66" fillId="4" borderId="4" xfId="4" applyFont="1" applyFill="1" applyBorder="1" applyAlignment="1">
      <alignment horizontal="left"/>
    </xf>
    <xf numFmtId="193" fontId="66" fillId="4" borderId="103" xfId="4" applyFont="1" applyFill="1" applyBorder="1"/>
    <xf numFmtId="193" fontId="67" fillId="4" borderId="104" xfId="3" applyFont="1" applyFill="1" applyBorder="1"/>
    <xf numFmtId="1" fontId="54" fillId="4" borderId="15" xfId="3" applyNumberFormat="1" applyFont="1" applyFill="1" applyBorder="1" applyAlignment="1">
      <alignment horizontal="center"/>
    </xf>
    <xf numFmtId="1" fontId="54" fillId="4" borderId="3" xfId="3" applyNumberFormat="1" applyFont="1" applyFill="1" applyBorder="1" applyAlignment="1">
      <alignment horizontal="center"/>
    </xf>
    <xf numFmtId="1" fontId="54" fillId="4" borderId="102" xfId="3" applyNumberFormat="1" applyFont="1" applyFill="1" applyBorder="1" applyAlignment="1">
      <alignment horizontal="center"/>
    </xf>
    <xf numFmtId="1" fontId="54" fillId="4" borderId="146" xfId="3" applyNumberFormat="1" applyFont="1" applyFill="1" applyBorder="1" applyAlignment="1">
      <alignment horizontal="center"/>
    </xf>
    <xf numFmtId="193" fontId="54" fillId="4" borderId="11" xfId="3" applyFont="1" applyFill="1" applyBorder="1" applyAlignment="1">
      <alignment horizontal="center"/>
    </xf>
    <xf numFmtId="193" fontId="73" fillId="4" borderId="147" xfId="3" applyFont="1" applyFill="1" applyBorder="1" applyAlignment="1">
      <alignment horizontal="center"/>
    </xf>
    <xf numFmtId="1" fontId="54" fillId="4" borderId="103" xfId="3" applyNumberFormat="1" applyFont="1" applyFill="1" applyBorder="1" applyAlignment="1">
      <alignment horizontal="center"/>
    </xf>
    <xf numFmtId="1" fontId="54" fillId="4" borderId="106" xfId="3" applyNumberFormat="1" applyFont="1" applyFill="1" applyBorder="1" applyAlignment="1">
      <alignment horizontal="center"/>
    </xf>
    <xf numFmtId="43" fontId="87" fillId="4" borderId="3" xfId="2" applyFont="1" applyFill="1" applyBorder="1"/>
    <xf numFmtId="193" fontId="18" fillId="5" borderId="57" xfId="3" applyFont="1" applyFill="1" applyBorder="1" applyAlignment="1">
      <alignment horizontal="center"/>
    </xf>
    <xf numFmtId="2" fontId="107" fillId="0" borderId="67" xfId="3" applyNumberFormat="1" applyFont="1" applyBorder="1" applyAlignment="1">
      <alignment horizontal="center"/>
    </xf>
    <xf numFmtId="2" fontId="107" fillId="0" borderId="68" xfId="3" applyNumberFormat="1" applyFont="1" applyBorder="1" applyAlignment="1">
      <alignment horizontal="center"/>
    </xf>
    <xf numFmtId="2" fontId="107" fillId="0" borderId="58" xfId="3" applyNumberFormat="1" applyFont="1" applyBorder="1" applyAlignment="1">
      <alignment horizontal="center"/>
    </xf>
    <xf numFmtId="2" fontId="107" fillId="0" borderId="59" xfId="3" applyNumberFormat="1" applyFont="1" applyBorder="1" applyAlignment="1">
      <alignment horizontal="center"/>
    </xf>
    <xf numFmtId="2" fontId="107" fillId="0" borderId="70" xfId="3" applyNumberFormat="1" applyFont="1" applyBorder="1" applyAlignment="1">
      <alignment horizontal="center"/>
    </xf>
    <xf numFmtId="2" fontId="104" fillId="0" borderId="0" xfId="3" applyNumberFormat="1" applyFont="1" applyAlignment="1">
      <alignment horizontal="center"/>
    </xf>
    <xf numFmtId="2" fontId="107" fillId="0" borderId="66" xfId="3" applyNumberFormat="1" applyFont="1" applyBorder="1" applyAlignment="1">
      <alignment horizontal="center"/>
    </xf>
    <xf numFmtId="2" fontId="107" fillId="0" borderId="62" xfId="3" applyNumberFormat="1" applyFont="1" applyBorder="1" applyAlignment="1">
      <alignment horizontal="center"/>
    </xf>
    <xf numFmtId="2" fontId="111" fillId="0" borderId="58" xfId="1" applyNumberFormat="1" applyFont="1" applyFill="1" applyBorder="1" applyAlignment="1">
      <alignment horizontal="center"/>
    </xf>
    <xf numFmtId="2" fontId="111" fillId="0" borderId="66" xfId="1" applyNumberFormat="1" applyFont="1" applyFill="1" applyBorder="1" applyAlignment="1">
      <alignment horizontal="center"/>
    </xf>
    <xf numFmtId="2" fontId="111" fillId="0" borderId="62" xfId="1" applyNumberFormat="1" applyFont="1" applyFill="1" applyBorder="1" applyAlignment="1">
      <alignment horizontal="center"/>
    </xf>
    <xf numFmtId="43" fontId="107" fillId="0" borderId="67" xfId="1" applyFont="1" applyFill="1" applyBorder="1" applyAlignment="1">
      <alignment horizontal="center"/>
    </xf>
    <xf numFmtId="43" fontId="107" fillId="0" borderId="62" xfId="1" applyFont="1" applyFill="1" applyBorder="1" applyAlignment="1">
      <alignment horizontal="center"/>
    </xf>
    <xf numFmtId="2" fontId="110" fillId="4" borderId="81" xfId="3" applyNumberFormat="1" applyFont="1" applyFill="1" applyBorder="1" applyAlignment="1">
      <alignment horizontal="left"/>
    </xf>
    <xf numFmtId="2" fontId="110" fillId="4" borderId="90" xfId="3" applyNumberFormat="1" applyFont="1" applyFill="1" applyBorder="1" applyAlignment="1">
      <alignment horizontal="left"/>
    </xf>
    <xf numFmtId="2" fontId="110" fillId="4" borderId="6" xfId="3" applyNumberFormat="1" applyFont="1" applyFill="1" applyBorder="1" applyAlignment="1">
      <alignment horizontal="left"/>
    </xf>
    <xf numFmtId="2" fontId="110" fillId="4" borderId="63" xfId="3" applyNumberFormat="1" applyFont="1" applyFill="1" applyBorder="1" applyAlignment="1">
      <alignment horizontal="left"/>
    </xf>
    <xf numFmtId="193" fontId="89" fillId="4" borderId="80" xfId="3" applyFont="1" applyFill="1" applyBorder="1" applyAlignment="1">
      <alignment horizontal="center"/>
    </xf>
    <xf numFmtId="193" fontId="89" fillId="4" borderId="81" xfId="3" applyFont="1" applyFill="1" applyBorder="1" applyAlignment="1">
      <alignment horizontal="center"/>
    </xf>
    <xf numFmtId="193" fontId="89" fillId="4" borderId="90" xfId="3" applyFont="1" applyFill="1" applyBorder="1" applyAlignment="1">
      <alignment horizontal="center"/>
    </xf>
    <xf numFmtId="193" fontId="89" fillId="4" borderId="133" xfId="3" applyFont="1" applyFill="1" applyBorder="1" applyAlignment="1">
      <alignment horizontal="left"/>
    </xf>
    <xf numFmtId="193" fontId="89" fillId="4" borderId="2" xfId="3" applyFont="1" applyFill="1" applyBorder="1" applyAlignment="1">
      <alignment horizontal="left"/>
    </xf>
    <xf numFmtId="193" fontId="89" fillId="4" borderId="134" xfId="3" applyFont="1" applyFill="1" applyBorder="1" applyAlignment="1">
      <alignment horizontal="left"/>
    </xf>
    <xf numFmtId="193" fontId="66" fillId="4" borderId="0" xfId="0" applyFont="1" applyFill="1" applyAlignment="1">
      <alignment horizontal="center" vertical="center"/>
    </xf>
    <xf numFmtId="193" fontId="72" fillId="4" borderId="59" xfId="0" applyFont="1" applyFill="1" applyBorder="1" applyAlignment="1">
      <alignment horizontal="left"/>
    </xf>
    <xf numFmtId="193" fontId="102" fillId="4" borderId="6" xfId="3" applyFont="1" applyFill="1" applyBorder="1" applyAlignment="1">
      <alignment horizontal="center"/>
    </xf>
    <xf numFmtId="193" fontId="102" fillId="4" borderId="142" xfId="3" applyFont="1" applyFill="1" applyBorder="1" applyAlignment="1">
      <alignment horizontal="center"/>
    </xf>
    <xf numFmtId="43" fontId="68" fillId="4" borderId="59" xfId="2" applyFont="1" applyFill="1" applyBorder="1" applyAlignment="1">
      <alignment horizontal="center"/>
    </xf>
    <xf numFmtId="43" fontId="68" fillId="4" borderId="130" xfId="2" applyFont="1" applyFill="1" applyBorder="1" applyAlignment="1">
      <alignment horizontal="center"/>
    </xf>
    <xf numFmtId="43" fontId="68" fillId="4" borderId="131" xfId="2" applyFont="1" applyFill="1" applyBorder="1" applyAlignment="1">
      <alignment horizontal="center"/>
    </xf>
    <xf numFmtId="43" fontId="91" fillId="4" borderId="88" xfId="3" applyNumberFormat="1" applyFont="1" applyFill="1" applyBorder="1" applyAlignment="1">
      <alignment horizontal="center"/>
    </xf>
    <xf numFmtId="43" fontId="91" fillId="4" borderId="89" xfId="3" applyNumberFormat="1" applyFont="1" applyFill="1" applyBorder="1" applyAlignment="1">
      <alignment horizontal="center"/>
    </xf>
    <xf numFmtId="193" fontId="54" fillId="4" borderId="1" xfId="4" applyFont="1" applyFill="1" applyBorder="1" applyAlignment="1">
      <alignment horizontal="left"/>
    </xf>
    <xf numFmtId="193" fontId="92" fillId="4" borderId="1" xfId="4" applyFont="1" applyFill="1" applyBorder="1"/>
    <xf numFmtId="193" fontId="68" fillId="4" borderId="58" xfId="3" applyFont="1" applyFill="1" applyBorder="1" applyAlignment="1">
      <alignment horizontal="center" vertical="center" shrinkToFit="1"/>
    </xf>
    <xf numFmtId="193" fontId="68" fillId="4" borderId="59" xfId="3" applyFont="1" applyFill="1" applyBorder="1" applyAlignment="1">
      <alignment horizontal="center" vertical="center" shrinkToFit="1"/>
    </xf>
    <xf numFmtId="193" fontId="68" fillId="4" borderId="60" xfId="3" applyFont="1" applyFill="1" applyBorder="1" applyAlignment="1">
      <alignment horizontal="center" vertical="center" shrinkToFit="1"/>
    </xf>
    <xf numFmtId="193" fontId="68" fillId="4" borderId="87" xfId="3" applyFont="1" applyFill="1" applyBorder="1" applyAlignment="1">
      <alignment horizontal="center" vertical="center" shrinkToFit="1"/>
    </xf>
    <xf numFmtId="193" fontId="68" fillId="4" borderId="88" xfId="3" applyFont="1" applyFill="1" applyBorder="1" applyAlignment="1">
      <alignment horizontal="center" vertical="center" shrinkToFit="1"/>
    </xf>
    <xf numFmtId="193" fontId="68" fillId="4" borderId="89" xfId="3" applyFont="1" applyFill="1" applyBorder="1" applyAlignment="1">
      <alignment horizontal="center" vertical="center" shrinkToFit="1"/>
    </xf>
    <xf numFmtId="193" fontId="68" fillId="4" borderId="85" xfId="3" applyFont="1" applyFill="1" applyBorder="1" applyAlignment="1">
      <alignment horizontal="center" vertical="center" shrinkToFit="1"/>
    </xf>
    <xf numFmtId="193" fontId="68" fillId="4" borderId="86" xfId="3" applyFont="1" applyFill="1" applyBorder="1" applyAlignment="1">
      <alignment horizontal="center" vertical="center" shrinkToFit="1"/>
    </xf>
    <xf numFmtId="193" fontId="68" fillId="4" borderId="87" xfId="3" applyFont="1" applyFill="1" applyBorder="1" applyAlignment="1">
      <alignment horizontal="center"/>
    </xf>
    <xf numFmtId="193" fontId="68" fillId="4" borderId="89" xfId="3" applyFont="1" applyFill="1" applyBorder="1" applyAlignment="1">
      <alignment horizontal="center"/>
    </xf>
    <xf numFmtId="193" fontId="72" fillId="4" borderId="1" xfId="3" applyFont="1" applyFill="1" applyBorder="1" applyAlignment="1">
      <alignment horizontal="center"/>
    </xf>
    <xf numFmtId="0" fontId="72" fillId="4" borderId="1" xfId="3" applyNumberFormat="1" applyFont="1" applyFill="1" applyBorder="1" applyAlignment="1">
      <alignment horizontal="center"/>
    </xf>
    <xf numFmtId="193" fontId="98" fillId="4" borderId="1" xfId="3" applyFont="1" applyFill="1" applyBorder="1" applyAlignment="1">
      <alignment horizontal="center"/>
    </xf>
    <xf numFmtId="193" fontId="54" fillId="4" borderId="1" xfId="3" applyFont="1" applyFill="1" applyBorder="1" applyAlignment="1">
      <alignment horizontal="right"/>
    </xf>
    <xf numFmtId="193" fontId="92" fillId="4" borderId="1" xfId="3" applyFont="1" applyFill="1" applyBorder="1" applyAlignment="1">
      <alignment horizontal="left"/>
    </xf>
    <xf numFmtId="193" fontId="97" fillId="4" borderId="67" xfId="3" applyFont="1" applyFill="1" applyBorder="1" applyAlignment="1">
      <alignment horizontal="center"/>
    </xf>
    <xf numFmtId="193" fontId="97" fillId="4" borderId="66" xfId="3" applyFont="1" applyFill="1" applyBorder="1" applyAlignment="1">
      <alignment horizontal="center"/>
    </xf>
    <xf numFmtId="43" fontId="97" fillId="4" borderId="66" xfId="2" applyFont="1" applyFill="1" applyBorder="1" applyAlignment="1">
      <alignment horizontal="center"/>
    </xf>
    <xf numFmtId="43" fontId="68" fillId="4" borderId="7" xfId="2" applyFont="1" applyFill="1" applyBorder="1" applyAlignment="1">
      <alignment horizontal="center"/>
    </xf>
    <xf numFmtId="43" fontId="68" fillId="4" borderId="123" xfId="2" applyFont="1" applyFill="1" applyBorder="1" applyAlignment="1">
      <alignment horizontal="center"/>
    </xf>
    <xf numFmtId="43" fontId="68" fillId="4" borderId="67" xfId="3" applyNumberFormat="1" applyFont="1" applyFill="1" applyBorder="1" applyAlignment="1">
      <alignment horizontal="center"/>
    </xf>
    <xf numFmtId="43" fontId="68" fillId="4" borderId="62" xfId="3" applyNumberFormat="1" applyFont="1" applyFill="1" applyBorder="1" applyAlignment="1">
      <alignment horizontal="center"/>
    </xf>
    <xf numFmtId="43" fontId="68" fillId="4" borderId="87" xfId="3" applyNumberFormat="1" applyFont="1" applyFill="1" applyBorder="1" applyAlignment="1">
      <alignment horizontal="center"/>
    </xf>
    <xf numFmtId="43" fontId="68" fillId="4" borderId="89" xfId="3" applyNumberFormat="1" applyFont="1" applyFill="1" applyBorder="1" applyAlignment="1">
      <alignment horizontal="center"/>
    </xf>
    <xf numFmtId="43" fontId="68" fillId="4" borderId="124" xfId="2" applyFont="1" applyFill="1" applyBorder="1" applyAlignment="1">
      <alignment horizontal="center"/>
    </xf>
    <xf numFmtId="43" fontId="68" fillId="4" borderId="127" xfId="2" applyFont="1" applyFill="1" applyBorder="1" applyAlignment="1">
      <alignment horizontal="center"/>
    </xf>
    <xf numFmtId="193" fontId="96" fillId="4" borderId="66" xfId="3" applyFont="1" applyFill="1" applyBorder="1" applyAlignment="1">
      <alignment horizontal="center"/>
    </xf>
    <xf numFmtId="193" fontId="96" fillId="4" borderId="62" xfId="3" applyFont="1" applyFill="1" applyBorder="1" applyAlignment="1">
      <alignment horizontal="center"/>
    </xf>
    <xf numFmtId="43" fontId="68" fillId="4" borderId="92" xfId="2" applyFont="1" applyFill="1" applyBorder="1" applyAlignment="1">
      <alignment horizontal="center"/>
    </xf>
    <xf numFmtId="43" fontId="68" fillId="4" borderId="91" xfId="2" applyFont="1" applyFill="1" applyBorder="1" applyAlignment="1">
      <alignment horizontal="center"/>
    </xf>
    <xf numFmtId="43" fontId="68" fillId="4" borderId="133" xfId="2" applyFont="1" applyFill="1" applyBorder="1" applyAlignment="1">
      <alignment horizontal="center"/>
    </xf>
    <xf numFmtId="43" fontId="68" fillId="4" borderId="134" xfId="2" applyFont="1" applyFill="1" applyBorder="1" applyAlignment="1">
      <alignment horizontal="center"/>
    </xf>
    <xf numFmtId="193" fontId="68" fillId="4" borderId="58" xfId="3" applyFont="1" applyFill="1" applyBorder="1" applyAlignment="1">
      <alignment horizontal="center"/>
    </xf>
    <xf numFmtId="193" fontId="68" fillId="4" borderId="60" xfId="3" applyFont="1" applyFill="1" applyBorder="1" applyAlignment="1">
      <alignment horizontal="center"/>
    </xf>
    <xf numFmtId="43" fontId="68" fillId="4" borderId="125" xfId="2" applyFont="1" applyFill="1" applyBorder="1" applyAlignment="1">
      <alignment horizontal="center"/>
    </xf>
    <xf numFmtId="43" fontId="68" fillId="4" borderId="126" xfId="2" applyFont="1" applyFill="1" applyBorder="1" applyAlignment="1">
      <alignment horizontal="center"/>
    </xf>
    <xf numFmtId="193" fontId="55" fillId="4" borderId="1" xfId="4" applyFont="1" applyFill="1" applyBorder="1" applyAlignment="1">
      <alignment horizontal="center"/>
    </xf>
    <xf numFmtId="195" fontId="54" fillId="4" borderId="1" xfId="4" applyNumberFormat="1" applyFont="1" applyFill="1" applyBorder="1" applyAlignment="1">
      <alignment horizontal="center"/>
    </xf>
    <xf numFmtId="0" fontId="55" fillId="4" borderId="121" xfId="3" applyNumberFormat="1" applyFont="1" applyFill="1" applyBorder="1" applyAlignment="1">
      <alignment horizontal="center"/>
    </xf>
    <xf numFmtId="0" fontId="55" fillId="4" borderId="1" xfId="3" applyNumberFormat="1" applyFont="1" applyFill="1" applyBorder="1" applyAlignment="1">
      <alignment horizontal="center"/>
    </xf>
    <xf numFmtId="0" fontId="55" fillId="4" borderId="122" xfId="3" applyNumberFormat="1" applyFont="1" applyFill="1" applyBorder="1" applyAlignment="1">
      <alignment horizontal="center"/>
    </xf>
    <xf numFmtId="193" fontId="92" fillId="4" borderId="1" xfId="3" applyFont="1" applyFill="1" applyBorder="1" applyAlignment="1">
      <alignment horizontal="center"/>
    </xf>
    <xf numFmtId="193" fontId="66" fillId="4" borderId="1" xfId="4" applyFont="1" applyFill="1" applyBorder="1" applyAlignment="1">
      <alignment horizontal="left"/>
    </xf>
    <xf numFmtId="43" fontId="54" fillId="4" borderId="0" xfId="3" applyNumberFormat="1" applyFont="1" applyFill="1" applyAlignment="1">
      <alignment horizontal="center"/>
    </xf>
    <xf numFmtId="193" fontId="54" fillId="4" borderId="0" xfId="3" applyFont="1" applyFill="1" applyAlignment="1">
      <alignment horizontal="center"/>
    </xf>
    <xf numFmtId="193" fontId="69" fillId="4" borderId="0" xfId="3" applyFont="1" applyFill="1" applyAlignment="1">
      <alignment horizontal="center" vertical="center" shrinkToFit="1"/>
    </xf>
    <xf numFmtId="193" fontId="70" fillId="4" borderId="0" xfId="0" applyFont="1" applyFill="1" applyAlignment="1">
      <alignment horizontal="center" vertical="center" shrinkToFit="1"/>
    </xf>
    <xf numFmtId="193" fontId="70" fillId="4" borderId="57" xfId="0" applyFont="1" applyFill="1" applyBorder="1" applyAlignment="1">
      <alignment horizontal="center" vertical="center" shrinkToFit="1"/>
    </xf>
    <xf numFmtId="193" fontId="66" fillId="4" borderId="0" xfId="0" applyFont="1" applyFill="1" applyAlignment="1">
      <alignment horizontal="left" vertical="center"/>
    </xf>
    <xf numFmtId="43" fontId="95" fillId="4" borderId="137" xfId="3" applyNumberFormat="1" applyFont="1" applyFill="1" applyBorder="1" applyAlignment="1">
      <alignment horizontal="center"/>
    </xf>
    <xf numFmtId="43" fontId="95" fillId="4" borderId="98" xfId="3" applyNumberFormat="1" applyFont="1" applyFill="1" applyBorder="1" applyAlignment="1">
      <alignment horizontal="center"/>
    </xf>
    <xf numFmtId="43" fontId="95" fillId="4" borderId="99" xfId="3" applyNumberFormat="1" applyFont="1" applyFill="1" applyBorder="1" applyAlignment="1">
      <alignment horizontal="center"/>
    </xf>
    <xf numFmtId="43" fontId="95" fillId="4" borderId="100" xfId="3" applyNumberFormat="1" applyFont="1" applyFill="1" applyBorder="1" applyAlignment="1">
      <alignment horizontal="center"/>
    </xf>
    <xf numFmtId="193" fontId="68" fillId="4" borderId="80" xfId="3" applyFont="1" applyFill="1" applyBorder="1" applyAlignment="1">
      <alignment horizontal="center"/>
    </xf>
    <xf numFmtId="193" fontId="68" fillId="4" borderId="90" xfId="3" applyFont="1" applyFill="1" applyBorder="1" applyAlignment="1">
      <alignment horizontal="center"/>
    </xf>
    <xf numFmtId="193" fontId="68" fillId="4" borderId="82" xfId="3" applyFont="1" applyFill="1" applyBorder="1" applyAlignment="1">
      <alignment horizontal="center"/>
    </xf>
    <xf numFmtId="193" fontId="68" fillId="4" borderId="63" xfId="3" applyFont="1" applyFill="1" applyBorder="1" applyAlignment="1">
      <alignment horizontal="center"/>
    </xf>
    <xf numFmtId="193" fontId="92" fillId="4" borderId="1" xfId="4" applyFont="1" applyFill="1" applyBorder="1" applyAlignment="1">
      <alignment horizontal="center"/>
    </xf>
    <xf numFmtId="193" fontId="94" fillId="4" borderId="1" xfId="3" applyFont="1" applyFill="1" applyBorder="1" applyAlignment="1">
      <alignment horizontal="center"/>
    </xf>
    <xf numFmtId="193" fontId="102" fillId="4" borderId="139" xfId="3" applyFont="1" applyFill="1" applyBorder="1" applyAlignment="1">
      <alignment horizontal="center"/>
    </xf>
    <xf numFmtId="193" fontId="102" fillId="4" borderId="2" xfId="3" applyFont="1" applyFill="1" applyBorder="1" applyAlignment="1">
      <alignment horizontal="center"/>
    </xf>
    <xf numFmtId="193" fontId="102" fillId="4" borderId="140" xfId="3" applyFont="1" applyFill="1" applyBorder="1" applyAlignment="1">
      <alignment horizontal="center"/>
    </xf>
    <xf numFmtId="193" fontId="54" fillId="4" borderId="1" xfId="4" applyFont="1" applyFill="1" applyBorder="1" applyAlignment="1">
      <alignment horizontal="center"/>
    </xf>
    <xf numFmtId="193" fontId="98" fillId="4" borderId="1" xfId="4" applyFont="1" applyFill="1" applyBorder="1" applyAlignment="1">
      <alignment horizontal="center"/>
    </xf>
    <xf numFmtId="193" fontId="66" fillId="4" borderId="0" xfId="0" applyFont="1" applyFill="1" applyAlignment="1">
      <alignment horizontal="left"/>
    </xf>
    <xf numFmtId="193" fontId="54" fillId="4" borderId="0" xfId="0" applyFont="1" applyFill="1" applyAlignment="1">
      <alignment horizontal="left" vertical="center"/>
    </xf>
    <xf numFmtId="193" fontId="54" fillId="4" borderId="0" xfId="0" applyFont="1" applyFill="1" applyAlignment="1">
      <alignment horizontal="center" vertical="center"/>
    </xf>
    <xf numFmtId="0" fontId="66" fillId="4" borderId="0" xfId="0" applyNumberFormat="1" applyFont="1" applyFill="1" applyAlignment="1">
      <alignment horizontal="center" vertical="center"/>
    </xf>
    <xf numFmtId="193" fontId="68" fillId="4" borderId="67" xfId="3" applyFont="1" applyFill="1" applyBorder="1" applyAlignment="1">
      <alignment horizontal="center"/>
    </xf>
    <xf numFmtId="193" fontId="68" fillId="4" borderId="66" xfId="3" applyFont="1" applyFill="1" applyBorder="1" applyAlignment="1">
      <alignment horizontal="center"/>
    </xf>
    <xf numFmtId="43" fontId="68" fillId="4" borderId="66" xfId="2" applyFont="1" applyFill="1" applyBorder="1" applyAlignment="1">
      <alignment horizontal="center"/>
    </xf>
    <xf numFmtId="193" fontId="54" fillId="4" borderId="110" xfId="3" applyFont="1" applyFill="1" applyBorder="1" applyAlignment="1">
      <alignment horizontal="center" vertical="center" shrinkToFit="1"/>
    </xf>
    <xf numFmtId="193" fontId="54" fillId="4" borderId="115" xfId="3" applyFont="1" applyFill="1" applyBorder="1" applyAlignment="1">
      <alignment horizontal="center" vertical="center" shrinkToFit="1"/>
    </xf>
    <xf numFmtId="193" fontId="66" fillId="4" borderId="5" xfId="4" applyFont="1" applyFill="1" applyBorder="1" applyAlignment="1">
      <alignment horizontal="center"/>
    </xf>
    <xf numFmtId="193" fontId="66" fillId="4" borderId="1" xfId="4" applyFont="1" applyFill="1" applyBorder="1" applyAlignment="1">
      <alignment horizontal="center"/>
    </xf>
    <xf numFmtId="193" fontId="66" fillId="4" borderId="4" xfId="4" applyFont="1" applyFill="1" applyBorder="1" applyAlignment="1">
      <alignment horizontal="center"/>
    </xf>
    <xf numFmtId="193" fontId="73" fillId="4" borderId="149" xfId="3" applyFont="1" applyFill="1" applyBorder="1" applyAlignment="1">
      <alignment horizontal="center"/>
    </xf>
    <xf numFmtId="193" fontId="73" fillId="4" borderId="62" xfId="3" applyFont="1" applyFill="1" applyBorder="1" applyAlignment="1">
      <alignment horizontal="center"/>
    </xf>
    <xf numFmtId="193" fontId="88" fillId="4" borderId="111" xfId="3" applyFont="1" applyFill="1" applyBorder="1" applyAlignment="1">
      <alignment horizontal="center"/>
    </xf>
    <xf numFmtId="193" fontId="88" fillId="4" borderId="150" xfId="3" applyFont="1" applyFill="1" applyBorder="1" applyAlignment="1">
      <alignment horizontal="center"/>
    </xf>
    <xf numFmtId="193" fontId="73" fillId="4" borderId="1" xfId="3" applyFont="1" applyFill="1" applyBorder="1" applyAlignment="1">
      <alignment horizontal="center"/>
    </xf>
    <xf numFmtId="193" fontId="73" fillId="4" borderId="4" xfId="3" applyFont="1" applyFill="1" applyBorder="1" applyAlignment="1">
      <alignment horizontal="center"/>
    </xf>
    <xf numFmtId="193" fontId="72" fillId="4" borderId="148" xfId="3" applyFont="1" applyFill="1" applyBorder="1" applyAlignment="1">
      <alignment horizontal="center"/>
    </xf>
    <xf numFmtId="193" fontId="72" fillId="4" borderId="112" xfId="3" applyFont="1" applyFill="1" applyBorder="1" applyAlignment="1">
      <alignment horizontal="center"/>
    </xf>
    <xf numFmtId="193" fontId="72" fillId="4" borderId="113" xfId="3" applyFont="1" applyFill="1" applyBorder="1" applyAlignment="1">
      <alignment horizontal="center"/>
    </xf>
    <xf numFmtId="43" fontId="88" fillId="4" borderId="137" xfId="2" applyFont="1" applyFill="1" applyBorder="1" applyAlignment="1">
      <alignment horizontal="center"/>
    </xf>
    <xf numFmtId="43" fontId="88" fillId="4" borderId="151" xfId="2" applyFont="1" applyFill="1" applyBorder="1" applyAlignment="1">
      <alignment horizontal="center"/>
    </xf>
    <xf numFmtId="43" fontId="54" fillId="4" borderId="5" xfId="2" applyFont="1" applyFill="1" applyBorder="1" applyAlignment="1">
      <alignment horizontal="center"/>
    </xf>
    <xf numFmtId="43" fontId="54" fillId="4" borderId="4" xfId="2" applyFont="1" applyFill="1" applyBorder="1" applyAlignment="1">
      <alignment horizontal="center"/>
    </xf>
    <xf numFmtId="43" fontId="54" fillId="4" borderId="1" xfId="2" applyFont="1" applyFill="1" applyBorder="1" applyAlignment="1">
      <alignment horizontal="center"/>
    </xf>
    <xf numFmtId="1" fontId="54" fillId="4" borderId="110" xfId="3" applyNumberFormat="1" applyFont="1" applyFill="1" applyBorder="1" applyAlignment="1">
      <alignment horizontal="center" vertical="center" shrinkToFit="1"/>
    </xf>
    <xf numFmtId="1" fontId="54" fillId="4" borderId="115" xfId="3" applyNumberFormat="1" applyFont="1" applyFill="1" applyBorder="1" applyAlignment="1">
      <alignment horizontal="center" vertical="center" shrinkToFit="1"/>
    </xf>
    <xf numFmtId="43" fontId="75" fillId="4" borderId="108" xfId="2" applyFont="1" applyFill="1" applyBorder="1" applyAlignment="1">
      <alignment horizontal="center"/>
    </xf>
    <xf numFmtId="43" fontId="75" fillId="4" borderId="107" xfId="2" applyFont="1" applyFill="1" applyBorder="1" applyAlignment="1">
      <alignment horizontal="center"/>
    </xf>
    <xf numFmtId="43" fontId="54" fillId="4" borderId="108" xfId="2" applyFont="1" applyFill="1" applyBorder="1" applyAlignment="1">
      <alignment horizontal="center"/>
    </xf>
    <xf numFmtId="43" fontId="54" fillId="4" borderId="107" xfId="2" applyFont="1" applyFill="1" applyBorder="1" applyAlignment="1">
      <alignment horizontal="center"/>
    </xf>
    <xf numFmtId="193" fontId="72" fillId="4" borderId="120" xfId="3" applyFont="1" applyFill="1" applyBorder="1" applyAlignment="1">
      <alignment horizontal="center"/>
    </xf>
    <xf numFmtId="193" fontId="72" fillId="4" borderId="119" xfId="3" applyFont="1" applyFill="1" applyBorder="1" applyAlignment="1">
      <alignment horizontal="center"/>
    </xf>
    <xf numFmtId="43" fontId="88" fillId="4" borderId="67" xfId="2" applyFont="1" applyFill="1" applyBorder="1" applyAlignment="1">
      <alignment horizontal="center"/>
    </xf>
    <xf numFmtId="43" fontId="88" fillId="4" borderId="68" xfId="2" applyFont="1" applyFill="1" applyBorder="1" applyAlignment="1">
      <alignment horizontal="center"/>
    </xf>
    <xf numFmtId="43" fontId="54" fillId="4" borderId="0" xfId="2" applyFont="1" applyFill="1" applyBorder="1" applyAlignment="1">
      <alignment horizontal="center"/>
    </xf>
    <xf numFmtId="43" fontId="54" fillId="4" borderId="18" xfId="2" applyFont="1" applyFill="1" applyBorder="1" applyAlignment="1">
      <alignment horizontal="center"/>
    </xf>
    <xf numFmtId="193" fontId="72" fillId="4" borderId="108" xfId="3" applyFont="1" applyFill="1" applyBorder="1" applyAlignment="1">
      <alignment horizontal="right"/>
    </xf>
    <xf numFmtId="193" fontId="72" fillId="4" borderId="105" xfId="3" applyFont="1" applyFill="1" applyBorder="1" applyAlignment="1">
      <alignment horizontal="right"/>
    </xf>
    <xf numFmtId="193" fontId="72" fillId="4" borderId="107" xfId="3" applyFont="1" applyFill="1" applyBorder="1" applyAlignment="1">
      <alignment horizontal="right"/>
    </xf>
    <xf numFmtId="193" fontId="66" fillId="4" borderId="5" xfId="4" applyFont="1" applyFill="1" applyBorder="1" applyAlignment="1">
      <alignment horizontal="right"/>
    </xf>
    <xf numFmtId="193" fontId="66" fillId="4" borderId="1" xfId="4" applyFont="1" applyFill="1" applyBorder="1" applyAlignment="1">
      <alignment horizontal="right"/>
    </xf>
    <xf numFmtId="193" fontId="69" fillId="4" borderId="32" xfId="4" applyFont="1" applyFill="1" applyBorder="1" applyAlignment="1">
      <alignment horizontal="center" vertical="center"/>
    </xf>
    <xf numFmtId="193" fontId="69" fillId="4" borderId="17" xfId="4" applyFont="1" applyFill="1" applyBorder="1" applyAlignment="1">
      <alignment horizontal="center" vertical="center"/>
    </xf>
    <xf numFmtId="193" fontId="69" fillId="4" borderId="36" xfId="4" applyFont="1" applyFill="1" applyBorder="1" applyAlignment="1">
      <alignment horizontal="center" vertical="center"/>
    </xf>
    <xf numFmtId="193" fontId="69" fillId="4" borderId="96" xfId="4" applyFont="1" applyFill="1" applyBorder="1" applyAlignment="1">
      <alignment horizontal="center" vertical="center"/>
    </xf>
    <xf numFmtId="193" fontId="69" fillId="4" borderId="57" xfId="4" applyFont="1" applyFill="1" applyBorder="1" applyAlignment="1">
      <alignment horizontal="center" vertical="center"/>
    </xf>
    <xf numFmtId="193" fontId="69" fillId="4" borderId="97" xfId="4" applyFont="1" applyFill="1" applyBorder="1" applyAlignment="1">
      <alignment horizontal="center" vertical="center"/>
    </xf>
    <xf numFmtId="193" fontId="54" fillId="4" borderId="111" xfId="3" applyFont="1" applyFill="1" applyBorder="1" applyAlignment="1">
      <alignment horizontal="center"/>
    </xf>
    <xf numFmtId="193" fontId="54" fillId="4" borderId="112" xfId="3" applyFont="1" applyFill="1" applyBorder="1" applyAlignment="1">
      <alignment horizontal="center"/>
    </xf>
    <xf numFmtId="193" fontId="54" fillId="4" borderId="113" xfId="3" applyFont="1" applyFill="1" applyBorder="1" applyAlignment="1">
      <alignment horizontal="center"/>
    </xf>
    <xf numFmtId="193" fontId="54" fillId="4" borderId="114" xfId="3" applyFont="1" applyFill="1" applyBorder="1" applyAlignment="1">
      <alignment horizontal="center" vertical="center" wrapText="1"/>
    </xf>
    <xf numFmtId="193" fontId="54" fillId="4" borderId="145" xfId="3" applyFont="1" applyFill="1" applyBorder="1" applyAlignment="1">
      <alignment horizontal="center" vertical="center" wrapText="1"/>
    </xf>
    <xf numFmtId="193" fontId="54" fillId="4" borderId="96" xfId="3" applyFont="1" applyFill="1" applyBorder="1" applyAlignment="1">
      <alignment horizontal="center" vertical="center" wrapText="1"/>
    </xf>
    <xf numFmtId="193" fontId="54" fillId="4" borderId="97" xfId="3" applyFont="1" applyFill="1" applyBorder="1" applyAlignment="1">
      <alignment horizontal="center" vertical="center" wrapText="1"/>
    </xf>
    <xf numFmtId="193" fontId="54" fillId="4" borderId="116" xfId="3" applyFont="1" applyFill="1" applyBorder="1" applyAlignment="1">
      <alignment horizontal="center"/>
    </xf>
    <xf numFmtId="193" fontId="54" fillId="4" borderId="118" xfId="3" applyFont="1" applyFill="1" applyBorder="1" applyAlignment="1">
      <alignment horizontal="center"/>
    </xf>
    <xf numFmtId="43" fontId="75" fillId="4" borderId="5" xfId="2" applyFont="1" applyFill="1" applyBorder="1" applyAlignment="1">
      <alignment horizontal="center"/>
    </xf>
    <xf numFmtId="43" fontId="75" fillId="4" borderId="4" xfId="2" applyFont="1" applyFill="1" applyBorder="1" applyAlignment="1">
      <alignment horizontal="center"/>
    </xf>
    <xf numFmtId="43" fontId="75" fillId="4" borderId="33" xfId="2" applyFont="1" applyFill="1" applyBorder="1" applyAlignment="1">
      <alignment horizontal="center"/>
    </xf>
    <xf numFmtId="43" fontId="75" fillId="4" borderId="18" xfId="2" applyFont="1" applyFill="1" applyBorder="1" applyAlignment="1">
      <alignment horizontal="center"/>
    </xf>
    <xf numFmtId="43" fontId="54" fillId="4" borderId="33" xfId="2" applyFont="1" applyFill="1" applyBorder="1" applyAlignment="1">
      <alignment horizontal="center"/>
    </xf>
    <xf numFmtId="43" fontId="54" fillId="4" borderId="5" xfId="3" applyNumberFormat="1" applyFont="1" applyFill="1" applyBorder="1" applyAlignment="1">
      <alignment horizontal="center"/>
    </xf>
    <xf numFmtId="43" fontId="54" fillId="4" borderId="4" xfId="3" applyNumberFormat="1" applyFont="1" applyFill="1" applyBorder="1" applyAlignment="1">
      <alignment horizontal="center"/>
    </xf>
    <xf numFmtId="43" fontId="54" fillId="4" borderId="9" xfId="3" applyNumberFormat="1" applyFont="1" applyFill="1" applyBorder="1" applyAlignment="1">
      <alignment horizontal="center"/>
    </xf>
    <xf numFmtId="193" fontId="54" fillId="4" borderId="9" xfId="3" applyFont="1" applyFill="1" applyBorder="1" applyAlignment="1">
      <alignment horizontal="center"/>
    </xf>
    <xf numFmtId="193" fontId="54" fillId="4" borderId="61" xfId="3" applyFont="1" applyFill="1" applyBorder="1" applyAlignment="1">
      <alignment horizontal="center"/>
    </xf>
    <xf numFmtId="43" fontId="88" fillId="4" borderId="13" xfId="2" applyFont="1" applyFill="1" applyBorder="1" applyAlignment="1">
      <alignment horizontal="center"/>
    </xf>
    <xf numFmtId="43" fontId="88" fillId="4" borderId="61" xfId="2" applyFont="1" applyFill="1" applyBorder="1" applyAlignment="1">
      <alignment horizontal="center"/>
    </xf>
    <xf numFmtId="43" fontId="54" fillId="4" borderId="2" xfId="2" applyFont="1" applyFill="1" applyBorder="1" applyAlignment="1">
      <alignment horizontal="center"/>
    </xf>
    <xf numFmtId="43" fontId="54" fillId="4" borderId="104" xfId="2" applyFont="1" applyFill="1" applyBorder="1" applyAlignment="1">
      <alignment horizontal="center"/>
    </xf>
    <xf numFmtId="193" fontId="54" fillId="4" borderId="96" xfId="3" applyFont="1" applyFill="1" applyBorder="1" applyAlignment="1">
      <alignment horizontal="center"/>
    </xf>
    <xf numFmtId="193" fontId="54" fillId="4" borderId="97" xfId="3" applyFont="1" applyFill="1" applyBorder="1" applyAlignment="1">
      <alignment horizontal="center"/>
    </xf>
    <xf numFmtId="193" fontId="42" fillId="3" borderId="42" xfId="0" applyFont="1" applyFill="1" applyBorder="1" applyAlignment="1">
      <alignment horizontal="center" vertical="center" wrapText="1" shrinkToFit="1"/>
    </xf>
    <xf numFmtId="193" fontId="45" fillId="3" borderId="42" xfId="0" applyFont="1" applyFill="1" applyBorder="1" applyAlignment="1">
      <alignment horizontal="center" vertical="center" shrinkToFit="1"/>
    </xf>
    <xf numFmtId="188" fontId="42" fillId="3" borderId="43" xfId="1" applyNumberFormat="1" applyFont="1" applyFill="1" applyBorder="1" applyAlignment="1">
      <alignment horizontal="center" vertical="center" shrinkToFit="1"/>
    </xf>
    <xf numFmtId="193" fontId="42" fillId="3" borderId="45" xfId="0" applyFont="1" applyFill="1" applyBorder="1" applyAlignment="1">
      <alignment horizontal="center" vertical="center" shrinkToFit="1"/>
    </xf>
    <xf numFmtId="193" fontId="40" fillId="10" borderId="0" xfId="0" applyFont="1" applyFill="1" applyAlignment="1">
      <alignment horizontal="center" vertical="center" shrinkToFit="1"/>
    </xf>
    <xf numFmtId="193" fontId="34" fillId="2" borderId="38" xfId="0" applyFont="1" applyFill="1" applyBorder="1" applyAlignment="1">
      <alignment horizontal="center" vertical="center" shrinkToFit="1"/>
    </xf>
    <xf numFmtId="193" fontId="34" fillId="2" borderId="38" xfId="0" applyFont="1" applyFill="1" applyBorder="1" applyAlignment="1">
      <alignment horizontal="center" vertical="center" wrapText="1" shrinkToFit="1"/>
    </xf>
    <xf numFmtId="187" fontId="11" fillId="11" borderId="0" xfId="0" applyNumberFormat="1" applyFont="1" applyFill="1" applyAlignment="1">
      <alignment horizontal="center"/>
    </xf>
    <xf numFmtId="193" fontId="45" fillId="3" borderId="43" xfId="0" applyFont="1" applyFill="1" applyBorder="1" applyAlignment="1">
      <alignment horizontal="center"/>
    </xf>
    <xf numFmtId="193" fontId="45" fillId="3" borderId="44" xfId="0" applyFont="1" applyFill="1" applyBorder="1" applyAlignment="1">
      <alignment horizontal="center"/>
    </xf>
    <xf numFmtId="193" fontId="45" fillId="3" borderId="45" xfId="0" applyFont="1" applyFill="1" applyBorder="1" applyAlignment="1">
      <alignment horizontal="center"/>
    </xf>
    <xf numFmtId="187" fontId="11" fillId="4" borderId="10" xfId="0" applyNumberFormat="1" applyFont="1" applyFill="1" applyBorder="1" applyAlignment="1">
      <alignment horizontal="center"/>
    </xf>
    <xf numFmtId="193" fontId="11" fillId="4" borderId="32" xfId="0" applyFont="1" applyFill="1" applyBorder="1" applyAlignment="1">
      <alignment horizontal="center"/>
    </xf>
    <xf numFmtId="193" fontId="11" fillId="4" borderId="17" xfId="0" applyFont="1" applyFill="1" applyBorder="1" applyAlignment="1">
      <alignment horizontal="center"/>
    </xf>
    <xf numFmtId="193" fontId="11" fillId="4" borderId="36" xfId="0" applyFont="1" applyFill="1" applyBorder="1" applyAlignment="1">
      <alignment horizontal="center"/>
    </xf>
    <xf numFmtId="193" fontId="11" fillId="4" borderId="16" xfId="0" applyFont="1" applyFill="1" applyBorder="1" applyAlignment="1">
      <alignment horizontal="center" vertical="center" wrapText="1" shrinkToFit="1"/>
    </xf>
    <xf numFmtId="193" fontId="11" fillId="4" borderId="14" xfId="0" applyFont="1" applyFill="1" applyBorder="1" applyAlignment="1">
      <alignment horizontal="center" vertical="center" wrapText="1" shrinkToFit="1"/>
    </xf>
    <xf numFmtId="193" fontId="11" fillId="4" borderId="16" xfId="0" applyFont="1" applyFill="1" applyBorder="1" applyAlignment="1">
      <alignment horizontal="center" vertical="center" shrinkToFit="1"/>
    </xf>
    <xf numFmtId="193" fontId="11" fillId="4" borderId="14" xfId="0" applyFont="1" applyFill="1" applyBorder="1" applyAlignment="1">
      <alignment horizontal="center" vertical="center" shrinkToFit="1"/>
    </xf>
    <xf numFmtId="188" fontId="11" fillId="4" borderId="32" xfId="1" applyNumberFormat="1" applyFont="1" applyFill="1" applyBorder="1" applyAlignment="1">
      <alignment horizontal="center" vertical="center" shrinkToFit="1"/>
    </xf>
    <xf numFmtId="188" fontId="11" fillId="4" borderId="11" xfId="1" applyNumberFormat="1" applyFont="1" applyFill="1" applyBorder="1" applyAlignment="1">
      <alignment horizontal="center" vertical="center" shrinkToFit="1"/>
    </xf>
    <xf numFmtId="193" fontId="11" fillId="4" borderId="36" xfId="0" applyFont="1" applyFill="1" applyBorder="1" applyAlignment="1">
      <alignment horizontal="center" vertical="center" shrinkToFit="1"/>
    </xf>
    <xf numFmtId="193" fontId="11" fillId="4" borderId="12" xfId="0" applyFont="1" applyFill="1" applyBorder="1" applyAlignment="1">
      <alignment horizontal="center" vertical="center" shrinkToFit="1"/>
    </xf>
    <xf numFmtId="193" fontId="11" fillId="4" borderId="15" xfId="0" applyFont="1" applyFill="1" applyBorder="1" applyAlignment="1">
      <alignment horizontal="center" vertical="center" wrapText="1" shrinkToFit="1"/>
    </xf>
    <xf numFmtId="193" fontId="11" fillId="0" borderId="32" xfId="0" applyFont="1" applyBorder="1" applyAlignment="1">
      <alignment horizontal="left" vertical="center" shrinkToFit="1"/>
    </xf>
    <xf numFmtId="193" fontId="11" fillId="0" borderId="17" xfId="0" applyFont="1" applyBorder="1" applyAlignment="1">
      <alignment horizontal="left" vertical="center" shrinkToFit="1"/>
    </xf>
    <xf numFmtId="193" fontId="11" fillId="0" borderId="33" xfId="0" applyFont="1" applyBorder="1" applyAlignment="1">
      <alignment horizontal="left" vertical="center" shrinkToFit="1"/>
    </xf>
    <xf numFmtId="193" fontId="11" fillId="0" borderId="0" xfId="0" applyFont="1" applyAlignment="1">
      <alignment horizontal="left" vertical="center" shrinkToFit="1"/>
    </xf>
    <xf numFmtId="193" fontId="11" fillId="0" borderId="11" xfId="0" applyFont="1" applyBorder="1" applyAlignment="1">
      <alignment horizontal="left" vertical="center" shrinkToFit="1"/>
    </xf>
    <xf numFmtId="193" fontId="11" fillId="0" borderId="10" xfId="0" applyFont="1" applyBorder="1" applyAlignment="1">
      <alignment horizontal="left" vertical="center" shrinkToFit="1"/>
    </xf>
    <xf numFmtId="9" fontId="25" fillId="4" borderId="32" xfId="0" applyNumberFormat="1" applyFont="1" applyFill="1" applyBorder="1" applyAlignment="1">
      <alignment horizontal="center" vertical="center" shrinkToFit="1"/>
    </xf>
    <xf numFmtId="9" fontId="25" fillId="4" borderId="17" xfId="0" applyNumberFormat="1" applyFont="1" applyFill="1" applyBorder="1" applyAlignment="1">
      <alignment horizontal="center" vertical="center" shrinkToFit="1"/>
    </xf>
    <xf numFmtId="9" fontId="28" fillId="4" borderId="11" xfId="0" applyNumberFormat="1" applyFont="1" applyFill="1" applyBorder="1" applyAlignment="1">
      <alignment horizontal="center" vertical="center" shrinkToFit="1"/>
    </xf>
    <xf numFmtId="9" fontId="28" fillId="4" borderId="10" xfId="0" applyNumberFormat="1" applyFont="1" applyFill="1" applyBorder="1" applyAlignment="1">
      <alignment horizontal="center" vertical="center" shrinkToFit="1"/>
    </xf>
    <xf numFmtId="188" fontId="11" fillId="4" borderId="33" xfId="1" applyNumberFormat="1" applyFont="1" applyFill="1" applyBorder="1" applyAlignment="1">
      <alignment horizontal="center" vertical="center" shrinkToFit="1"/>
    </xf>
    <xf numFmtId="193" fontId="11" fillId="4" borderId="18" xfId="0" applyFont="1" applyFill="1" applyBorder="1" applyAlignment="1">
      <alignment horizontal="center" vertical="center" shrinkToFit="1"/>
    </xf>
    <xf numFmtId="9" fontId="25" fillId="4" borderId="36" xfId="0" applyNumberFormat="1" applyFont="1" applyFill="1" applyBorder="1" applyAlignment="1">
      <alignment horizontal="center" vertical="center" shrinkToFit="1"/>
    </xf>
    <xf numFmtId="9" fontId="28" fillId="4" borderId="12" xfId="0" applyNumberFormat="1" applyFont="1" applyFill="1" applyBorder="1" applyAlignment="1">
      <alignment horizontal="center" vertical="center" shrinkToFit="1"/>
    </xf>
    <xf numFmtId="193" fontId="20" fillId="4" borderId="0" xfId="0" applyFont="1" applyFill="1" applyAlignment="1">
      <alignment horizontal="center"/>
    </xf>
    <xf numFmtId="2" fontId="20" fillId="4" borderId="0" xfId="0" applyNumberFormat="1" applyFont="1" applyFill="1" applyAlignment="1">
      <alignment horizontal="center"/>
    </xf>
    <xf numFmtId="189" fontId="20" fillId="4" borderId="0" xfId="0" applyNumberFormat="1" applyFont="1" applyFill="1" applyAlignment="1">
      <alignment horizontal="center"/>
    </xf>
    <xf numFmtId="9" fontId="24" fillId="4" borderId="17" xfId="0" applyNumberFormat="1" applyFont="1" applyFill="1" applyBorder="1" applyAlignment="1">
      <alignment horizontal="center" vertical="center"/>
    </xf>
    <xf numFmtId="9" fontId="30" fillId="4" borderId="10" xfId="0" applyNumberFormat="1" applyFont="1" applyFill="1" applyBorder="1" applyAlignment="1">
      <alignment horizontal="center" vertical="center"/>
    </xf>
    <xf numFmtId="193" fontId="11" fillId="4" borderId="32" xfId="0" applyFont="1" applyFill="1" applyBorder="1" applyAlignment="1">
      <alignment horizontal="center" vertical="center" shrinkToFit="1"/>
    </xf>
    <xf numFmtId="193" fontId="11" fillId="4" borderId="17" xfId="0" applyFont="1" applyFill="1" applyBorder="1" applyAlignment="1">
      <alignment horizontal="center" vertical="center" shrinkToFit="1"/>
    </xf>
    <xf numFmtId="193" fontId="11" fillId="4" borderId="11" xfId="0" applyFont="1" applyFill="1" applyBorder="1" applyAlignment="1">
      <alignment horizontal="center" vertical="center" shrinkToFit="1"/>
    </xf>
    <xf numFmtId="193" fontId="11" fillId="4" borderId="10" xfId="0" applyFont="1" applyFill="1" applyBorder="1" applyAlignment="1">
      <alignment horizontal="center" vertical="center" shrinkToFit="1"/>
    </xf>
    <xf numFmtId="9" fontId="21" fillId="4" borderId="17" xfId="0" applyNumberFormat="1" applyFont="1" applyFill="1" applyBorder="1" applyAlignment="1">
      <alignment vertical="center" shrinkToFit="1"/>
    </xf>
    <xf numFmtId="193" fontId="0" fillId="0" borderId="17" xfId="0" applyBorder="1" applyAlignment="1">
      <alignment vertical="center" shrinkToFit="1"/>
    </xf>
    <xf numFmtId="193" fontId="0" fillId="0" borderId="36" xfId="0" applyBorder="1" applyAlignment="1">
      <alignment vertical="center" shrinkToFit="1"/>
    </xf>
    <xf numFmtId="193" fontId="0" fillId="0" borderId="0" xfId="0" applyAlignment="1">
      <alignment vertical="center" shrinkToFit="1"/>
    </xf>
    <xf numFmtId="193" fontId="0" fillId="0" borderId="18" xfId="0" applyBorder="1" applyAlignment="1">
      <alignment vertical="center" shrinkToFit="1"/>
    </xf>
    <xf numFmtId="193" fontId="31" fillId="4" borderId="0" xfId="0" applyFont="1" applyFill="1" applyAlignment="1">
      <alignment vertical="center" shrinkToFit="1"/>
    </xf>
    <xf numFmtId="193" fontId="32" fillId="0" borderId="0" xfId="0" applyFont="1" applyAlignment="1">
      <alignment vertical="center" shrinkToFit="1"/>
    </xf>
    <xf numFmtId="193" fontId="32" fillId="0" borderId="18" xfId="0" applyFont="1" applyBorder="1" applyAlignment="1">
      <alignment vertical="center" shrinkToFit="1"/>
    </xf>
    <xf numFmtId="193" fontId="32" fillId="0" borderId="10" xfId="0" applyFont="1" applyBorder="1" applyAlignment="1">
      <alignment vertical="center" shrinkToFit="1"/>
    </xf>
    <xf numFmtId="193" fontId="32" fillId="0" borderId="12" xfId="0" applyFont="1" applyBorder="1" applyAlignment="1">
      <alignment vertical="center" shrinkToFit="1"/>
    </xf>
    <xf numFmtId="188" fontId="11" fillId="4" borderId="0" xfId="1" applyNumberFormat="1" applyFont="1" applyFill="1" applyBorder="1" applyAlignment="1">
      <alignment horizontal="center" vertical="center" shrinkToFit="1"/>
    </xf>
    <xf numFmtId="188" fontId="33" fillId="4" borderId="17" xfId="1" applyNumberFormat="1" applyFont="1" applyFill="1" applyBorder="1" applyAlignment="1">
      <alignment horizontal="center" vertical="center" shrinkToFit="1"/>
    </xf>
    <xf numFmtId="188" fontId="33" fillId="4" borderId="0" xfId="1" applyNumberFormat="1" applyFont="1" applyFill="1" applyBorder="1" applyAlignment="1">
      <alignment horizontal="center" vertical="center" shrinkToFit="1"/>
    </xf>
    <xf numFmtId="188" fontId="11" fillId="4" borderId="17" xfId="1" applyNumberFormat="1" applyFont="1" applyFill="1" applyBorder="1" applyAlignment="1">
      <alignment horizontal="center" vertical="center" shrinkToFit="1"/>
    </xf>
    <xf numFmtId="193" fontId="86" fillId="0" borderId="0" xfId="0" applyFont="1" applyAlignment="1">
      <alignment horizontal="center"/>
    </xf>
    <xf numFmtId="193" fontId="73" fillId="0" borderId="0" xfId="0" applyFont="1" applyAlignment="1">
      <alignment horizontal="center"/>
    </xf>
    <xf numFmtId="2" fontId="66" fillId="0" borderId="13" xfId="0" applyNumberFormat="1" applyFont="1" applyBorder="1" applyAlignment="1">
      <alignment horizontal="center"/>
    </xf>
    <xf numFmtId="2" fontId="66" fillId="0" borderId="9" xfId="0" applyNumberFormat="1" applyFont="1" applyBorder="1" applyAlignment="1">
      <alignment horizontal="center"/>
    </xf>
    <xf numFmtId="2" fontId="66" fillId="0" borderId="61" xfId="0" applyNumberFormat="1" applyFont="1" applyBorder="1" applyAlignment="1">
      <alignment horizontal="center"/>
    </xf>
    <xf numFmtId="193" fontId="72" fillId="0" borderId="0" xfId="0" applyFont="1" applyAlignment="1">
      <alignment horizontal="center"/>
    </xf>
    <xf numFmtId="193" fontId="73" fillId="6" borderId="0" xfId="0" applyFont="1" applyFill="1" applyAlignment="1">
      <alignment horizontal="center"/>
    </xf>
    <xf numFmtId="193" fontId="122" fillId="4" borderId="1" xfId="4" applyFont="1" applyFill="1" applyBorder="1"/>
    <xf numFmtId="193" fontId="67" fillId="4" borderId="1" xfId="4" applyFont="1" applyFill="1" applyBorder="1"/>
  </cellXfs>
  <cellStyles count="5">
    <cellStyle name="Comma" xfId="1" builtinId="3"/>
    <cellStyle name="Normal" xfId="0" builtinId="0"/>
    <cellStyle name="เครื่องหมายจุลภาค_ถนน คสม.  หมู่ 8" xfId="2" xr:uid="{00000000-0005-0000-0000-000001000000}"/>
    <cellStyle name="ปกติ_ถนน คสม.  หมู่ 8" xfId="3" xr:uid="{00000000-0005-0000-0000-000003000000}"/>
    <cellStyle name="ปกติ_ท่อระบายน้ำ ม.3" xfId="4" xr:uid="{00000000-0005-0000-0000-000004000000}"/>
  </cellStyles>
  <dxfs count="1">
    <dxf>
      <font>
        <condense val="0"/>
        <extend val="0"/>
        <color indexed="40"/>
      </font>
      <fill>
        <patternFill>
          <bgColor indexed="4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178875638841564E-3"/>
          <c:y val="5.5882433195131281E-2"/>
          <c:w val="0.95229982964224869"/>
          <c:h val="0.89411893112208629"/>
        </c:manualLayout>
      </c:layout>
      <c:lineChart>
        <c:grouping val="standard"/>
        <c:varyColors val="0"/>
        <c:ser>
          <c:idx val="0"/>
          <c:order val="0"/>
          <c:tx>
            <c:v>แผนงาน</c:v>
          </c:tx>
          <c:spPr>
            <a:ln w="25400">
              <a:solidFill>
                <a:srgbClr val="00CCFF"/>
              </a:solidFill>
              <a:prstDash val="solid"/>
            </a:ln>
          </c:spPr>
          <c:marker>
            <c:symbol val="none"/>
          </c:marker>
          <c:val>
            <c:numRef>
              <c:f>ขอ้มูลแผนงาน!$AU$6:$AU$13</c:f>
              <c:numCache>
                <c:formatCode>[$-107041E]d\ mmmm\ yyyy;@</c:formatCode>
                <c:ptCount val="8"/>
                <c:pt idx="0">
                  <c:v>2</c:v>
                </c:pt>
                <c:pt idx="1">
                  <c:v>5</c:v>
                </c:pt>
                <c:pt idx="2">
                  <c:v>14</c:v>
                </c:pt>
                <c:pt idx="3">
                  <c:v>15</c:v>
                </c:pt>
                <c:pt idx="4">
                  <c:v>17</c:v>
                </c:pt>
                <c:pt idx="5">
                  <c:v>17</c:v>
                </c:pt>
                <c:pt idx="6">
                  <c:v>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324-4A23-B09F-ECD88991D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23929616"/>
        <c:axId val="-723929072"/>
      </c:lineChart>
      <c:lineChart>
        <c:grouping val="standard"/>
        <c:varyColors val="0"/>
        <c:ser>
          <c:idx val="1"/>
          <c:order val="1"/>
          <c:tx>
            <c:v>งานจริง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Ref>
              <c:f>ขอ้มูลแผนงาน!$AV$6:$AV$13</c:f>
              <c:numCache>
                <c:formatCode>[$-107041E]d\ mmmm\ yyyy;@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324-4A23-B09F-ECD88991D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23928528"/>
        <c:axId val="-723927984"/>
      </c:lineChart>
      <c:catAx>
        <c:axId val="-723929616"/>
        <c:scaling>
          <c:orientation val="minMax"/>
        </c:scaling>
        <c:delete val="1"/>
        <c:axPos val="b"/>
        <c:majorTickMark val="out"/>
        <c:minorTickMark val="none"/>
        <c:tickLblPos val="none"/>
        <c:crossAx val="-723929072"/>
        <c:crosses val="autoZero"/>
        <c:auto val="1"/>
        <c:lblAlgn val="ctr"/>
        <c:lblOffset val="100"/>
        <c:noMultiLvlLbl val="0"/>
      </c:catAx>
      <c:valAx>
        <c:axId val="-723929072"/>
        <c:scaling>
          <c:orientation val="minMax"/>
        </c:scaling>
        <c:delete val="1"/>
        <c:axPos val="l"/>
        <c:numFmt formatCode="[$-107041E]d\ mmmm\ yyyy;@" sourceLinked="1"/>
        <c:majorTickMark val="out"/>
        <c:minorTickMark val="none"/>
        <c:tickLblPos val="none"/>
        <c:crossAx val="-723929616"/>
        <c:crosses val="autoZero"/>
        <c:crossBetween val="between"/>
      </c:valAx>
      <c:catAx>
        <c:axId val="-723928528"/>
        <c:scaling>
          <c:orientation val="minMax"/>
        </c:scaling>
        <c:delete val="1"/>
        <c:axPos val="b"/>
        <c:majorTickMark val="out"/>
        <c:minorTickMark val="none"/>
        <c:tickLblPos val="none"/>
        <c:crossAx val="-723927984"/>
        <c:crosses val="autoZero"/>
        <c:auto val="1"/>
        <c:lblAlgn val="ctr"/>
        <c:lblOffset val="100"/>
        <c:noMultiLvlLbl val="0"/>
      </c:catAx>
      <c:valAx>
        <c:axId val="-723927984"/>
        <c:scaling>
          <c:orientation val="minMax"/>
          <c:min val="2"/>
        </c:scaling>
        <c:delete val="0"/>
        <c:axPos val="r"/>
        <c:numFmt formatCode="General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FF"/>
                </a:solidFill>
                <a:latin typeface="AngsanaUPC"/>
                <a:ea typeface="AngsanaUPC"/>
                <a:cs typeface="AngsanaUPC"/>
              </a:defRPr>
            </a:pPr>
            <a:endParaRPr lang="th-TH"/>
          </a:p>
        </c:txPr>
        <c:crossAx val="-723928528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h-TH"/>
    </a:p>
  </c:txPr>
  <c:printSettings>
    <c:headerFooter alignWithMargins="0"/>
    <c:pageMargins b="1" l="0.75000000000000522" r="0.75000000000000522" t="1" header="0.5" footer="0.5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419101</xdr:colOff>
      <xdr:row>25</xdr:row>
      <xdr:rowOff>28576</xdr:rowOff>
    </xdr:from>
    <xdr:to>
      <xdr:col>4</xdr:col>
      <xdr:colOff>760095</xdr:colOff>
      <xdr:row>27</xdr:row>
      <xdr:rowOff>219076</xdr:rowOff>
    </xdr:to>
    <xdr:sp macro="" textlink="">
      <xdr:nvSpPr>
        <xdr:cNvPr id="2" name="วงเล็บปีกกาซ้า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400426" y="9124951"/>
          <a:ext cx="340994" cy="781050"/>
        </a:xfrm>
        <a:prstGeom prst="lef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ctr"/>
          <a:endParaRPr lang="th-TH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17</xdr:row>
      <xdr:rowOff>28575</xdr:rowOff>
    </xdr:from>
    <xdr:to>
      <xdr:col>15</xdr:col>
      <xdr:colOff>0</xdr:colOff>
      <xdr:row>18</xdr:row>
      <xdr:rowOff>247650</xdr:rowOff>
    </xdr:to>
    <xdr:pic>
      <xdr:nvPicPr>
        <xdr:cNvPr id="2491" name="Picture 2">
          <a:extLst>
            <a:ext uri="{FF2B5EF4-FFF2-40B4-BE49-F238E27FC236}">
              <a16:creationId xmlns:a16="http://schemas.microsoft.com/office/drawing/2014/main" id="{00000000-0008-0000-02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688" t="36954" r="63815" b="25244"/>
        <a:stretch>
          <a:fillRect/>
        </a:stretch>
      </xdr:blipFill>
      <xdr:spPr bwMode="auto">
        <a:xfrm>
          <a:off x="9553575" y="3524250"/>
          <a:ext cx="0" cy="485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114300</xdr:colOff>
      <xdr:row>41</xdr:row>
      <xdr:rowOff>0</xdr:rowOff>
    </xdr:from>
    <xdr:to>
      <xdr:col>1</xdr:col>
      <xdr:colOff>209550</xdr:colOff>
      <xdr:row>41</xdr:row>
      <xdr:rowOff>0</xdr:rowOff>
    </xdr:to>
    <xdr:pic>
      <xdr:nvPicPr>
        <xdr:cNvPr id="2492" name="Picture 6">
          <a:extLst>
            <a:ext uri="{FF2B5EF4-FFF2-40B4-BE49-F238E27FC236}">
              <a16:creationId xmlns:a16="http://schemas.microsoft.com/office/drawing/2014/main" id="{00000000-0008-0000-02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688" t="36954" r="63815" b="25244"/>
        <a:stretch>
          <a:fillRect/>
        </a:stretch>
      </xdr:blipFill>
      <xdr:spPr bwMode="auto">
        <a:xfrm>
          <a:off x="114300" y="12223750"/>
          <a:ext cx="495300" cy="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247650</xdr:rowOff>
    </xdr:from>
    <xdr:to>
      <xdr:col>38</xdr:col>
      <xdr:colOff>9525</xdr:colOff>
      <xdr:row>0</xdr:row>
      <xdr:rowOff>247650</xdr:rowOff>
    </xdr:to>
    <xdr:sp macro="" textlink="">
      <xdr:nvSpPr>
        <xdr:cNvPr id="2536525" name="Line 1">
          <a:extLst>
            <a:ext uri="{FF2B5EF4-FFF2-40B4-BE49-F238E27FC236}">
              <a16:creationId xmlns:a16="http://schemas.microsoft.com/office/drawing/2014/main" id="{00000000-0008-0000-0300-00004DB42600}"/>
            </a:ext>
          </a:extLst>
        </xdr:cNvPr>
        <xdr:cNvSpPr>
          <a:spLocks noChangeShapeType="1"/>
        </xdr:cNvSpPr>
      </xdr:nvSpPr>
      <xdr:spPr bwMode="auto">
        <a:xfrm>
          <a:off x="1581150" y="247650"/>
          <a:ext cx="76771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</xdr:row>
      <xdr:rowOff>219075</xdr:rowOff>
    </xdr:from>
    <xdr:to>
      <xdr:col>38</xdr:col>
      <xdr:colOff>9525</xdr:colOff>
      <xdr:row>1</xdr:row>
      <xdr:rowOff>219075</xdr:rowOff>
    </xdr:to>
    <xdr:sp macro="" textlink="">
      <xdr:nvSpPr>
        <xdr:cNvPr id="2536526" name="Line 2">
          <a:extLst>
            <a:ext uri="{FF2B5EF4-FFF2-40B4-BE49-F238E27FC236}">
              <a16:creationId xmlns:a16="http://schemas.microsoft.com/office/drawing/2014/main" id="{00000000-0008-0000-0300-00004EB42600}"/>
            </a:ext>
          </a:extLst>
        </xdr:cNvPr>
        <xdr:cNvSpPr>
          <a:spLocks noChangeShapeType="1"/>
        </xdr:cNvSpPr>
      </xdr:nvSpPr>
      <xdr:spPr bwMode="auto">
        <a:xfrm>
          <a:off x="1581150" y="485775"/>
          <a:ext cx="76771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2</xdr:row>
      <xdr:rowOff>228600</xdr:rowOff>
    </xdr:from>
    <xdr:to>
      <xdr:col>6</xdr:col>
      <xdr:colOff>371475</xdr:colOff>
      <xdr:row>2</xdr:row>
      <xdr:rowOff>228600</xdr:rowOff>
    </xdr:to>
    <xdr:sp macro="" textlink="">
      <xdr:nvSpPr>
        <xdr:cNvPr id="2536527" name="Line 4">
          <a:extLst>
            <a:ext uri="{FF2B5EF4-FFF2-40B4-BE49-F238E27FC236}">
              <a16:creationId xmlns:a16="http://schemas.microsoft.com/office/drawing/2014/main" id="{00000000-0008-0000-0300-00004FB42600}"/>
            </a:ext>
          </a:extLst>
        </xdr:cNvPr>
        <xdr:cNvSpPr>
          <a:spLocks noChangeShapeType="1"/>
        </xdr:cNvSpPr>
      </xdr:nvSpPr>
      <xdr:spPr bwMode="auto">
        <a:xfrm>
          <a:off x="1571625" y="762000"/>
          <a:ext cx="200977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85725</xdr:colOff>
      <xdr:row>2</xdr:row>
      <xdr:rowOff>219075</xdr:rowOff>
    </xdr:from>
    <xdr:to>
      <xdr:col>38</xdr:col>
      <xdr:colOff>0</xdr:colOff>
      <xdr:row>2</xdr:row>
      <xdr:rowOff>219075</xdr:rowOff>
    </xdr:to>
    <xdr:sp macro="" textlink="">
      <xdr:nvSpPr>
        <xdr:cNvPr id="2536528" name="Line 5">
          <a:extLst>
            <a:ext uri="{FF2B5EF4-FFF2-40B4-BE49-F238E27FC236}">
              <a16:creationId xmlns:a16="http://schemas.microsoft.com/office/drawing/2014/main" id="{00000000-0008-0000-0300-000050B42600}"/>
            </a:ext>
          </a:extLst>
        </xdr:cNvPr>
        <xdr:cNvSpPr>
          <a:spLocks noChangeShapeType="1"/>
        </xdr:cNvSpPr>
      </xdr:nvSpPr>
      <xdr:spPr bwMode="auto">
        <a:xfrm>
          <a:off x="4629150" y="752475"/>
          <a:ext cx="46196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45</xdr:col>
      <xdr:colOff>0</xdr:colOff>
      <xdr:row>2</xdr:row>
      <xdr:rowOff>219075</xdr:rowOff>
    </xdr:from>
    <xdr:to>
      <xdr:col>45</xdr:col>
      <xdr:colOff>0</xdr:colOff>
      <xdr:row>2</xdr:row>
      <xdr:rowOff>219075</xdr:rowOff>
    </xdr:to>
    <xdr:sp macro="" textlink="">
      <xdr:nvSpPr>
        <xdr:cNvPr id="2536529" name="Line 9">
          <a:extLst>
            <a:ext uri="{FF2B5EF4-FFF2-40B4-BE49-F238E27FC236}">
              <a16:creationId xmlns:a16="http://schemas.microsoft.com/office/drawing/2014/main" id="{00000000-0008-0000-0300-000051B42600}"/>
            </a:ext>
          </a:extLst>
        </xdr:cNvPr>
        <xdr:cNvSpPr>
          <a:spLocks noChangeShapeType="1"/>
        </xdr:cNvSpPr>
      </xdr:nvSpPr>
      <xdr:spPr bwMode="auto">
        <a:xfrm>
          <a:off x="13515975" y="752475"/>
          <a:ext cx="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247650</xdr:rowOff>
    </xdr:from>
    <xdr:to>
      <xdr:col>15</xdr:col>
      <xdr:colOff>114300</xdr:colOff>
      <xdr:row>0</xdr:row>
      <xdr:rowOff>247650</xdr:rowOff>
    </xdr:to>
    <xdr:sp macro="" textlink="">
      <xdr:nvSpPr>
        <xdr:cNvPr id="2523218" name="Line 1">
          <a:extLst>
            <a:ext uri="{FF2B5EF4-FFF2-40B4-BE49-F238E27FC236}">
              <a16:creationId xmlns:a16="http://schemas.microsoft.com/office/drawing/2014/main" id="{00000000-0008-0000-0400-000052802600}"/>
            </a:ext>
          </a:extLst>
        </xdr:cNvPr>
        <xdr:cNvSpPr>
          <a:spLocks noChangeShapeType="1"/>
        </xdr:cNvSpPr>
      </xdr:nvSpPr>
      <xdr:spPr bwMode="auto">
        <a:xfrm>
          <a:off x="1581150" y="247650"/>
          <a:ext cx="38671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</xdr:row>
      <xdr:rowOff>219075</xdr:rowOff>
    </xdr:from>
    <xdr:to>
      <xdr:col>15</xdr:col>
      <xdr:colOff>66675</xdr:colOff>
      <xdr:row>1</xdr:row>
      <xdr:rowOff>219075</xdr:rowOff>
    </xdr:to>
    <xdr:sp macro="" textlink="">
      <xdr:nvSpPr>
        <xdr:cNvPr id="2523219" name="Line 2">
          <a:extLst>
            <a:ext uri="{FF2B5EF4-FFF2-40B4-BE49-F238E27FC236}">
              <a16:creationId xmlns:a16="http://schemas.microsoft.com/office/drawing/2014/main" id="{00000000-0008-0000-0400-000053802600}"/>
            </a:ext>
          </a:extLst>
        </xdr:cNvPr>
        <xdr:cNvSpPr>
          <a:spLocks noChangeShapeType="1"/>
        </xdr:cNvSpPr>
      </xdr:nvSpPr>
      <xdr:spPr bwMode="auto">
        <a:xfrm>
          <a:off x="1581150" y="485775"/>
          <a:ext cx="38195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85725</xdr:colOff>
      <xdr:row>1</xdr:row>
      <xdr:rowOff>219075</xdr:rowOff>
    </xdr:from>
    <xdr:to>
      <xdr:col>37</xdr:col>
      <xdr:colOff>152400</xdr:colOff>
      <xdr:row>1</xdr:row>
      <xdr:rowOff>219075</xdr:rowOff>
    </xdr:to>
    <xdr:sp macro="" textlink="">
      <xdr:nvSpPr>
        <xdr:cNvPr id="2523220" name="Line 11">
          <a:extLst>
            <a:ext uri="{FF2B5EF4-FFF2-40B4-BE49-F238E27FC236}">
              <a16:creationId xmlns:a16="http://schemas.microsoft.com/office/drawing/2014/main" id="{00000000-0008-0000-0400-000054802600}"/>
            </a:ext>
          </a:extLst>
        </xdr:cNvPr>
        <xdr:cNvSpPr>
          <a:spLocks noChangeShapeType="1"/>
        </xdr:cNvSpPr>
      </xdr:nvSpPr>
      <xdr:spPr bwMode="auto">
        <a:xfrm>
          <a:off x="6143625" y="485775"/>
          <a:ext cx="33242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104775</xdr:colOff>
      <xdr:row>0</xdr:row>
      <xdr:rowOff>209550</xdr:rowOff>
    </xdr:from>
    <xdr:to>
      <xdr:col>37</xdr:col>
      <xdr:colOff>133350</xdr:colOff>
      <xdr:row>0</xdr:row>
      <xdr:rowOff>209550</xdr:rowOff>
    </xdr:to>
    <xdr:sp macro="" textlink="">
      <xdr:nvSpPr>
        <xdr:cNvPr id="2523221" name="Line 12">
          <a:extLst>
            <a:ext uri="{FF2B5EF4-FFF2-40B4-BE49-F238E27FC236}">
              <a16:creationId xmlns:a16="http://schemas.microsoft.com/office/drawing/2014/main" id="{00000000-0008-0000-0400-000055802600}"/>
            </a:ext>
          </a:extLst>
        </xdr:cNvPr>
        <xdr:cNvSpPr>
          <a:spLocks noChangeShapeType="1"/>
        </xdr:cNvSpPr>
      </xdr:nvSpPr>
      <xdr:spPr bwMode="auto">
        <a:xfrm>
          <a:off x="6343650" y="209550"/>
          <a:ext cx="310515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19050</xdr:colOff>
      <xdr:row>4</xdr:row>
      <xdr:rowOff>161925</xdr:rowOff>
    </xdr:from>
    <xdr:to>
      <xdr:col>38</xdr:col>
      <xdr:colOff>0</xdr:colOff>
      <xdr:row>46</xdr:row>
      <xdr:rowOff>28575</xdr:rowOff>
    </xdr:to>
    <xdr:graphicFrame macro="">
      <xdr:nvGraphicFramePr>
        <xdr:cNvPr id="2523222" name="Chart 15">
          <a:extLst>
            <a:ext uri="{FF2B5EF4-FFF2-40B4-BE49-F238E27FC236}">
              <a16:creationId xmlns:a16="http://schemas.microsoft.com/office/drawing/2014/main" id="{00000000-0008-0000-0400-000056802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10</xdr:row>
      <xdr:rowOff>0</xdr:rowOff>
    </xdr:from>
    <xdr:to>
      <xdr:col>5</xdr:col>
      <xdr:colOff>504825</xdr:colOff>
      <xdr:row>13</xdr:row>
      <xdr:rowOff>0</xdr:rowOff>
    </xdr:to>
    <xdr:sp macro="" textlink="">
      <xdr:nvSpPr>
        <xdr:cNvPr id="2" name="วงเล็บปีกกาขวา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010150" y="3048000"/>
          <a:ext cx="457200" cy="914400"/>
        </a:xfrm>
        <a:prstGeom prst="rightBrace">
          <a:avLst>
            <a:gd name="adj1" fmla="val 8333"/>
            <a:gd name="adj2" fmla="val 51042"/>
          </a:avLst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W44"/>
  <sheetViews>
    <sheetView topLeftCell="A13" workbookViewId="0">
      <selection activeCell="H2" sqref="H2"/>
    </sheetView>
  </sheetViews>
  <sheetFormatPr defaultColWidth="9.140625" defaultRowHeight="21.75"/>
  <cols>
    <col min="1" max="1" width="5.85546875" style="1" customWidth="1"/>
    <col min="2" max="2" width="14.42578125" style="1" customWidth="1"/>
    <col min="3" max="3" width="11.5703125" style="1" customWidth="1"/>
    <col min="4" max="4" width="14.85546875" style="1" customWidth="1"/>
    <col min="5" max="5" width="12.5703125" style="1" customWidth="1"/>
    <col min="6" max="6" width="15.85546875" style="1" customWidth="1"/>
    <col min="7" max="7" width="20.28515625" style="1" customWidth="1"/>
    <col min="8" max="8" width="9.140625" style="1"/>
    <col min="9" max="9" width="12.85546875" style="1" customWidth="1"/>
    <col min="10" max="10" width="9.140625" style="1"/>
    <col min="11" max="11" width="13.140625" style="1" customWidth="1"/>
    <col min="12" max="12" width="39.42578125" style="1" customWidth="1"/>
    <col min="13" max="13" width="9.140625" style="1"/>
    <col min="14" max="14" width="12.42578125" style="1" customWidth="1"/>
    <col min="15" max="15" width="11.5703125" style="1" customWidth="1"/>
    <col min="16" max="16" width="14.85546875" style="1" customWidth="1"/>
    <col min="17" max="17" width="9.140625" style="1"/>
    <col min="18" max="18" width="10.5703125" style="1" customWidth="1"/>
    <col min="19" max="19" width="17.140625" style="1" customWidth="1"/>
    <col min="20" max="20" width="9.140625" style="1"/>
    <col min="21" max="21" width="12.85546875" style="1" customWidth="1"/>
    <col min="22" max="22" width="9.140625" style="1"/>
    <col min="23" max="23" width="12.140625" style="1" customWidth="1"/>
    <col min="24" max="16384" width="9.140625" style="1"/>
  </cols>
  <sheetData>
    <row r="1" spans="1:23" ht="51" customHeight="1" thickBot="1">
      <c r="A1" s="535" t="s">
        <v>312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179"/>
      <c r="M1" s="529"/>
      <c r="N1" s="529"/>
      <c r="O1" s="529"/>
      <c r="P1" s="529"/>
      <c r="Q1" s="529"/>
      <c r="R1" s="529"/>
      <c r="S1" s="529"/>
      <c r="T1" s="529"/>
      <c r="U1" s="529"/>
      <c r="V1" s="529"/>
      <c r="W1" s="529"/>
    </row>
    <row r="2" spans="1:23" ht="70.5" thickTop="1" thickBot="1">
      <c r="A2" s="450"/>
      <c r="B2" s="451"/>
      <c r="C2" s="530" t="s">
        <v>313</v>
      </c>
      <c r="D2" s="536"/>
      <c r="E2" s="537"/>
      <c r="F2" s="451"/>
      <c r="G2" s="451"/>
      <c r="H2" s="451"/>
      <c r="I2" s="451"/>
      <c r="J2" s="452"/>
      <c r="K2" s="453"/>
      <c r="L2" s="171"/>
      <c r="M2" s="28"/>
      <c r="N2" s="2"/>
      <c r="O2" s="2"/>
      <c r="P2" s="2"/>
      <c r="Q2" s="2"/>
      <c r="R2" s="2"/>
      <c r="S2" s="2"/>
      <c r="T2" s="2"/>
      <c r="U2" s="2"/>
      <c r="V2" s="19"/>
      <c r="W2" s="19"/>
    </row>
    <row r="3" spans="1:23" ht="27.75">
      <c r="A3" s="451"/>
      <c r="B3" s="451" t="s">
        <v>93</v>
      </c>
      <c r="C3" s="454" t="s">
        <v>261</v>
      </c>
      <c r="D3" s="451"/>
      <c r="E3" s="451">
        <v>2</v>
      </c>
      <c r="F3" s="451"/>
      <c r="G3" s="455"/>
      <c r="H3" s="456"/>
      <c r="I3" s="451"/>
      <c r="J3" s="457"/>
      <c r="K3" s="457"/>
      <c r="L3" s="171"/>
      <c r="M3" s="29"/>
      <c r="N3" s="4"/>
      <c r="O3" s="2"/>
      <c r="P3" s="2"/>
      <c r="Q3" s="2"/>
      <c r="R3" s="2"/>
      <c r="S3" s="2"/>
      <c r="T3" s="21"/>
      <c r="U3" s="2"/>
      <c r="V3" s="22"/>
      <c r="W3" s="22"/>
    </row>
    <row r="4" spans="1:23" ht="27.75">
      <c r="A4" s="452"/>
      <c r="B4" s="451" t="s">
        <v>0</v>
      </c>
      <c r="C4" s="458">
        <v>5</v>
      </c>
      <c r="D4" s="451" t="s">
        <v>1</v>
      </c>
      <c r="E4" s="451"/>
      <c r="F4" s="451" t="s">
        <v>2</v>
      </c>
      <c r="G4" s="451"/>
      <c r="H4" s="456">
        <v>0.05</v>
      </c>
      <c r="I4" s="451" t="s">
        <v>1</v>
      </c>
      <c r="J4" s="452"/>
      <c r="K4" s="452"/>
      <c r="L4" s="171"/>
      <c r="M4" s="20"/>
      <c r="N4" s="2"/>
      <c r="O4" s="23"/>
      <c r="P4" s="2"/>
      <c r="Q4" s="2"/>
      <c r="R4" s="2"/>
      <c r="S4" s="2"/>
      <c r="T4" s="23"/>
      <c r="U4" s="2"/>
      <c r="V4" s="19"/>
      <c r="W4" s="19"/>
    </row>
    <row r="5" spans="1:23" ht="27.75">
      <c r="A5" s="451"/>
      <c r="B5" s="451" t="s">
        <v>3</v>
      </c>
      <c r="C5" s="456">
        <v>960</v>
      </c>
      <c r="D5" s="451" t="s">
        <v>1</v>
      </c>
      <c r="E5" s="451"/>
      <c r="F5" s="451" t="s">
        <v>4</v>
      </c>
      <c r="G5" s="451"/>
      <c r="H5" s="456">
        <v>0.5</v>
      </c>
      <c r="I5" s="451" t="s">
        <v>1</v>
      </c>
      <c r="J5" s="452"/>
      <c r="K5" s="452"/>
      <c r="L5" s="171"/>
      <c r="M5" s="2"/>
      <c r="N5" s="2"/>
      <c r="O5" s="23"/>
      <c r="P5" s="2"/>
      <c r="Q5" s="2"/>
      <c r="R5" s="2"/>
      <c r="S5" s="2"/>
      <c r="T5" s="23"/>
      <c r="U5" s="2"/>
      <c r="V5" s="19"/>
      <c r="W5" s="19"/>
    </row>
    <row r="6" spans="1:23" ht="27.75">
      <c r="A6" s="451"/>
      <c r="B6" s="451" t="s">
        <v>5</v>
      </c>
      <c r="C6" s="456">
        <v>0.15</v>
      </c>
      <c r="D6" s="451" t="s">
        <v>1</v>
      </c>
      <c r="E6" s="451"/>
      <c r="F6" s="459" t="s">
        <v>99</v>
      </c>
      <c r="G6" s="460">
        <v>45520</v>
      </c>
      <c r="H6" s="451"/>
      <c r="I6" s="451"/>
      <c r="J6" s="452"/>
      <c r="K6" s="452"/>
      <c r="L6" s="171"/>
      <c r="M6" s="2"/>
      <c r="N6" s="2"/>
      <c r="O6" s="23"/>
      <c r="P6" s="2"/>
      <c r="Q6" s="2"/>
      <c r="R6" s="2"/>
      <c r="S6" s="2"/>
      <c r="T6" s="2"/>
      <c r="U6" s="2"/>
      <c r="V6" s="19"/>
      <c r="W6" s="19"/>
    </row>
    <row r="7" spans="1:23" ht="27.75">
      <c r="A7" s="451"/>
      <c r="B7" s="451" t="s">
        <v>6</v>
      </c>
      <c r="C7" s="461"/>
      <c r="D7" s="462">
        <f>C4*C5</f>
        <v>4800</v>
      </c>
      <c r="E7" s="451" t="s">
        <v>7</v>
      </c>
      <c r="F7" s="463"/>
      <c r="G7" s="464"/>
      <c r="H7" s="451"/>
      <c r="I7" s="451"/>
      <c r="J7" s="452"/>
      <c r="K7" s="452"/>
      <c r="L7" s="171"/>
      <c r="M7" s="2"/>
      <c r="N7" s="2"/>
      <c r="O7" s="3"/>
      <c r="P7" s="30"/>
      <c r="Q7" s="2"/>
      <c r="R7" s="2"/>
      <c r="S7" s="2"/>
      <c r="T7" s="2"/>
      <c r="U7" s="2"/>
      <c r="V7" s="19"/>
      <c r="W7" s="19"/>
    </row>
    <row r="8" spans="1:23" ht="28.5" thickBot="1">
      <c r="A8" s="451"/>
      <c r="B8" s="451" t="s">
        <v>8</v>
      </c>
      <c r="C8" s="451"/>
      <c r="D8" s="450">
        <f>C4*C5*C6</f>
        <v>720</v>
      </c>
      <c r="E8" s="451" t="s">
        <v>9</v>
      </c>
      <c r="F8" s="451"/>
      <c r="G8" s="465"/>
      <c r="H8" s="451"/>
      <c r="I8" s="451"/>
      <c r="J8" s="452"/>
      <c r="K8" s="452"/>
      <c r="L8" s="171"/>
      <c r="M8" s="2"/>
      <c r="N8" s="2"/>
      <c r="O8" s="2"/>
      <c r="P8" s="30"/>
      <c r="Q8" s="2"/>
      <c r="R8" s="2"/>
      <c r="S8" s="2"/>
      <c r="T8" s="2"/>
      <c r="U8" s="2"/>
      <c r="V8" s="19"/>
      <c r="W8" s="19"/>
    </row>
    <row r="9" spans="1:23" ht="28.5" thickBot="1">
      <c r="A9" s="452"/>
      <c r="B9" s="532" t="s">
        <v>104</v>
      </c>
      <c r="C9" s="533"/>
      <c r="D9" s="534"/>
      <c r="E9" s="466" t="s">
        <v>105</v>
      </c>
      <c r="F9" s="452"/>
      <c r="G9" s="467"/>
      <c r="H9" s="543"/>
      <c r="I9" s="543"/>
      <c r="J9" s="543"/>
      <c r="K9" s="544"/>
      <c r="L9" s="171"/>
      <c r="M9" s="2"/>
      <c r="N9" s="2"/>
      <c r="O9" s="2"/>
      <c r="P9" s="2"/>
      <c r="Q9" s="2"/>
      <c r="R9" s="2"/>
      <c r="S9" s="2"/>
      <c r="T9" s="2"/>
      <c r="U9" s="2"/>
      <c r="V9" s="19"/>
      <c r="W9" s="19"/>
    </row>
    <row r="10" spans="1:23" ht="28.5" thickBot="1">
      <c r="A10" s="451"/>
      <c r="B10" s="468" t="s">
        <v>10</v>
      </c>
      <c r="C10" s="469">
        <v>305</v>
      </c>
      <c r="D10" s="470" t="s">
        <v>11</v>
      </c>
      <c r="E10" s="471">
        <v>2.41</v>
      </c>
      <c r="F10" s="471">
        <f>C10*E10</f>
        <v>735.05000000000007</v>
      </c>
      <c r="G10" s="472"/>
      <c r="H10" s="545"/>
      <c r="I10" s="545"/>
      <c r="J10" s="545"/>
      <c r="K10" s="546"/>
      <c r="L10" s="171"/>
      <c r="M10" s="2"/>
      <c r="N10" s="2"/>
      <c r="O10" s="4"/>
      <c r="P10" s="2"/>
      <c r="Q10" s="2"/>
      <c r="R10" s="2"/>
      <c r="S10" s="2"/>
      <c r="T10" s="2"/>
      <c r="U10" s="2"/>
      <c r="V10" s="19"/>
      <c r="W10" s="19"/>
    </row>
    <row r="11" spans="1:23" ht="28.5" thickBot="1">
      <c r="A11" s="452"/>
      <c r="B11" s="473" t="s">
        <v>12</v>
      </c>
      <c r="C11" s="474">
        <v>0.6</v>
      </c>
      <c r="D11" s="475" t="s">
        <v>9</v>
      </c>
      <c r="E11" s="476">
        <v>364</v>
      </c>
      <c r="F11" s="477">
        <f>E11*C11</f>
        <v>218.4</v>
      </c>
      <c r="G11" s="451"/>
      <c r="H11" s="451"/>
      <c r="I11" s="451"/>
      <c r="J11" s="452"/>
      <c r="K11" s="452"/>
      <c r="L11" s="171"/>
      <c r="M11" s="2"/>
      <c r="N11" s="2"/>
      <c r="O11" s="4"/>
      <c r="P11" s="2"/>
      <c r="Q11" s="2"/>
      <c r="R11" s="2"/>
      <c r="S11" s="2"/>
      <c r="T11" s="2"/>
      <c r="U11" s="2"/>
      <c r="V11" s="19"/>
      <c r="W11" s="19"/>
    </row>
    <row r="12" spans="1:23" ht="28.5" thickBot="1">
      <c r="A12" s="452"/>
      <c r="B12" s="478" t="s">
        <v>13</v>
      </c>
      <c r="C12" s="479">
        <v>1.0900000000000001</v>
      </c>
      <c r="D12" s="480" t="s">
        <v>9</v>
      </c>
      <c r="E12" s="481">
        <v>551</v>
      </c>
      <c r="F12" s="482">
        <f>E12*C12</f>
        <v>600.59</v>
      </c>
      <c r="G12" s="452"/>
      <c r="H12" s="538" t="s">
        <v>166</v>
      </c>
      <c r="I12" s="539"/>
      <c r="J12" s="539"/>
      <c r="K12" s="540"/>
      <c r="L12" s="171"/>
      <c r="M12" s="2"/>
      <c r="N12" s="2"/>
      <c r="O12" s="4"/>
      <c r="P12" s="2"/>
      <c r="Q12" s="25"/>
      <c r="R12" s="2"/>
      <c r="S12" s="20"/>
      <c r="T12" s="26"/>
      <c r="U12" s="2"/>
      <c r="V12" s="19"/>
      <c r="W12" s="19"/>
    </row>
    <row r="13" spans="1:23" ht="27.75" thickBot="1">
      <c r="A13" s="452"/>
      <c r="B13" s="452"/>
      <c r="C13" s="452"/>
      <c r="D13" s="530" t="s">
        <v>106</v>
      </c>
      <c r="E13" s="531"/>
      <c r="F13" s="483">
        <f>F10+F11+F12</f>
        <v>1554.04</v>
      </c>
      <c r="G13" s="451"/>
      <c r="H13" s="484" t="s">
        <v>173</v>
      </c>
      <c r="I13" s="485" t="s">
        <v>167</v>
      </c>
      <c r="J13" s="541">
        <v>1775</v>
      </c>
      <c r="K13" s="542"/>
      <c r="L13" s="172"/>
      <c r="M13" s="2"/>
      <c r="N13" s="2"/>
      <c r="O13" s="2"/>
      <c r="P13" s="2"/>
      <c r="Q13" s="2"/>
      <c r="R13" s="2"/>
      <c r="S13" s="2"/>
      <c r="T13" s="35"/>
      <c r="U13" s="2"/>
      <c r="V13" s="20"/>
      <c r="W13" s="20"/>
    </row>
    <row r="14" spans="1:23" ht="69">
      <c r="A14" s="450" t="s">
        <v>314</v>
      </c>
      <c r="B14" s="456"/>
      <c r="C14" s="451"/>
      <c r="D14" s="451"/>
      <c r="E14" s="451"/>
      <c r="F14" s="450"/>
      <c r="G14" s="451"/>
      <c r="H14" s="451"/>
      <c r="I14" s="451"/>
      <c r="J14" s="452"/>
      <c r="K14" s="452"/>
      <c r="L14" s="172"/>
      <c r="M14" s="27"/>
      <c r="N14" s="24"/>
      <c r="O14" s="7"/>
      <c r="P14" s="7"/>
      <c r="Q14" s="7"/>
      <c r="R14" s="13"/>
      <c r="S14" s="7"/>
      <c r="T14" s="7"/>
      <c r="U14" s="7"/>
      <c r="V14" s="11"/>
      <c r="W14" s="11"/>
    </row>
    <row r="15" spans="1:23" ht="27">
      <c r="A15" s="486">
        <v>1</v>
      </c>
      <c r="B15" s="456" t="s">
        <v>10</v>
      </c>
      <c r="C15" s="456"/>
      <c r="D15" s="487">
        <f>D8*C10</f>
        <v>219600</v>
      </c>
      <c r="E15" s="456" t="s">
        <v>63</v>
      </c>
      <c r="F15" s="450">
        <f>D15/50</f>
        <v>4392</v>
      </c>
      <c r="G15" s="456" t="s">
        <v>39</v>
      </c>
      <c r="H15" s="451"/>
      <c r="I15" s="451"/>
      <c r="J15" s="452"/>
      <c r="K15" s="452"/>
      <c r="L15" s="172"/>
      <c r="M15" s="18"/>
      <c r="N15" s="5"/>
      <c r="O15" s="5"/>
      <c r="P15" s="6"/>
      <c r="Q15" s="5"/>
      <c r="R15" s="9"/>
      <c r="S15" s="10"/>
      <c r="T15" s="166"/>
      <c r="U15" s="168"/>
      <c r="V15" s="11"/>
      <c r="W15" s="11"/>
    </row>
    <row r="16" spans="1:23" ht="27">
      <c r="A16" s="486">
        <v>2</v>
      </c>
      <c r="B16" s="456" t="s">
        <v>12</v>
      </c>
      <c r="C16" s="456"/>
      <c r="D16" s="487">
        <f>D8*C11</f>
        <v>432</v>
      </c>
      <c r="E16" s="456" t="s">
        <v>9</v>
      </c>
      <c r="F16" s="451"/>
      <c r="G16" s="451"/>
      <c r="H16" s="451"/>
      <c r="I16" s="451"/>
      <c r="J16" s="452"/>
      <c r="K16" s="452"/>
      <c r="L16" s="172"/>
      <c r="M16" s="18"/>
      <c r="N16" s="5"/>
      <c r="O16" s="5"/>
      <c r="P16" s="6"/>
      <c r="Q16" s="5"/>
      <c r="R16" s="7"/>
      <c r="S16" s="7"/>
      <c r="T16" s="168"/>
      <c r="U16" s="168"/>
      <c r="V16" s="11"/>
      <c r="W16" s="11"/>
    </row>
    <row r="17" spans="1:23" ht="27">
      <c r="A17" s="486">
        <v>3</v>
      </c>
      <c r="B17" s="456" t="s">
        <v>13</v>
      </c>
      <c r="C17" s="456"/>
      <c r="D17" s="487">
        <f>D8*C12</f>
        <v>784.80000000000007</v>
      </c>
      <c r="E17" s="456" t="s">
        <v>9</v>
      </c>
      <c r="F17" s="451"/>
      <c r="G17" s="452"/>
      <c r="H17" s="452"/>
      <c r="I17" s="451"/>
      <c r="J17" s="451"/>
      <c r="K17" s="451"/>
      <c r="L17" s="172"/>
      <c r="M17" s="18"/>
      <c r="N17" s="5"/>
      <c r="O17" s="5"/>
      <c r="P17" s="6"/>
      <c r="Q17" s="5"/>
      <c r="R17" s="7"/>
      <c r="S17" s="11"/>
      <c r="T17" s="167"/>
      <c r="U17" s="168"/>
      <c r="V17" s="7"/>
      <c r="W17" s="7"/>
    </row>
    <row r="18" spans="1:23" ht="27">
      <c r="A18" s="486">
        <v>4</v>
      </c>
      <c r="B18" s="456" t="s">
        <v>14</v>
      </c>
      <c r="C18" s="456"/>
      <c r="D18" s="487">
        <f>C4*C5*H4</f>
        <v>240</v>
      </c>
      <c r="E18" s="456" t="s">
        <v>9</v>
      </c>
      <c r="F18" s="451"/>
      <c r="G18" s="452"/>
      <c r="H18" s="488">
        <f>C5/5</f>
        <v>192</v>
      </c>
      <c r="I18" s="488">
        <f>ROUNDDOWN(H18,0.1)</f>
        <v>192</v>
      </c>
      <c r="J18" s="451"/>
      <c r="K18" s="451"/>
      <c r="L18" s="172"/>
      <c r="M18" s="18"/>
      <c r="N18" s="5"/>
      <c r="O18" s="5"/>
      <c r="P18" s="6"/>
      <c r="Q18" s="5"/>
      <c r="R18" s="34"/>
      <c r="S18" s="11"/>
      <c r="T18" s="167"/>
      <c r="U18" s="167"/>
      <c r="V18" s="7"/>
      <c r="W18" s="7"/>
    </row>
    <row r="19" spans="1:23" ht="27">
      <c r="A19" s="486">
        <v>5</v>
      </c>
      <c r="B19" s="456" t="s">
        <v>66</v>
      </c>
      <c r="C19" s="456"/>
      <c r="D19" s="487">
        <f>I19*9*0.5</f>
        <v>778.5</v>
      </c>
      <c r="E19" s="456" t="s">
        <v>45</v>
      </c>
      <c r="F19" s="452" t="s">
        <v>95</v>
      </c>
      <c r="G19" s="452"/>
      <c r="H19" s="489" t="s">
        <v>62</v>
      </c>
      <c r="I19" s="462">
        <f>I18*1-I21*1</f>
        <v>173</v>
      </c>
      <c r="J19" s="459" t="s">
        <v>64</v>
      </c>
      <c r="K19" s="459"/>
      <c r="L19" s="172"/>
      <c r="M19" s="18"/>
      <c r="N19" s="5"/>
      <c r="O19" s="176"/>
      <c r="P19" s="6"/>
      <c r="Q19" s="5"/>
      <c r="R19" s="11"/>
      <c r="S19" s="11"/>
      <c r="T19" s="12"/>
      <c r="U19" s="31"/>
      <c r="V19" s="14"/>
      <c r="W19" s="14"/>
    </row>
    <row r="20" spans="1:23" ht="27">
      <c r="A20" s="486">
        <v>6</v>
      </c>
      <c r="B20" s="456" t="s">
        <v>136</v>
      </c>
      <c r="C20" s="456"/>
      <c r="D20" s="487">
        <f>(C5/0.5)*0.5</f>
        <v>960</v>
      </c>
      <c r="E20" s="456" t="s">
        <v>45</v>
      </c>
      <c r="F20" s="452" t="s">
        <v>67</v>
      </c>
      <c r="G20" s="490"/>
      <c r="H20" s="452"/>
      <c r="I20" s="490" t="str">
        <f>IF(C4&gt;=5,"มี","ไม่มี")</f>
        <v>มี</v>
      </c>
      <c r="J20" s="459" t="s">
        <v>64</v>
      </c>
      <c r="K20" s="459"/>
      <c r="L20" s="172"/>
      <c r="M20" s="18"/>
      <c r="N20" s="5"/>
      <c r="O20" s="166"/>
      <c r="P20" s="6"/>
      <c r="Q20" s="5"/>
      <c r="R20" s="15"/>
      <c r="S20" s="16"/>
      <c r="T20" s="15"/>
      <c r="U20" s="16"/>
      <c r="V20" s="14"/>
      <c r="W20" s="14"/>
    </row>
    <row r="21" spans="1:23" ht="27">
      <c r="A21" s="486">
        <v>7</v>
      </c>
      <c r="B21" s="456" t="s">
        <v>66</v>
      </c>
      <c r="C21" s="456"/>
      <c r="D21" s="487">
        <f>I21*9*0.5</f>
        <v>85.5</v>
      </c>
      <c r="E21" s="456" t="s">
        <v>45</v>
      </c>
      <c r="F21" s="452" t="s">
        <v>96</v>
      </c>
      <c r="G21" s="452"/>
      <c r="H21" s="489" t="s">
        <v>62</v>
      </c>
      <c r="I21" s="491">
        <f>ROUNDDOWN(G23,0.1)</f>
        <v>19</v>
      </c>
      <c r="J21" s="459" t="s">
        <v>64</v>
      </c>
      <c r="K21" s="459"/>
      <c r="L21" s="172"/>
      <c r="M21" s="18"/>
      <c r="N21" s="5"/>
      <c r="O21" s="166"/>
      <c r="P21" s="6"/>
      <c r="Q21" s="5"/>
      <c r="R21" s="11"/>
      <c r="S21" s="11"/>
      <c r="T21" s="12"/>
      <c r="U21" s="32"/>
      <c r="V21" s="14"/>
      <c r="W21" s="14"/>
    </row>
    <row r="22" spans="1:23" ht="27">
      <c r="A22" s="492"/>
      <c r="B22" s="452"/>
      <c r="C22" s="452"/>
      <c r="D22" s="493">
        <f>I22*5.5</f>
        <v>0</v>
      </c>
      <c r="E22" s="452"/>
      <c r="F22" s="452" t="s">
        <v>141</v>
      </c>
      <c r="G22" s="452"/>
      <c r="H22" s="489" t="s">
        <v>62</v>
      </c>
      <c r="I22" s="462">
        <f>IF(H23&gt;=0.5,1,0)</f>
        <v>0</v>
      </c>
      <c r="J22" s="459" t="s">
        <v>64</v>
      </c>
      <c r="K22" s="459" t="s">
        <v>142</v>
      </c>
      <c r="L22" s="172"/>
      <c r="M22" s="11"/>
      <c r="N22" s="11"/>
      <c r="O22" s="167"/>
      <c r="P22" s="11"/>
      <c r="Q22" s="11"/>
      <c r="R22" s="11"/>
      <c r="S22" s="11"/>
      <c r="T22" s="12"/>
      <c r="U22" s="33"/>
      <c r="V22" s="14"/>
      <c r="W22" s="14"/>
    </row>
    <row r="23" spans="1:23" ht="27">
      <c r="A23" s="492"/>
      <c r="B23" s="452"/>
      <c r="C23" s="452"/>
      <c r="D23" s="452"/>
      <c r="E23" s="452"/>
      <c r="F23" s="451"/>
      <c r="G23" s="488">
        <f>C5/50</f>
        <v>19.2</v>
      </c>
      <c r="H23" s="488">
        <f>H18-I18</f>
        <v>0</v>
      </c>
      <c r="I23" s="451"/>
      <c r="J23" s="451"/>
      <c r="K23" s="451"/>
      <c r="L23" s="172"/>
      <c r="M23" s="11"/>
      <c r="N23" s="11"/>
      <c r="O23" s="167"/>
      <c r="P23" s="11"/>
      <c r="Q23" s="11"/>
      <c r="R23" s="7"/>
      <c r="S23" s="170"/>
      <c r="T23" s="170"/>
      <c r="U23" s="7"/>
      <c r="V23" s="7"/>
      <c r="W23" s="7"/>
    </row>
    <row r="24" spans="1:23" ht="27">
      <c r="A24" s="486">
        <v>8</v>
      </c>
      <c r="B24" s="456" t="s">
        <v>15</v>
      </c>
      <c r="C24" s="456"/>
      <c r="D24" s="494">
        <f>D7</f>
        <v>4800</v>
      </c>
      <c r="E24" s="456" t="s">
        <v>94</v>
      </c>
      <c r="F24" s="451"/>
      <c r="G24" s="495"/>
      <c r="H24" s="495"/>
      <c r="I24" s="451"/>
      <c r="J24" s="451"/>
      <c r="K24" s="451"/>
      <c r="L24" s="172"/>
      <c r="M24" s="18"/>
      <c r="N24" s="5"/>
      <c r="O24" s="168"/>
      <c r="P24" s="6"/>
      <c r="Q24" s="5"/>
      <c r="R24" s="7"/>
      <c r="S24" s="17"/>
      <c r="T24" s="17"/>
      <c r="U24" s="7"/>
      <c r="V24" s="7"/>
      <c r="W24" s="7"/>
    </row>
    <row r="25" spans="1:23" ht="27">
      <c r="A25" s="486">
        <v>9</v>
      </c>
      <c r="B25" s="456" t="s">
        <v>17</v>
      </c>
      <c r="C25" s="456"/>
      <c r="D25" s="494">
        <f>((C5/0.3048)*(C6/0.3048)*(1/12))/5</f>
        <v>25.833385000103327</v>
      </c>
      <c r="E25" s="456" t="s">
        <v>18</v>
      </c>
      <c r="F25" s="496"/>
      <c r="G25" s="497"/>
      <c r="H25" s="497"/>
      <c r="I25" s="451"/>
      <c r="J25" s="451"/>
      <c r="K25" s="451"/>
      <c r="L25" s="172"/>
      <c r="M25" s="18"/>
      <c r="N25" s="5"/>
      <c r="O25" s="169"/>
      <c r="P25" s="6"/>
      <c r="Q25" s="5"/>
      <c r="R25" s="7"/>
      <c r="S25" s="17"/>
      <c r="T25" s="17"/>
      <c r="U25" s="7"/>
      <c r="V25" s="7"/>
      <c r="W25" s="7"/>
    </row>
    <row r="26" spans="1:23" ht="27">
      <c r="A26" s="486">
        <v>10</v>
      </c>
      <c r="B26" s="456" t="s">
        <v>17</v>
      </c>
      <c r="C26" s="456"/>
      <c r="D26" s="494">
        <f>(C5*C6*3)/4</f>
        <v>108</v>
      </c>
      <c r="E26" s="456" t="s">
        <v>7</v>
      </c>
      <c r="F26" s="456" t="s">
        <v>168</v>
      </c>
      <c r="G26" s="462">
        <f>((C5/50)*(5*0.025*0.025*1000))</f>
        <v>60</v>
      </c>
      <c r="H26" s="456" t="s">
        <v>20</v>
      </c>
      <c r="I26" s="451"/>
      <c r="J26" s="451"/>
      <c r="K26" s="451"/>
      <c r="L26" s="172"/>
      <c r="M26" s="18"/>
      <c r="N26" s="5"/>
      <c r="O26" s="169"/>
      <c r="P26" s="6"/>
      <c r="Q26" s="5"/>
      <c r="R26" s="5"/>
      <c r="S26" s="13"/>
      <c r="T26" s="5"/>
      <c r="U26" s="7"/>
      <c r="V26" s="7"/>
      <c r="W26" s="7"/>
    </row>
    <row r="27" spans="1:23" ht="27">
      <c r="A27" s="486">
        <v>11</v>
      </c>
      <c r="B27" s="456" t="s">
        <v>19</v>
      </c>
      <c r="C27" s="456"/>
      <c r="D27" s="494">
        <f>G26+G28+G27</f>
        <v>720</v>
      </c>
      <c r="E27" s="456" t="s">
        <v>20</v>
      </c>
      <c r="F27" s="451" t="s">
        <v>171</v>
      </c>
      <c r="G27" s="462">
        <f>((C5/5)*(5*0.01*0.0375*1000))-G26</f>
        <v>300</v>
      </c>
      <c r="H27" s="452"/>
      <c r="I27" s="451">
        <f>G26+G27</f>
        <v>360</v>
      </c>
      <c r="J27" s="451"/>
      <c r="K27" s="451"/>
      <c r="L27" s="172"/>
      <c r="M27" s="18"/>
      <c r="N27" s="5"/>
      <c r="O27" s="169"/>
      <c r="P27" s="6"/>
      <c r="Q27" s="5"/>
      <c r="R27" s="7"/>
      <c r="S27" s="11"/>
      <c r="T27" s="11"/>
      <c r="U27" s="7"/>
      <c r="V27" s="7"/>
      <c r="W27" s="7"/>
    </row>
    <row r="28" spans="1:23" ht="27">
      <c r="A28" s="486">
        <v>12</v>
      </c>
      <c r="B28" s="456" t="s">
        <v>46</v>
      </c>
      <c r="C28" s="456"/>
      <c r="D28" s="462">
        <f>(H5*C5*0.15)*2</f>
        <v>144</v>
      </c>
      <c r="E28" s="456" t="s">
        <v>9</v>
      </c>
      <c r="F28" s="451" t="s">
        <v>169</v>
      </c>
      <c r="G28" s="462">
        <f>((C5*0.01*0.0375*1000))</f>
        <v>360</v>
      </c>
      <c r="H28" s="451" t="s">
        <v>20</v>
      </c>
      <c r="I28" s="451"/>
      <c r="J28" s="452"/>
      <c r="K28" s="452"/>
      <c r="L28" s="172"/>
      <c r="M28" s="173"/>
      <c r="N28" s="174"/>
      <c r="O28" s="174"/>
      <c r="P28" s="175"/>
      <c r="Q28" s="174"/>
      <c r="R28" s="7"/>
      <c r="S28" s="7"/>
      <c r="T28" s="7"/>
      <c r="U28" s="7"/>
      <c r="V28" s="11"/>
      <c r="W28" s="11"/>
    </row>
    <row r="29" spans="1:23" ht="27">
      <c r="A29" s="486">
        <v>13</v>
      </c>
      <c r="B29" s="456" t="s">
        <v>68</v>
      </c>
      <c r="C29" s="451"/>
      <c r="D29" s="494">
        <f>((C4*C6)/(1.2*0.6))*(I21+I22)</f>
        <v>19.791666666666668</v>
      </c>
      <c r="E29" s="456" t="s">
        <v>21</v>
      </c>
      <c r="F29" s="451"/>
      <c r="G29" s="451"/>
      <c r="H29" s="451"/>
      <c r="I29" s="451"/>
      <c r="J29" s="452"/>
      <c r="K29" s="452"/>
      <c r="L29" s="172"/>
      <c r="M29" s="11"/>
      <c r="N29" s="11"/>
      <c r="O29" s="11"/>
      <c r="P29" s="11"/>
      <c r="Q29" s="11"/>
      <c r="R29" s="7"/>
      <c r="S29" s="7"/>
      <c r="T29" s="7"/>
      <c r="U29" s="7"/>
      <c r="V29" s="11"/>
      <c r="W29" s="11"/>
    </row>
    <row r="30" spans="1:23" ht="27">
      <c r="A30" s="498"/>
      <c r="B30" s="456"/>
      <c r="C30" s="451"/>
      <c r="D30" s="494"/>
      <c r="E30" s="456"/>
      <c r="F30" s="451"/>
      <c r="G30" s="451"/>
      <c r="H30" s="451"/>
      <c r="I30" s="451"/>
      <c r="J30" s="452"/>
      <c r="K30" s="452"/>
      <c r="L30" s="172"/>
      <c r="M30" s="18"/>
      <c r="N30" s="5"/>
      <c r="O30" s="7"/>
      <c r="P30" s="6"/>
      <c r="Q30" s="5"/>
      <c r="R30" s="7"/>
      <c r="S30" s="7"/>
      <c r="T30" s="7"/>
      <c r="U30" s="7"/>
      <c r="V30" s="11"/>
      <c r="W30" s="11"/>
    </row>
    <row r="31" spans="1:23" ht="27">
      <c r="A31" s="452"/>
      <c r="B31" s="452"/>
      <c r="C31" s="452"/>
      <c r="D31" s="452"/>
      <c r="E31" s="452"/>
      <c r="F31" s="452"/>
      <c r="G31" s="452"/>
      <c r="H31" s="452"/>
      <c r="I31" s="452"/>
      <c r="J31" s="452"/>
      <c r="K31" s="452"/>
      <c r="L31" s="17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1:23" ht="27">
      <c r="A32" s="452"/>
      <c r="B32" s="452"/>
      <c r="C32" s="452"/>
      <c r="D32" s="452"/>
      <c r="E32" s="452"/>
      <c r="F32" s="452"/>
      <c r="G32" s="452"/>
      <c r="H32" s="452"/>
      <c r="I32" s="452"/>
      <c r="J32" s="452"/>
      <c r="K32" s="452"/>
      <c r="L32" s="17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1:23" ht="27.75">
      <c r="A33" s="499"/>
      <c r="B33" s="499"/>
      <c r="C33" s="499"/>
      <c r="D33" s="499"/>
      <c r="E33" s="499"/>
      <c r="F33" s="499"/>
      <c r="G33" s="499"/>
      <c r="H33" s="499"/>
      <c r="I33" s="499"/>
      <c r="J33" s="499"/>
      <c r="K33" s="499"/>
      <c r="L33" s="17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  <row r="34" spans="1:23" ht="27.75">
      <c r="A34" s="499"/>
      <c r="B34" s="499"/>
      <c r="C34" s="499"/>
      <c r="D34" s="499"/>
      <c r="E34" s="499"/>
      <c r="F34" s="499"/>
      <c r="G34" s="499"/>
      <c r="H34" s="499"/>
      <c r="I34" s="499"/>
      <c r="J34" s="499"/>
      <c r="K34" s="499"/>
      <c r="L34" s="17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</row>
    <row r="35" spans="1:23" ht="27.75">
      <c r="A35" s="500"/>
      <c r="B35" s="500"/>
      <c r="C35" s="500"/>
      <c r="D35" s="500"/>
      <c r="E35" s="500"/>
      <c r="F35" s="500"/>
      <c r="G35" s="500"/>
      <c r="H35" s="500"/>
      <c r="I35" s="500"/>
      <c r="J35" s="500"/>
      <c r="K35" s="500"/>
    </row>
    <row r="36" spans="1:23" ht="27.75">
      <c r="A36" s="500"/>
      <c r="B36" s="500"/>
      <c r="C36" s="500"/>
      <c r="D36" s="500"/>
      <c r="E36" s="500"/>
      <c r="F36" s="500"/>
      <c r="G36" s="500"/>
      <c r="H36" s="500"/>
      <c r="I36" s="500"/>
      <c r="J36" s="500"/>
      <c r="K36" s="500"/>
    </row>
    <row r="37" spans="1:23" ht="27.75">
      <c r="A37" s="500"/>
      <c r="B37" s="500"/>
      <c r="C37" s="500"/>
      <c r="D37" s="500"/>
      <c r="E37" s="500"/>
      <c r="F37" s="500"/>
      <c r="G37" s="500"/>
      <c r="H37" s="500"/>
      <c r="I37" s="500"/>
      <c r="J37" s="500"/>
      <c r="K37" s="500"/>
    </row>
    <row r="38" spans="1:23" ht="27.75">
      <c r="A38" s="500"/>
      <c r="B38" s="500"/>
      <c r="C38" s="500"/>
      <c r="D38" s="500"/>
      <c r="E38" s="500"/>
      <c r="F38" s="500"/>
      <c r="G38" s="500"/>
      <c r="H38" s="500"/>
      <c r="I38" s="500"/>
      <c r="J38" s="500"/>
      <c r="K38" s="500"/>
    </row>
    <row r="39" spans="1:23" ht="27.75">
      <c r="A39" s="500"/>
      <c r="B39" s="500"/>
      <c r="C39" s="500"/>
      <c r="D39" s="500"/>
      <c r="E39" s="500"/>
      <c r="F39" s="500"/>
      <c r="G39" s="500"/>
      <c r="H39" s="500"/>
      <c r="I39" s="500"/>
      <c r="J39" s="500"/>
      <c r="K39" s="500"/>
    </row>
    <row r="40" spans="1:23" ht="27.75">
      <c r="A40" s="500"/>
      <c r="B40" s="500"/>
      <c r="C40" s="500"/>
      <c r="D40" s="500"/>
      <c r="E40" s="500"/>
      <c r="F40" s="500"/>
      <c r="G40" s="500"/>
      <c r="H40" s="500"/>
      <c r="I40" s="500"/>
      <c r="J40" s="500"/>
      <c r="K40" s="500"/>
    </row>
    <row r="41" spans="1:23" ht="24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</row>
    <row r="42" spans="1:23" ht="24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</row>
    <row r="43" spans="1:23" ht="24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</row>
    <row r="44" spans="1:23" ht="24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</row>
  </sheetData>
  <mergeCells count="9">
    <mergeCell ref="M1:W1"/>
    <mergeCell ref="D13:E13"/>
    <mergeCell ref="B9:D9"/>
    <mergeCell ref="A1:K1"/>
    <mergeCell ref="C2:E2"/>
    <mergeCell ref="H12:K12"/>
    <mergeCell ref="J13:K13"/>
    <mergeCell ref="H9:K9"/>
    <mergeCell ref="H10:K10"/>
  </mergeCells>
  <phoneticPr fontId="3" type="noConversion"/>
  <pageMargins left="0" right="0" top="1" bottom="1" header="0.5" footer="0.5"/>
  <pageSetup paperSize="8" orientation="portrait" horizontalDpi="4294967293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Q163"/>
  <sheetViews>
    <sheetView view="pageBreakPreview" topLeftCell="A37" zoomScaleNormal="100" zoomScaleSheetLayoutView="100" workbookViewId="0">
      <selection activeCell="H47" sqref="H47"/>
    </sheetView>
  </sheetViews>
  <sheetFormatPr defaultRowHeight="12.75"/>
  <cols>
    <col min="1" max="1" width="8.28515625" customWidth="1"/>
    <col min="3" max="3" width="8" customWidth="1"/>
    <col min="4" max="4" width="5.28515625" customWidth="1"/>
    <col min="5" max="5" width="7.42578125" customWidth="1"/>
    <col min="6" max="6" width="7.5703125" customWidth="1"/>
    <col min="7" max="7" width="9.85546875" customWidth="1"/>
    <col min="8" max="8" width="10.42578125" customWidth="1"/>
    <col min="9" max="9" width="11" customWidth="1"/>
    <col min="11" max="11" width="13.42578125" customWidth="1"/>
    <col min="13" max="13" width="16" customWidth="1"/>
  </cols>
  <sheetData>
    <row r="1" spans="1:13" ht="8.1" customHeight="1">
      <c r="A1" s="609" t="s">
        <v>299</v>
      </c>
      <c r="B1" s="610"/>
      <c r="C1" s="610"/>
      <c r="D1" s="610"/>
      <c r="E1" s="610"/>
      <c r="F1" s="610"/>
      <c r="G1" s="610"/>
      <c r="H1" s="610"/>
      <c r="I1" s="610"/>
      <c r="J1" s="610"/>
      <c r="K1" s="610"/>
      <c r="L1" s="189"/>
      <c r="M1" s="189"/>
    </row>
    <row r="2" spans="1:13" ht="18.95" customHeight="1" thickBot="1">
      <c r="A2" s="611"/>
      <c r="B2" s="611"/>
      <c r="C2" s="611"/>
      <c r="D2" s="611"/>
      <c r="E2" s="611"/>
      <c r="F2" s="611"/>
      <c r="G2" s="611"/>
      <c r="H2" s="611"/>
      <c r="I2" s="611"/>
      <c r="J2" s="611"/>
      <c r="K2" s="611"/>
      <c r="L2" s="189"/>
      <c r="M2" s="189"/>
    </row>
    <row r="3" spans="1:13" ht="27.95" customHeight="1" thickTop="1">
      <c r="A3" s="207" t="s">
        <v>28</v>
      </c>
      <c r="B3" s="384"/>
      <c r="C3" s="208" t="s">
        <v>276</v>
      </c>
      <c r="D3" s="384"/>
      <c r="E3" s="384"/>
      <c r="F3" s="384"/>
      <c r="G3" s="384"/>
      <c r="H3" s="384"/>
      <c r="I3" s="384"/>
      <c r="J3" s="384"/>
      <c r="K3" s="384"/>
      <c r="L3" s="189"/>
      <c r="M3" s="189"/>
    </row>
    <row r="4" spans="1:13" ht="24">
      <c r="A4" s="191" t="s">
        <v>29</v>
      </c>
      <c r="B4" s="385"/>
      <c r="C4" s="412" t="s">
        <v>300</v>
      </c>
      <c r="D4" s="385"/>
      <c r="E4" s="385"/>
      <c r="F4" s="385"/>
      <c r="G4" s="385"/>
      <c r="H4" s="385"/>
      <c r="I4" s="385"/>
      <c r="J4" s="385"/>
      <c r="K4" s="385"/>
      <c r="L4" s="189"/>
      <c r="M4" s="189"/>
    </row>
    <row r="5" spans="1:13" ht="24">
      <c r="A5" s="385" t="s">
        <v>24</v>
      </c>
      <c r="B5" s="385"/>
      <c r="C5" s="412" t="str">
        <f>ป้อนข้อมูล!C3</f>
        <v>ถนนเส้นแยก ทช.อด.4048 - บ้านร่มเย็น หมู่ที่ 8  ตำบลตาลเลียน  อำเภอกุดจับ  จังหวัดอุดรธานี</v>
      </c>
      <c r="D5" s="385"/>
      <c r="E5" s="385"/>
      <c r="F5" s="385"/>
      <c r="G5" s="385"/>
      <c r="H5" s="385"/>
      <c r="I5" s="385"/>
      <c r="J5" s="385"/>
      <c r="K5" s="385"/>
      <c r="L5" s="189"/>
      <c r="M5" s="189"/>
    </row>
    <row r="6" spans="1:13" ht="24">
      <c r="A6" s="606" t="s">
        <v>273</v>
      </c>
      <c r="B6" s="606"/>
      <c r="C6" s="412" t="s">
        <v>320</v>
      </c>
      <c r="D6" s="385"/>
      <c r="E6" s="387"/>
      <c r="F6" s="388"/>
      <c r="G6" s="389"/>
      <c r="H6" s="389"/>
      <c r="I6" s="390"/>
      <c r="J6" s="389"/>
      <c r="K6" s="385"/>
      <c r="L6" s="189"/>
      <c r="M6" s="189"/>
    </row>
    <row r="7" spans="1:13" ht="24">
      <c r="A7" s="210"/>
      <c r="B7" s="574" t="s">
        <v>277</v>
      </c>
      <c r="C7" s="574"/>
      <c r="D7" s="574"/>
      <c r="E7" s="574"/>
      <c r="F7" s="574"/>
      <c r="G7" s="574"/>
      <c r="H7" s="574"/>
      <c r="I7" s="574"/>
      <c r="J7" s="389"/>
      <c r="K7" s="385"/>
      <c r="L7" s="189"/>
      <c r="M7" s="189"/>
    </row>
    <row r="8" spans="1:13" ht="24">
      <c r="A8" s="391"/>
      <c r="B8" s="576" t="s">
        <v>245</v>
      </c>
      <c r="C8" s="576"/>
      <c r="D8" s="576"/>
      <c r="E8" s="435" t="s">
        <v>0</v>
      </c>
      <c r="F8" s="436">
        <f>ปร.4!F8</f>
        <v>5</v>
      </c>
      <c r="G8" s="437" t="s">
        <v>100</v>
      </c>
      <c r="H8" s="437">
        <f>ปร.4!H8</f>
        <v>960</v>
      </c>
      <c r="I8" s="438" t="s">
        <v>101</v>
      </c>
      <c r="J8" s="437">
        <f>ปร.4!J8</f>
        <v>0.15</v>
      </c>
      <c r="K8" s="434" t="s">
        <v>45</v>
      </c>
      <c r="L8" s="189"/>
      <c r="M8" s="189"/>
    </row>
    <row r="9" spans="1:13" ht="24">
      <c r="A9" s="413"/>
      <c r="B9" s="577" t="s">
        <v>281</v>
      </c>
      <c r="C9" s="577"/>
      <c r="D9" s="577"/>
      <c r="E9" s="437">
        <f>ปร.4!E9</f>
        <v>0.5</v>
      </c>
      <c r="F9" s="576" t="s">
        <v>102</v>
      </c>
      <c r="G9" s="576"/>
      <c r="H9" s="439">
        <f>ปร.4!H9</f>
        <v>4800</v>
      </c>
      <c r="I9" s="440" t="s">
        <v>301</v>
      </c>
      <c r="J9" s="440"/>
      <c r="K9" s="434"/>
      <c r="L9" s="189"/>
      <c r="M9" s="189"/>
    </row>
    <row r="10" spans="1:13" ht="24">
      <c r="A10" s="391"/>
      <c r="B10" s="578" t="s">
        <v>302</v>
      </c>
      <c r="C10" s="578"/>
      <c r="D10" s="578"/>
      <c r="E10" s="578"/>
      <c r="F10" s="578"/>
      <c r="G10" s="578"/>
      <c r="H10" s="578"/>
      <c r="I10" s="578"/>
      <c r="J10" s="578"/>
      <c r="K10" s="578"/>
      <c r="L10" s="189"/>
      <c r="M10" s="189"/>
    </row>
    <row r="11" spans="1:13" ht="24">
      <c r="A11" s="391"/>
      <c r="B11" s="605" t="s">
        <v>282</v>
      </c>
      <c r="C11" s="605"/>
      <c r="D11" s="385" t="s">
        <v>43</v>
      </c>
      <c r="E11" s="385"/>
      <c r="F11" s="416" t="s">
        <v>274</v>
      </c>
      <c r="G11" s="414"/>
      <c r="H11" s="414"/>
      <c r="I11" s="414"/>
      <c r="J11" s="414"/>
      <c r="K11" s="414"/>
      <c r="L11" s="189"/>
      <c r="M11" s="189"/>
    </row>
    <row r="12" spans="1:13" ht="24">
      <c r="A12" s="563" t="s">
        <v>321</v>
      </c>
      <c r="B12" s="563"/>
      <c r="C12" s="563"/>
      <c r="D12" s="563"/>
      <c r="E12" s="563"/>
      <c r="F12" s="563"/>
      <c r="G12" s="563"/>
      <c r="H12" s="563"/>
      <c r="I12" s="563"/>
      <c r="J12" s="563"/>
      <c r="K12" s="563"/>
      <c r="L12" s="189"/>
      <c r="M12" s="189"/>
    </row>
    <row r="13" spans="1:13" ht="24">
      <c r="A13" s="415"/>
      <c r="B13" s="627" t="s">
        <v>303</v>
      </c>
      <c r="C13" s="627"/>
      <c r="D13" s="627"/>
      <c r="E13" s="627"/>
      <c r="F13" s="627"/>
      <c r="G13" s="627"/>
      <c r="H13" s="627"/>
      <c r="I13" s="627"/>
      <c r="J13" s="627"/>
      <c r="K13" s="627"/>
      <c r="L13" s="189"/>
      <c r="M13" s="189"/>
    </row>
    <row r="14" spans="1:13" ht="24">
      <c r="A14" s="392"/>
      <c r="B14" s="621" t="s">
        <v>283</v>
      </c>
      <c r="C14" s="621"/>
      <c r="D14" s="385" t="s">
        <v>43</v>
      </c>
      <c r="E14" s="622" t="s">
        <v>275</v>
      </c>
      <c r="F14" s="622"/>
      <c r="G14" s="622"/>
      <c r="H14" s="622"/>
      <c r="I14" s="622"/>
      <c r="J14" s="622"/>
      <c r="K14" s="622"/>
      <c r="L14" s="189"/>
      <c r="M14" s="189"/>
    </row>
    <row r="15" spans="1:13" ht="24">
      <c r="A15" s="392" t="s">
        <v>30</v>
      </c>
      <c r="B15" s="392"/>
      <c r="C15" s="626">
        <f>ป้อนข้อมูล!G6</f>
        <v>45520</v>
      </c>
      <c r="D15" s="626"/>
      <c r="E15" s="626"/>
      <c r="F15" s="393"/>
      <c r="G15" s="441" t="s">
        <v>92</v>
      </c>
      <c r="H15" s="602" t="str">
        <f>ปร.4!H15</f>
        <v>ถนน  คสล. ท1-01</v>
      </c>
      <c r="I15" s="603"/>
      <c r="J15" s="603"/>
      <c r="K15" s="604"/>
      <c r="L15" s="189"/>
      <c r="M15" s="442"/>
    </row>
    <row r="16" spans="1:13" ht="24.75" thickBot="1">
      <c r="A16" s="443" t="s">
        <v>144</v>
      </c>
      <c r="B16" s="443"/>
      <c r="C16" s="443"/>
      <c r="D16" s="443" t="s">
        <v>22</v>
      </c>
      <c r="E16" s="444">
        <v>2</v>
      </c>
      <c r="F16" s="443" t="s">
        <v>21</v>
      </c>
      <c r="G16" s="270"/>
      <c r="H16" s="623" t="str">
        <f>ปร.4!A16</f>
        <v>ตามบันชีนวัตกรรมไทย ฉบับเพิ่มเติม  เดือนมิถุนายน  2566 รหัส 07020031</v>
      </c>
      <c r="I16" s="624"/>
      <c r="J16" s="624"/>
      <c r="K16" s="625"/>
      <c r="L16" s="189"/>
      <c r="M16" s="189"/>
    </row>
    <row r="17" spans="1:17" ht="24">
      <c r="A17" s="570" t="s">
        <v>25</v>
      </c>
      <c r="B17" s="564" t="s">
        <v>26</v>
      </c>
      <c r="C17" s="565"/>
      <c r="D17" s="566"/>
      <c r="E17" s="596" t="s">
        <v>145</v>
      </c>
      <c r="F17" s="597"/>
      <c r="G17" s="570" t="s">
        <v>146</v>
      </c>
      <c r="H17" s="596" t="s">
        <v>147</v>
      </c>
      <c r="I17" s="597"/>
      <c r="J17" s="564" t="s">
        <v>148</v>
      </c>
      <c r="K17" s="566"/>
      <c r="L17" s="189"/>
      <c r="M17" s="189"/>
    </row>
    <row r="18" spans="1:17" ht="24.75" thickBot="1">
      <c r="A18" s="571"/>
      <c r="B18" s="567"/>
      <c r="C18" s="568"/>
      <c r="D18" s="569"/>
      <c r="E18" s="572" t="s">
        <v>149</v>
      </c>
      <c r="F18" s="573"/>
      <c r="G18" s="571"/>
      <c r="H18" s="572" t="s">
        <v>149</v>
      </c>
      <c r="I18" s="573"/>
      <c r="J18" s="567"/>
      <c r="K18" s="569"/>
      <c r="L18" s="189"/>
      <c r="M18" s="189"/>
    </row>
    <row r="19" spans="1:17" ht="24">
      <c r="A19" s="267">
        <v>1</v>
      </c>
      <c r="B19" s="547" t="s">
        <v>229</v>
      </c>
      <c r="C19" s="548"/>
      <c r="D19" s="549"/>
      <c r="E19" s="557"/>
      <c r="F19" s="557"/>
      <c r="G19" s="398"/>
      <c r="H19" s="558"/>
      <c r="I19" s="559"/>
      <c r="J19" s="205" t="s">
        <v>150</v>
      </c>
      <c r="K19" s="206"/>
      <c r="L19" s="189"/>
      <c r="M19" s="198"/>
      <c r="N19" s="177"/>
      <c r="O19" s="177"/>
      <c r="P19" s="180"/>
      <c r="Q19" s="177"/>
    </row>
    <row r="20" spans="1:17" ht="24.75" thickBot="1">
      <c r="A20" s="397"/>
      <c r="B20" s="205" t="s">
        <v>270</v>
      </c>
      <c r="C20" s="205"/>
      <c r="D20" s="396"/>
      <c r="E20" s="598">
        <f>ปร.4!J64</f>
        <v>2196116.4140550001</v>
      </c>
      <c r="F20" s="599"/>
      <c r="G20" s="400">
        <v>1.3642000000000001</v>
      </c>
      <c r="H20" s="582">
        <f>E20*G20</f>
        <v>2995942.0120538315</v>
      </c>
      <c r="I20" s="583"/>
      <c r="J20" s="205" t="s">
        <v>150</v>
      </c>
      <c r="K20" s="206"/>
      <c r="L20" s="189"/>
      <c r="M20" s="198"/>
      <c r="N20" s="177"/>
      <c r="O20" s="177"/>
      <c r="P20" s="180"/>
      <c r="Q20" s="177"/>
    </row>
    <row r="21" spans="1:17" ht="24">
      <c r="A21" s="397"/>
      <c r="B21" s="205" t="s">
        <v>298</v>
      </c>
      <c r="C21" s="269"/>
      <c r="D21" s="206"/>
      <c r="E21" s="588">
        <f>ปร.4!J73</f>
        <v>5760000</v>
      </c>
      <c r="F21" s="589"/>
      <c r="G21" s="399">
        <v>1</v>
      </c>
      <c r="H21" s="582">
        <f>E21*G21</f>
        <v>5760000</v>
      </c>
      <c r="I21" s="583"/>
      <c r="J21" s="205" t="s">
        <v>297</v>
      </c>
      <c r="K21" s="206"/>
      <c r="L21" s="189"/>
      <c r="M21" s="198"/>
      <c r="N21" s="177"/>
      <c r="O21" s="394"/>
      <c r="P21" s="177"/>
      <c r="Q21" s="177"/>
    </row>
    <row r="22" spans="1:17" ht="24.75" thickBot="1">
      <c r="A22" s="268">
        <v>2</v>
      </c>
      <c r="B22" s="401" t="s">
        <v>271</v>
      </c>
      <c r="C22" s="269"/>
      <c r="D22" s="206"/>
      <c r="E22" s="592" t="s">
        <v>268</v>
      </c>
      <c r="F22" s="593"/>
      <c r="G22" s="411" t="s">
        <v>268</v>
      </c>
      <c r="H22" s="592" t="s">
        <v>269</v>
      </c>
      <c r="I22" s="593"/>
      <c r="J22" s="205" t="s">
        <v>280</v>
      </c>
      <c r="K22" s="206"/>
      <c r="L22" s="189"/>
      <c r="M22" s="199"/>
      <c r="N22" s="177"/>
      <c r="O22" s="395"/>
      <c r="P22" s="607"/>
      <c r="Q22" s="608"/>
    </row>
    <row r="23" spans="1:17" ht="24.75" thickBot="1">
      <c r="A23" s="425"/>
      <c r="B23" s="550" t="s">
        <v>272</v>
      </c>
      <c r="C23" s="551"/>
      <c r="D23" s="552"/>
      <c r="E23" s="594"/>
      <c r="F23" s="595"/>
      <c r="G23" s="426"/>
      <c r="H23" s="594"/>
      <c r="I23" s="595"/>
      <c r="J23" s="422"/>
      <c r="K23" s="423"/>
      <c r="L23" s="189"/>
      <c r="M23" s="198"/>
      <c r="N23" s="177"/>
      <c r="O23" s="177"/>
      <c r="P23" s="177"/>
      <c r="Q23" s="177"/>
    </row>
    <row r="24" spans="1:17" ht="24">
      <c r="A24" s="427" t="s">
        <v>151</v>
      </c>
      <c r="B24" s="403" t="s">
        <v>152</v>
      </c>
      <c r="C24" s="404"/>
      <c r="D24" s="404"/>
      <c r="E24" s="405"/>
      <c r="F24" s="405"/>
      <c r="G24" s="406"/>
      <c r="H24" s="613">
        <f>H20+H21</f>
        <v>8755942.0120538324</v>
      </c>
      <c r="I24" s="614"/>
      <c r="J24" s="617" t="s">
        <v>153</v>
      </c>
      <c r="K24" s="618"/>
      <c r="L24" s="189"/>
      <c r="M24" s="198">
        <f>H20/4800</f>
        <v>624.15458584454825</v>
      </c>
      <c r="N24" s="177"/>
      <c r="O24" s="177"/>
      <c r="P24" s="177"/>
      <c r="Q24" s="177"/>
    </row>
    <row r="25" spans="1:17" ht="24.75" thickBot="1">
      <c r="A25" s="428"/>
      <c r="B25" s="402" t="s">
        <v>154</v>
      </c>
      <c r="C25" s="402"/>
      <c r="D25" s="402"/>
      <c r="E25" s="560"/>
      <c r="F25" s="560"/>
      <c r="G25" s="561"/>
      <c r="H25" s="615">
        <f>ROUNDDOWN(H24,-4)</f>
        <v>8750000</v>
      </c>
      <c r="I25" s="616"/>
      <c r="J25" s="619" t="s">
        <v>266</v>
      </c>
      <c r="K25" s="620"/>
      <c r="L25" s="189"/>
      <c r="M25" s="198"/>
      <c r="N25" s="177"/>
      <c r="O25" s="177"/>
      <c r="P25" s="177"/>
      <c r="Q25" s="177"/>
    </row>
    <row r="26" spans="1:17" ht="24.75" thickBot="1">
      <c r="A26" s="273"/>
      <c r="B26" s="417" t="s">
        <v>155</v>
      </c>
      <c r="C26" s="274"/>
      <c r="D26" s="274"/>
      <c r="E26" s="590" t="str">
        <f>BAHTTEXT(H25)</f>
        <v>แปดล้านเจ็ดแสนห้าหมื่นบาทถ้วน</v>
      </c>
      <c r="F26" s="590"/>
      <c r="G26" s="590"/>
      <c r="H26" s="590"/>
      <c r="I26" s="591"/>
      <c r="J26" s="424"/>
      <c r="K26" s="275"/>
      <c r="L26" s="189"/>
      <c r="M26" s="198"/>
      <c r="N26" s="177"/>
      <c r="O26" s="177"/>
      <c r="P26" s="607"/>
      <c r="Q26" s="608"/>
    </row>
    <row r="27" spans="1:17" ht="24.75" thickBot="1">
      <c r="A27" s="579" t="s">
        <v>164</v>
      </c>
      <c r="B27" s="580"/>
      <c r="C27" s="580"/>
      <c r="D27" s="581">
        <f>ปร.4!C26</f>
        <v>4800</v>
      </c>
      <c r="E27" s="581"/>
      <c r="F27" s="418" t="s">
        <v>97</v>
      </c>
      <c r="G27" s="420" t="s">
        <v>156</v>
      </c>
      <c r="H27" s="274"/>
      <c r="I27" s="421">
        <f>H20/D27</f>
        <v>624.15458584454825</v>
      </c>
      <c r="J27" s="417" t="s">
        <v>27</v>
      </c>
      <c r="K27" s="419"/>
      <c r="L27" s="189"/>
      <c r="M27" s="198"/>
      <c r="N27" s="177"/>
      <c r="O27" s="177"/>
      <c r="P27" s="608"/>
      <c r="Q27" s="608"/>
    </row>
    <row r="28" spans="1:17" ht="24.75" thickBot="1">
      <c r="A28" s="579" t="s">
        <v>278</v>
      </c>
      <c r="B28" s="580"/>
      <c r="C28" s="580"/>
      <c r="D28" s="581">
        <v>90</v>
      </c>
      <c r="E28" s="581"/>
      <c r="F28" s="418" t="s">
        <v>43</v>
      </c>
      <c r="G28" s="420" t="s">
        <v>156</v>
      </c>
      <c r="H28" s="274"/>
      <c r="I28" s="421">
        <f>H21/D28</f>
        <v>64000</v>
      </c>
      <c r="J28" s="417" t="s">
        <v>279</v>
      </c>
      <c r="K28" s="419"/>
      <c r="L28" s="190"/>
      <c r="M28" s="198"/>
      <c r="N28" s="177"/>
      <c r="O28" s="177"/>
      <c r="P28" s="607"/>
      <c r="Q28" s="608"/>
    </row>
    <row r="29" spans="1:17" ht="24">
      <c r="A29" s="429"/>
      <c r="B29" s="429"/>
      <c r="C29" s="429"/>
      <c r="D29" s="430"/>
      <c r="E29" s="430"/>
      <c r="F29" s="429"/>
      <c r="G29" s="431"/>
      <c r="H29" s="270"/>
      <c r="I29" s="432"/>
      <c r="J29" s="433"/>
      <c r="K29" s="433"/>
      <c r="L29" s="190"/>
      <c r="M29" s="198"/>
      <c r="N29" s="177"/>
      <c r="O29" s="177"/>
      <c r="P29" s="410"/>
      <c r="Q29" s="178"/>
    </row>
    <row r="30" spans="1:17" ht="24">
      <c r="A30" s="200"/>
      <c r="B30" s="201"/>
      <c r="C30" s="200"/>
      <c r="D30" s="200"/>
      <c r="E30" s="200"/>
      <c r="F30" s="190"/>
      <c r="G30" s="200"/>
      <c r="H30" s="201" t="s">
        <v>49</v>
      </c>
      <c r="I30" s="200" t="s">
        <v>50</v>
      </c>
      <c r="J30" s="200"/>
      <c r="K30" s="200"/>
      <c r="L30" s="190"/>
      <c r="M30" s="189"/>
    </row>
    <row r="31" spans="1:17" ht="24">
      <c r="A31" s="201" t="s">
        <v>159</v>
      </c>
      <c r="B31" s="553" t="s">
        <v>286</v>
      </c>
      <c r="C31" s="553"/>
      <c r="D31" s="553"/>
      <c r="E31" s="553"/>
      <c r="F31" s="200"/>
      <c r="G31" s="200"/>
      <c r="H31" s="200"/>
      <c r="I31" s="553" t="s">
        <v>157</v>
      </c>
      <c r="J31" s="553"/>
      <c r="K31" s="200"/>
      <c r="L31" s="200"/>
      <c r="M31" s="189"/>
    </row>
    <row r="32" spans="1:17" ht="24">
      <c r="A32" s="200"/>
      <c r="B32" s="612" t="s">
        <v>285</v>
      </c>
      <c r="C32" s="612"/>
      <c r="D32" s="612"/>
      <c r="E32" s="612"/>
      <c r="F32" s="200"/>
      <c r="G32" s="200"/>
      <c r="H32" s="200"/>
      <c r="I32" s="202" t="s">
        <v>158</v>
      </c>
      <c r="J32" s="203"/>
      <c r="K32" s="200"/>
      <c r="L32" s="200"/>
      <c r="M32" s="189"/>
    </row>
    <row r="33" spans="1:13" ht="24">
      <c r="A33" s="553" t="s">
        <v>284</v>
      </c>
      <c r="B33" s="553"/>
      <c r="C33" s="553"/>
      <c r="D33" s="553"/>
      <c r="E33" s="553"/>
      <c r="F33" s="553"/>
      <c r="G33" s="200"/>
      <c r="H33" s="200"/>
      <c r="I33" s="202"/>
      <c r="J33" s="203"/>
      <c r="K33" s="200"/>
      <c r="L33" s="200"/>
      <c r="M33" s="189"/>
    </row>
    <row r="34" spans="1:13" ht="24">
      <c r="A34" s="553"/>
      <c r="B34" s="553"/>
      <c r="C34" s="553"/>
      <c r="D34" s="553"/>
      <c r="E34" s="553"/>
      <c r="F34" s="553"/>
      <c r="G34" s="200"/>
      <c r="H34" s="201" t="s">
        <v>160</v>
      </c>
      <c r="I34" s="200" t="s">
        <v>161</v>
      </c>
      <c r="J34" s="200"/>
      <c r="K34" s="200"/>
      <c r="L34" s="200"/>
      <c r="M34" s="189"/>
    </row>
    <row r="35" spans="1:13" ht="17.100000000000001" customHeight="1">
      <c r="A35" s="200"/>
      <c r="B35" s="612"/>
      <c r="C35" s="612"/>
      <c r="D35" s="612"/>
      <c r="E35" s="612"/>
      <c r="F35" s="200"/>
      <c r="G35" s="200"/>
      <c r="H35" s="200"/>
      <c r="I35" s="200" t="s">
        <v>174</v>
      </c>
      <c r="J35" s="200"/>
      <c r="K35" s="200"/>
      <c r="L35" s="200"/>
      <c r="M35" s="189"/>
    </row>
    <row r="36" spans="1:13" ht="24">
      <c r="A36" s="200"/>
      <c r="B36" s="612"/>
      <c r="C36" s="612"/>
      <c r="D36" s="612"/>
      <c r="E36" s="612"/>
      <c r="F36" s="200"/>
      <c r="G36" s="553" t="s">
        <v>175</v>
      </c>
      <c r="H36" s="553"/>
      <c r="I36" s="553"/>
      <c r="J36" s="553"/>
      <c r="K36" s="553"/>
      <c r="L36" s="200"/>
      <c r="M36" s="189"/>
    </row>
    <row r="37" spans="1:13" ht="24" customHeight="1">
      <c r="A37" s="609" t="s">
        <v>143</v>
      </c>
      <c r="B37" s="610"/>
      <c r="C37" s="610"/>
      <c r="D37" s="610"/>
      <c r="E37" s="610"/>
      <c r="F37" s="610"/>
      <c r="G37" s="610"/>
      <c r="H37" s="610"/>
      <c r="I37" s="610"/>
      <c r="J37" s="610"/>
      <c r="K37" s="610"/>
      <c r="L37" s="189"/>
      <c r="M37" s="189"/>
    </row>
    <row r="38" spans="1:13" ht="6.95" customHeight="1" thickBot="1">
      <c r="A38" s="611"/>
      <c r="B38" s="611"/>
      <c r="C38" s="611"/>
      <c r="D38" s="611"/>
      <c r="E38" s="611"/>
      <c r="F38" s="611"/>
      <c r="G38" s="611"/>
      <c r="H38" s="611"/>
      <c r="I38" s="611"/>
      <c r="J38" s="611"/>
      <c r="K38" s="611"/>
      <c r="L38" s="189"/>
      <c r="M38" s="189"/>
    </row>
    <row r="39" spans="1:13" ht="24.6" customHeight="1" thickTop="1">
      <c r="A39" s="207" t="s">
        <v>28</v>
      </c>
      <c r="B39" s="384"/>
      <c r="C39" s="208" t="s">
        <v>276</v>
      </c>
      <c r="D39" s="384"/>
      <c r="E39" s="384"/>
      <c r="F39" s="384"/>
      <c r="G39" s="384"/>
      <c r="H39" s="384"/>
      <c r="I39" s="384"/>
      <c r="J39" s="384"/>
      <c r="K39" s="384"/>
      <c r="L39" s="277"/>
      <c r="M39" s="189"/>
    </row>
    <row r="40" spans="1:13" ht="24.6" customHeight="1">
      <c r="A40" s="191" t="s">
        <v>29</v>
      </c>
      <c r="B40" s="412" t="s">
        <v>300</v>
      </c>
      <c r="C40" s="385"/>
      <c r="D40" s="385"/>
      <c r="E40" s="385"/>
      <c r="F40" s="385"/>
      <c r="G40" s="385"/>
      <c r="H40" s="385"/>
      <c r="I40" s="385"/>
      <c r="J40" s="385"/>
      <c r="K40" s="385"/>
      <c r="L40" s="277"/>
      <c r="M40" s="189"/>
    </row>
    <row r="41" spans="1:13" ht="24">
      <c r="A41" s="385" t="s">
        <v>24</v>
      </c>
      <c r="B41" s="385"/>
      <c r="C41" s="574" t="str">
        <f>C5</f>
        <v>ถนนเส้นแยก ทช.อด.4048 - บ้านร่มเย็น หมู่ที่ 8  ตำบลตาลเลียน  อำเภอกุดจับ  จังหวัดอุดรธานี</v>
      </c>
      <c r="D41" s="575"/>
      <c r="E41" s="575"/>
      <c r="F41" s="575"/>
      <c r="G41" s="575"/>
      <c r="H41" s="575"/>
      <c r="I41" s="575"/>
      <c r="J41" s="575"/>
      <c r="K41" s="575"/>
      <c r="L41" s="277"/>
      <c r="M41" s="189"/>
    </row>
    <row r="42" spans="1:13" ht="24">
      <c r="A42" s="191" t="str">
        <f>A6</f>
        <v xml:space="preserve">รายละเอียดโครงการ   </v>
      </c>
      <c r="B42" s="191"/>
      <c r="C42" s="412" t="str">
        <f>C6</f>
        <v xml:space="preserve">ช่วงที่ 1 ก่อสร้างถนน คอนกรีตเสริมเหล็ก     </v>
      </c>
      <c r="D42" s="191"/>
      <c r="E42" s="191"/>
      <c r="F42" s="191"/>
      <c r="G42" s="385"/>
      <c r="H42" s="385"/>
      <c r="I42" s="385"/>
      <c r="J42" s="385"/>
      <c r="K42" s="385"/>
      <c r="L42" s="277"/>
      <c r="M42" s="189"/>
    </row>
    <row r="43" spans="1:13" ht="24">
      <c r="A43" s="562"/>
      <c r="B43" s="562"/>
      <c r="C43" s="386" t="str">
        <f>B7</f>
        <v>พิกัดที่เริ่มต้นการก่อสร้างถนน คสล. Lat    17.4361 ,   Lng  102.4580</v>
      </c>
      <c r="D43" s="385"/>
      <c r="E43" s="387"/>
      <c r="F43" s="388"/>
      <c r="G43" s="389"/>
      <c r="H43" s="389"/>
      <c r="I43" s="390"/>
      <c r="J43" s="389"/>
      <c r="K43" s="385"/>
      <c r="L43" s="277"/>
      <c r="M43" s="189"/>
    </row>
    <row r="44" spans="1:13" ht="24">
      <c r="A44" s="391"/>
      <c r="B44" s="576" t="s">
        <v>245</v>
      </c>
      <c r="C44" s="576"/>
      <c r="D44" s="576"/>
      <c r="E44" s="435" t="s">
        <v>0</v>
      </c>
      <c r="F44" s="436">
        <f>F8</f>
        <v>5</v>
      </c>
      <c r="G44" s="437" t="s">
        <v>100</v>
      </c>
      <c r="H44" s="437">
        <f>H8</f>
        <v>960</v>
      </c>
      <c r="I44" s="438" t="s">
        <v>101</v>
      </c>
      <c r="J44" s="437">
        <f>J8</f>
        <v>0.15</v>
      </c>
      <c r="K44" s="434" t="s">
        <v>45</v>
      </c>
      <c r="L44" s="277"/>
      <c r="M44" s="189"/>
    </row>
    <row r="45" spans="1:13" ht="24">
      <c r="A45" s="413"/>
      <c r="B45" s="577" t="s">
        <v>281</v>
      </c>
      <c r="C45" s="577"/>
      <c r="D45" s="577"/>
      <c r="E45" s="437">
        <v>0.5</v>
      </c>
      <c r="F45" s="576" t="s">
        <v>102</v>
      </c>
      <c r="G45" s="576"/>
      <c r="H45" s="439">
        <f>F44*H44</f>
        <v>4800</v>
      </c>
      <c r="I45" s="440" t="s">
        <v>308</v>
      </c>
      <c r="J45" s="440"/>
      <c r="K45" s="434"/>
      <c r="L45" s="277"/>
      <c r="M45" s="189"/>
    </row>
    <row r="46" spans="1:13" ht="24">
      <c r="A46" s="391"/>
      <c r="B46" s="578" t="s">
        <v>302</v>
      </c>
      <c r="C46" s="578"/>
      <c r="D46" s="578"/>
      <c r="E46" s="578"/>
      <c r="F46" s="578"/>
      <c r="G46" s="578"/>
      <c r="H46" s="578"/>
      <c r="I46" s="578"/>
      <c r="J46" s="578"/>
      <c r="K46" s="578"/>
      <c r="L46" s="277"/>
      <c r="M46" s="189"/>
    </row>
    <row r="47" spans="1:13" ht="24">
      <c r="A47" s="391"/>
      <c r="B47" s="605" t="s">
        <v>282</v>
      </c>
      <c r="C47" s="605"/>
      <c r="D47" s="385" t="s">
        <v>43</v>
      </c>
      <c r="E47" s="385"/>
      <c r="F47" s="416" t="s">
        <v>274</v>
      </c>
      <c r="G47" s="414"/>
      <c r="H47" s="414"/>
      <c r="I47" s="414"/>
      <c r="J47" s="414"/>
      <c r="K47" s="414"/>
      <c r="L47" s="277"/>
      <c r="M47" s="189"/>
    </row>
    <row r="48" spans="1:13" ht="24.95" customHeight="1">
      <c r="A48" s="770" t="s">
        <v>324</v>
      </c>
      <c r="B48" s="563"/>
      <c r="C48" s="563"/>
      <c r="D48" s="563"/>
      <c r="E48" s="563"/>
      <c r="F48" s="563"/>
      <c r="G48" s="563"/>
      <c r="H48" s="563"/>
      <c r="I48" s="563"/>
      <c r="J48" s="563"/>
      <c r="K48" s="563"/>
      <c r="L48" s="277"/>
      <c r="M48" s="189"/>
    </row>
    <row r="49" spans="1:13" ht="24">
      <c r="A49" s="392"/>
      <c r="B49" s="606" t="s">
        <v>309</v>
      </c>
      <c r="C49" s="606"/>
      <c r="D49" s="606"/>
      <c r="E49" s="606"/>
      <c r="F49" s="606"/>
      <c r="G49" s="606"/>
      <c r="H49" s="606"/>
      <c r="I49" s="606"/>
      <c r="J49" s="606"/>
      <c r="K49" s="606"/>
      <c r="L49" s="277"/>
      <c r="M49" s="189"/>
    </row>
    <row r="50" spans="1:13" ht="24">
      <c r="A50" s="600" t="str">
        <f>E14</f>
        <v>พิกัดที่เริ่มต้นการติดตั้งโคมไฟถนน Lat    17.4448 ,   Lng  102.4402</v>
      </c>
      <c r="B50" s="600"/>
      <c r="C50" s="600"/>
      <c r="D50" s="600"/>
      <c r="E50" s="600"/>
      <c r="F50" s="600"/>
      <c r="G50" s="600"/>
      <c r="H50" s="600"/>
      <c r="I50" s="600"/>
      <c r="J50" s="600"/>
      <c r="K50" s="387"/>
      <c r="L50" s="277"/>
      <c r="M50" s="189"/>
    </row>
    <row r="51" spans="1:13" ht="24">
      <c r="A51" s="392" t="s">
        <v>30</v>
      </c>
      <c r="B51" s="392"/>
      <c r="C51" s="601">
        <f>C15</f>
        <v>45520</v>
      </c>
      <c r="D51" s="601"/>
      <c r="E51" s="601"/>
      <c r="F51" s="393"/>
      <c r="G51" s="441" t="s">
        <v>92</v>
      </c>
      <c r="H51" s="602" t="str">
        <f>H15</f>
        <v>ถนน  คสล. ท1-01</v>
      </c>
      <c r="I51" s="603"/>
      <c r="J51" s="603"/>
      <c r="K51" s="604"/>
      <c r="L51" s="277"/>
      <c r="M51" s="189"/>
    </row>
    <row r="52" spans="1:13" ht="24.75" thickBot="1">
      <c r="A52" s="443" t="s">
        <v>144</v>
      </c>
      <c r="B52" s="443"/>
      <c r="C52" s="443"/>
      <c r="D52" s="443" t="s">
        <v>22</v>
      </c>
      <c r="E52" s="444">
        <v>2</v>
      </c>
      <c r="F52" s="443" t="s">
        <v>21</v>
      </c>
      <c r="G52" s="555" t="str">
        <f>H16</f>
        <v>ตามบันชีนวัตกรรมไทย ฉบับเพิ่มเติม  เดือนมิถุนายน  2566 รหัส 07020031</v>
      </c>
      <c r="H52" s="555"/>
      <c r="I52" s="555"/>
      <c r="J52" s="555"/>
      <c r="K52" s="556"/>
      <c r="L52" s="277"/>
      <c r="M52" s="189"/>
    </row>
    <row r="53" spans="1:13" ht="24">
      <c r="A53" s="570" t="s">
        <v>25</v>
      </c>
      <c r="B53" s="564" t="s">
        <v>26</v>
      </c>
      <c r="C53" s="565"/>
      <c r="D53" s="566"/>
      <c r="E53" s="596" t="s">
        <v>145</v>
      </c>
      <c r="F53" s="597"/>
      <c r="G53" s="570" t="s">
        <v>146</v>
      </c>
      <c r="H53" s="596" t="s">
        <v>147</v>
      </c>
      <c r="I53" s="597"/>
      <c r="J53" s="564" t="s">
        <v>148</v>
      </c>
      <c r="K53" s="566"/>
      <c r="L53" s="277"/>
      <c r="M53" s="189"/>
    </row>
    <row r="54" spans="1:13" ht="24.75" thickBot="1">
      <c r="A54" s="571"/>
      <c r="B54" s="567"/>
      <c r="C54" s="568"/>
      <c r="D54" s="569"/>
      <c r="E54" s="572" t="s">
        <v>149</v>
      </c>
      <c r="F54" s="573"/>
      <c r="G54" s="571"/>
      <c r="H54" s="572" t="s">
        <v>149</v>
      </c>
      <c r="I54" s="573"/>
      <c r="J54" s="567"/>
      <c r="K54" s="569"/>
      <c r="L54" s="277"/>
      <c r="M54" s="189"/>
    </row>
    <row r="55" spans="1:13" ht="24">
      <c r="A55" s="267">
        <v>1</v>
      </c>
      <c r="B55" s="547" t="s">
        <v>229</v>
      </c>
      <c r="C55" s="548"/>
      <c r="D55" s="549"/>
      <c r="E55" s="557"/>
      <c r="F55" s="557"/>
      <c r="G55" s="398"/>
      <c r="H55" s="558"/>
      <c r="I55" s="559"/>
      <c r="J55" s="205" t="s">
        <v>150</v>
      </c>
      <c r="K55" s="206"/>
      <c r="L55" s="277"/>
      <c r="M55" s="189"/>
    </row>
    <row r="56" spans="1:13" ht="24">
      <c r="A56" s="397"/>
      <c r="B56" s="205" t="s">
        <v>270</v>
      </c>
      <c r="C56" s="205"/>
      <c r="D56" s="396"/>
      <c r="E56" s="598">
        <f>ปร.4!J64</f>
        <v>2196116.4140550001</v>
      </c>
      <c r="F56" s="599"/>
      <c r="G56" s="400">
        <v>1.3642000000000001</v>
      </c>
      <c r="H56" s="582">
        <f>E56*G56</f>
        <v>2995942.0120538315</v>
      </c>
      <c r="I56" s="583"/>
      <c r="J56" s="205" t="s">
        <v>150</v>
      </c>
      <c r="K56" s="206"/>
      <c r="L56" s="277"/>
      <c r="M56" s="189"/>
    </row>
    <row r="57" spans="1:13" ht="24">
      <c r="A57" s="397"/>
      <c r="B57" s="205" t="s">
        <v>298</v>
      </c>
      <c r="C57" s="269"/>
      <c r="D57" s="206"/>
      <c r="E57" s="588">
        <f>ปร.4!J73</f>
        <v>5760000</v>
      </c>
      <c r="F57" s="589"/>
      <c r="G57" s="399">
        <v>1</v>
      </c>
      <c r="H57" s="582">
        <f>E57*G57</f>
        <v>5760000</v>
      </c>
      <c r="I57" s="583"/>
      <c r="J57" s="205" t="s">
        <v>297</v>
      </c>
      <c r="K57" s="206"/>
      <c r="L57" s="277"/>
      <c r="M57" s="189"/>
    </row>
    <row r="58" spans="1:13" ht="24">
      <c r="A58" s="268">
        <v>2</v>
      </c>
      <c r="B58" s="401" t="s">
        <v>271</v>
      </c>
      <c r="C58" s="269"/>
      <c r="D58" s="206"/>
      <c r="E58" s="592" t="s">
        <v>268</v>
      </c>
      <c r="F58" s="593"/>
      <c r="G58" s="411" t="s">
        <v>268</v>
      </c>
      <c r="H58" s="592" t="s">
        <v>269</v>
      </c>
      <c r="I58" s="593"/>
      <c r="J58" s="205" t="s">
        <v>280</v>
      </c>
      <c r="K58" s="206"/>
      <c r="L58" s="277"/>
      <c r="M58" s="189"/>
    </row>
    <row r="59" spans="1:13" ht="24.75" thickBot="1">
      <c r="A59" s="425"/>
      <c r="B59" s="550" t="s">
        <v>272</v>
      </c>
      <c r="C59" s="551"/>
      <c r="D59" s="552"/>
      <c r="E59" s="594"/>
      <c r="F59" s="595"/>
      <c r="G59" s="426"/>
      <c r="H59" s="594"/>
      <c r="I59" s="595"/>
      <c r="J59" s="422"/>
      <c r="K59" s="423"/>
      <c r="L59" s="277"/>
      <c r="M59" s="189"/>
    </row>
    <row r="60" spans="1:13" ht="24.75" thickBot="1">
      <c r="A60" s="504" t="s">
        <v>151</v>
      </c>
      <c r="B60" s="274" t="s">
        <v>152</v>
      </c>
      <c r="C60" s="274"/>
      <c r="D60" s="274"/>
      <c r="E60" s="505"/>
      <c r="F60" s="505"/>
      <c r="G60" s="506"/>
      <c r="H60" s="584">
        <f>H56+H57</f>
        <v>8755942.0120538324</v>
      </c>
      <c r="I60" s="585"/>
      <c r="J60" s="617" t="s">
        <v>153</v>
      </c>
      <c r="K60" s="618"/>
      <c r="L60" s="277"/>
      <c r="M60" s="189"/>
    </row>
    <row r="61" spans="1:13" ht="24.75" thickBot="1">
      <c r="A61" s="503"/>
      <c r="B61" s="270" t="s">
        <v>154</v>
      </c>
      <c r="C61" s="270"/>
      <c r="D61" s="270"/>
      <c r="E61" s="271"/>
      <c r="F61" s="271"/>
      <c r="G61" s="272"/>
      <c r="H61" s="586">
        <f>ROUNDDOWN(H60,-4)</f>
        <v>8750000</v>
      </c>
      <c r="I61" s="587"/>
      <c r="J61" s="619" t="s">
        <v>266</v>
      </c>
      <c r="K61" s="620"/>
      <c r="L61" s="277"/>
      <c r="M61" s="189"/>
    </row>
    <row r="62" spans="1:13" ht="24.75" thickBot="1">
      <c r="A62" s="273"/>
      <c r="B62" s="507" t="s">
        <v>155</v>
      </c>
      <c r="C62" s="507"/>
      <c r="D62" s="507"/>
      <c r="E62" s="507" t="str">
        <f>BAHTTEXT(H61)</f>
        <v>แปดล้านเจ็ดแสนห้าหมื่นบาทถ้วน</v>
      </c>
      <c r="F62" s="507"/>
      <c r="G62" s="507"/>
      <c r="H62" s="507"/>
      <c r="I62" s="508"/>
      <c r="J62" s="274"/>
      <c r="K62" s="275"/>
      <c r="L62" s="277"/>
      <c r="M62" s="189"/>
    </row>
    <row r="63" spans="1:13" ht="23.45" customHeight="1" thickBot="1">
      <c r="A63" s="632" t="s">
        <v>164</v>
      </c>
      <c r="B63" s="633"/>
      <c r="C63" s="633"/>
      <c r="D63" s="634">
        <f>D27</f>
        <v>4800</v>
      </c>
      <c r="E63" s="634"/>
      <c r="F63" s="275" t="s">
        <v>97</v>
      </c>
      <c r="G63" s="274" t="s">
        <v>156</v>
      </c>
      <c r="H63" s="274"/>
      <c r="I63" s="276">
        <f>I27</f>
        <v>624.15458584454825</v>
      </c>
      <c r="J63" s="274" t="s">
        <v>27</v>
      </c>
      <c r="K63" s="275"/>
      <c r="L63" s="277"/>
      <c r="M63" s="189"/>
    </row>
    <row r="64" spans="1:13" ht="24.75" thickBot="1">
      <c r="A64" s="579" t="s">
        <v>278</v>
      </c>
      <c r="B64" s="580"/>
      <c r="C64" s="580"/>
      <c r="D64" s="581">
        <v>90</v>
      </c>
      <c r="E64" s="581"/>
      <c r="F64" s="418" t="s">
        <v>43</v>
      </c>
      <c r="G64" s="420" t="s">
        <v>156</v>
      </c>
      <c r="H64" s="274"/>
      <c r="I64" s="421">
        <f>H57/D64</f>
        <v>64000</v>
      </c>
      <c r="J64" s="417" t="s">
        <v>279</v>
      </c>
      <c r="K64" s="419"/>
      <c r="L64" s="277"/>
      <c r="M64" s="189"/>
    </row>
    <row r="65" spans="1:13" ht="23.45" customHeight="1">
      <c r="A65" s="628" t="s">
        <v>159</v>
      </c>
      <c r="B65" s="628"/>
      <c r="C65" s="628"/>
      <c r="D65" s="628"/>
      <c r="E65" s="628"/>
      <c r="F65" s="628"/>
      <c r="G65" s="554" t="s">
        <v>319</v>
      </c>
      <c r="H65" s="554"/>
      <c r="I65" s="554"/>
      <c r="J65" s="554"/>
      <c r="K65" s="554"/>
      <c r="L65" s="277"/>
      <c r="M65" s="189"/>
    </row>
    <row r="66" spans="1:13" ht="24">
      <c r="A66" s="612" t="s">
        <v>254</v>
      </c>
      <c r="B66" s="612"/>
      <c r="C66" s="612"/>
      <c r="D66" s="612"/>
      <c r="E66" s="612"/>
      <c r="F66" s="612"/>
      <c r="G66" s="201"/>
      <c r="H66" s="200"/>
      <c r="I66" s="200"/>
      <c r="J66" s="200"/>
      <c r="K66" s="204"/>
      <c r="L66" s="277"/>
      <c r="M66" s="189"/>
    </row>
    <row r="67" spans="1:13" ht="24">
      <c r="A67" s="631" t="s">
        <v>317</v>
      </c>
      <c r="B67" s="631"/>
      <c r="C67" s="631"/>
      <c r="D67" s="631"/>
      <c r="E67" s="631"/>
      <c r="F67" s="631"/>
      <c r="G67" s="201" t="s">
        <v>54</v>
      </c>
      <c r="H67" s="200" t="s">
        <v>230</v>
      </c>
      <c r="I67" s="200"/>
      <c r="J67" s="200"/>
      <c r="K67" s="204"/>
      <c r="L67" s="277"/>
      <c r="M67" s="189"/>
    </row>
    <row r="68" spans="1:13" ht="24">
      <c r="A68" s="553" t="s">
        <v>318</v>
      </c>
      <c r="B68" s="553"/>
      <c r="C68" s="553"/>
      <c r="D68" s="553"/>
      <c r="E68" s="553"/>
      <c r="F68" s="553"/>
      <c r="G68" s="202" t="s">
        <v>254</v>
      </c>
      <c r="H68" s="202"/>
      <c r="I68" s="202"/>
      <c r="J68" s="202"/>
      <c r="K68" s="202"/>
      <c r="L68" s="277"/>
      <c r="M68" s="189"/>
    </row>
    <row r="69" spans="1:13" ht="24">
      <c r="A69" s="203"/>
      <c r="B69" s="203"/>
      <c r="C69" s="203"/>
      <c r="D69" s="203"/>
      <c r="E69" s="203"/>
      <c r="F69" s="203"/>
      <c r="G69" s="201" t="s">
        <v>54</v>
      </c>
      <c r="H69" s="200" t="s">
        <v>249</v>
      </c>
      <c r="I69" s="200"/>
      <c r="J69" s="200"/>
      <c r="K69" s="204"/>
      <c r="L69" s="277"/>
      <c r="M69" s="189"/>
    </row>
    <row r="70" spans="1:13" ht="24">
      <c r="A70" s="628" t="s">
        <v>248</v>
      </c>
      <c r="B70" s="628"/>
      <c r="C70" s="628"/>
      <c r="D70" s="628"/>
      <c r="E70" s="628"/>
      <c r="F70" s="628"/>
      <c r="G70" s="202" t="s">
        <v>251</v>
      </c>
      <c r="H70" s="202"/>
      <c r="I70" s="202"/>
      <c r="J70" s="202"/>
      <c r="K70" s="202"/>
      <c r="L70" s="277"/>
      <c r="M70" s="189"/>
    </row>
    <row r="71" spans="1:13" ht="24">
      <c r="A71" s="200"/>
      <c r="B71" s="553" t="s">
        <v>174</v>
      </c>
      <c r="C71" s="553"/>
      <c r="D71" s="553"/>
      <c r="E71" s="553"/>
      <c r="F71" s="203"/>
      <c r="G71" s="201" t="s">
        <v>54</v>
      </c>
      <c r="H71" s="200" t="s">
        <v>250</v>
      </c>
      <c r="I71" s="200"/>
      <c r="J71" s="200"/>
      <c r="K71" s="204"/>
      <c r="L71" s="277"/>
      <c r="M71" s="189"/>
    </row>
    <row r="72" spans="1:13" ht="24">
      <c r="A72" s="553" t="s">
        <v>247</v>
      </c>
      <c r="B72" s="553"/>
      <c r="C72" s="553"/>
      <c r="D72" s="553"/>
      <c r="E72" s="553"/>
      <c r="F72" s="553"/>
      <c r="G72" s="202" t="s">
        <v>252</v>
      </c>
      <c r="H72" s="202"/>
      <c r="I72" s="202"/>
      <c r="J72" s="202"/>
      <c r="K72" s="202"/>
      <c r="L72" s="277"/>
      <c r="M72" s="189"/>
    </row>
    <row r="73" spans="1:13" ht="24">
      <c r="A73" s="263"/>
      <c r="B73" s="263"/>
      <c r="C73" s="263"/>
      <c r="D73" s="263"/>
      <c r="E73" s="263"/>
      <c r="F73" s="263"/>
      <c r="G73" s="629"/>
      <c r="H73" s="629"/>
      <c r="I73" s="629"/>
      <c r="J73" s="629"/>
      <c r="K73" s="629"/>
      <c r="L73" s="277"/>
      <c r="M73" s="189"/>
    </row>
    <row r="74" spans="1:13" ht="24">
      <c r="A74" s="263"/>
      <c r="B74" s="263"/>
      <c r="C74" s="263"/>
      <c r="D74" s="263"/>
      <c r="E74" s="263"/>
      <c r="F74" s="263"/>
      <c r="G74" s="629"/>
      <c r="H74" s="629"/>
      <c r="I74" s="629"/>
      <c r="J74" s="629"/>
      <c r="K74" s="629"/>
      <c r="L74" s="277"/>
      <c r="M74" s="189"/>
    </row>
    <row r="75" spans="1:13" ht="24">
      <c r="A75" s="263"/>
      <c r="B75" s="629"/>
      <c r="C75" s="629"/>
      <c r="D75" s="629"/>
      <c r="E75" s="629"/>
      <c r="F75" s="629"/>
      <c r="G75" s="263" t="s">
        <v>163</v>
      </c>
      <c r="H75" s="630"/>
      <c r="I75" s="630"/>
      <c r="J75" s="630"/>
      <c r="K75" s="263"/>
      <c r="L75" s="189"/>
      <c r="M75" s="189"/>
    </row>
    <row r="76" spans="1:13" ht="24">
      <c r="A76" s="277"/>
      <c r="B76" s="277"/>
      <c r="C76" s="277"/>
      <c r="D76" s="277"/>
      <c r="E76" s="277"/>
      <c r="F76" s="277"/>
      <c r="G76" s="277"/>
      <c r="H76" s="277"/>
      <c r="I76" s="277"/>
      <c r="J76" s="277"/>
      <c r="K76" s="277"/>
      <c r="L76" s="189"/>
      <c r="M76" s="189"/>
    </row>
    <row r="77" spans="1:13" ht="24">
      <c r="A77" s="189"/>
      <c r="B77" s="189"/>
      <c r="C77" s="189"/>
      <c r="D77" s="189"/>
      <c r="E77" s="189"/>
      <c r="F77" s="189"/>
      <c r="G77" s="189"/>
      <c r="H77" s="189"/>
      <c r="I77" s="189"/>
      <c r="J77" s="189"/>
      <c r="K77" s="189"/>
      <c r="L77" s="189"/>
      <c r="M77" s="189"/>
    </row>
    <row r="78" spans="1:13" ht="24">
      <c r="A78" s="189"/>
      <c r="B78" s="189"/>
      <c r="C78" s="189"/>
      <c r="D78" s="189"/>
      <c r="E78" s="189"/>
      <c r="F78" s="189"/>
      <c r="G78" s="189"/>
      <c r="H78" s="189"/>
      <c r="I78" s="189"/>
      <c r="J78" s="189"/>
      <c r="K78" s="189"/>
      <c r="L78" s="189"/>
      <c r="M78" s="189"/>
    </row>
    <row r="79" spans="1:13" ht="24">
      <c r="A79" s="189"/>
      <c r="B79" s="189"/>
      <c r="C79" s="189"/>
      <c r="D79" s="189"/>
      <c r="E79" s="189"/>
      <c r="F79" s="189"/>
      <c r="G79" s="189"/>
      <c r="H79" s="189"/>
      <c r="I79" s="189"/>
      <c r="J79" s="189"/>
      <c r="K79" s="189"/>
      <c r="L79" s="189"/>
      <c r="M79" s="189"/>
    </row>
    <row r="80" spans="1:13" ht="24">
      <c r="A80" s="189"/>
      <c r="B80" s="189"/>
      <c r="C80" s="189"/>
      <c r="D80" s="189"/>
      <c r="E80" s="189"/>
      <c r="F80" s="189"/>
      <c r="G80" s="189"/>
      <c r="H80" s="189"/>
      <c r="I80" s="189"/>
      <c r="J80" s="189"/>
      <c r="K80" s="189"/>
      <c r="L80" s="189"/>
      <c r="M80" s="189"/>
    </row>
    <row r="81" spans="1:13" ht="24">
      <c r="A81" s="189"/>
      <c r="B81" s="189"/>
      <c r="C81" s="189"/>
      <c r="D81" s="189"/>
      <c r="E81" s="189"/>
      <c r="F81" s="189"/>
      <c r="G81" s="189"/>
      <c r="H81" s="189"/>
      <c r="I81" s="189"/>
      <c r="J81" s="189"/>
      <c r="K81" s="189"/>
      <c r="L81" s="189"/>
      <c r="M81" s="189"/>
    </row>
    <row r="82" spans="1:13" ht="24">
      <c r="A82" s="189"/>
      <c r="B82" s="189"/>
      <c r="C82" s="189"/>
      <c r="D82" s="189"/>
      <c r="E82" s="189"/>
      <c r="F82" s="189"/>
      <c r="G82" s="189"/>
      <c r="H82" s="189"/>
      <c r="I82" s="189"/>
      <c r="J82" s="189"/>
      <c r="K82" s="189"/>
      <c r="L82" s="189"/>
      <c r="M82" s="189"/>
    </row>
    <row r="83" spans="1:13" ht="24">
      <c r="A83" s="189"/>
      <c r="B83" s="189"/>
      <c r="C83" s="189"/>
      <c r="D83" s="189"/>
      <c r="E83" s="189"/>
      <c r="F83" s="189"/>
      <c r="G83" s="189"/>
      <c r="H83" s="189"/>
      <c r="I83" s="189"/>
      <c r="J83" s="189"/>
      <c r="K83" s="189"/>
      <c r="L83" s="189"/>
      <c r="M83" s="189"/>
    </row>
    <row r="84" spans="1:13" ht="24">
      <c r="A84" s="189"/>
      <c r="B84" s="189"/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</row>
    <row r="85" spans="1:13" ht="24">
      <c r="A85" s="189"/>
      <c r="B85" s="189"/>
      <c r="C85" s="189"/>
      <c r="D85" s="189"/>
      <c r="E85" s="189"/>
      <c r="F85" s="189"/>
      <c r="G85" s="189"/>
      <c r="H85" s="189"/>
      <c r="I85" s="189"/>
      <c r="J85" s="189"/>
      <c r="K85" s="189"/>
      <c r="L85" s="189"/>
      <c r="M85" s="189"/>
    </row>
    <row r="86" spans="1:13" ht="24">
      <c r="A86" s="189"/>
      <c r="B86" s="189"/>
      <c r="C86" s="189"/>
      <c r="D86" s="189"/>
      <c r="E86" s="189"/>
      <c r="F86" s="189"/>
      <c r="G86" s="189"/>
      <c r="H86" s="189"/>
      <c r="I86" s="189"/>
      <c r="J86" s="189"/>
      <c r="K86" s="189"/>
      <c r="L86" s="189"/>
      <c r="M86" s="189"/>
    </row>
    <row r="87" spans="1:13" ht="24">
      <c r="A87" s="189"/>
      <c r="B87" s="189"/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</row>
    <row r="88" spans="1:13" ht="24">
      <c r="A88" s="189"/>
      <c r="B88" s="189"/>
      <c r="C88" s="189"/>
      <c r="D88" s="189"/>
      <c r="E88" s="189"/>
      <c r="F88" s="189"/>
      <c r="G88" s="189"/>
      <c r="H88" s="189"/>
      <c r="I88" s="189"/>
      <c r="J88" s="189"/>
      <c r="K88" s="189"/>
      <c r="L88" s="189"/>
      <c r="M88" s="189"/>
    </row>
    <row r="89" spans="1:13" ht="24">
      <c r="A89" s="189"/>
      <c r="B89" s="189"/>
      <c r="C89" s="189"/>
      <c r="D89" s="189"/>
      <c r="E89" s="189"/>
      <c r="F89" s="189"/>
      <c r="G89" s="189"/>
      <c r="H89" s="189"/>
      <c r="I89" s="189"/>
      <c r="J89" s="189"/>
      <c r="K89" s="189"/>
      <c r="L89" s="189"/>
      <c r="M89" s="189"/>
    </row>
    <row r="90" spans="1:13" ht="24">
      <c r="A90" s="189"/>
      <c r="B90" s="189"/>
      <c r="C90" s="189"/>
      <c r="D90" s="189"/>
      <c r="E90" s="189"/>
      <c r="F90" s="189"/>
      <c r="G90" s="189"/>
      <c r="H90" s="189"/>
      <c r="I90" s="189"/>
      <c r="J90" s="189"/>
      <c r="K90" s="189"/>
      <c r="L90" s="189"/>
      <c r="M90" s="189"/>
    </row>
    <row r="91" spans="1:13" ht="24">
      <c r="A91" s="189"/>
      <c r="B91" s="189"/>
      <c r="C91" s="189"/>
      <c r="D91" s="189"/>
      <c r="E91" s="189"/>
      <c r="F91" s="189"/>
      <c r="G91" s="189"/>
      <c r="H91" s="189"/>
      <c r="I91" s="189"/>
      <c r="J91" s="189"/>
      <c r="K91" s="189"/>
      <c r="L91" s="189"/>
      <c r="M91" s="189"/>
    </row>
    <row r="92" spans="1:13" ht="24">
      <c r="A92" s="189"/>
      <c r="B92" s="189"/>
      <c r="C92" s="189"/>
      <c r="D92" s="189"/>
      <c r="E92" s="189"/>
      <c r="F92" s="189"/>
      <c r="G92" s="189"/>
      <c r="H92" s="189"/>
      <c r="I92" s="189"/>
      <c r="J92" s="189"/>
      <c r="K92" s="189"/>
      <c r="L92" s="189"/>
      <c r="M92" s="189"/>
    </row>
    <row r="93" spans="1:13" ht="24">
      <c r="A93" s="189"/>
      <c r="B93" s="189"/>
      <c r="C93" s="189"/>
      <c r="D93" s="189"/>
      <c r="E93" s="189"/>
      <c r="F93" s="189"/>
      <c r="G93" s="189"/>
      <c r="H93" s="189"/>
      <c r="I93" s="189"/>
      <c r="J93" s="189"/>
      <c r="K93" s="189"/>
      <c r="L93" s="189"/>
      <c r="M93" s="189"/>
    </row>
    <row r="94" spans="1:13" ht="24">
      <c r="A94" s="189"/>
      <c r="B94" s="189"/>
      <c r="C94" s="189"/>
      <c r="D94" s="189"/>
      <c r="E94" s="189"/>
      <c r="F94" s="189"/>
      <c r="G94" s="189"/>
      <c r="H94" s="189"/>
      <c r="I94" s="189"/>
      <c r="J94" s="189"/>
      <c r="K94" s="189"/>
      <c r="L94" s="189"/>
      <c r="M94" s="189"/>
    </row>
    <row r="95" spans="1:13" ht="24">
      <c r="A95" s="189"/>
      <c r="B95" s="189"/>
      <c r="C95" s="189"/>
      <c r="D95" s="189"/>
      <c r="E95" s="189"/>
      <c r="F95" s="189"/>
      <c r="G95" s="189"/>
      <c r="H95" s="189"/>
      <c r="I95" s="189"/>
      <c r="J95" s="189"/>
      <c r="K95" s="189"/>
      <c r="L95" s="189"/>
      <c r="M95" s="189"/>
    </row>
    <row r="96" spans="1:13" ht="24">
      <c r="A96" s="189"/>
      <c r="B96" s="189"/>
      <c r="C96" s="189"/>
      <c r="D96" s="189"/>
      <c r="E96" s="189"/>
      <c r="F96" s="189"/>
      <c r="G96" s="189"/>
      <c r="H96" s="189"/>
      <c r="I96" s="189"/>
      <c r="J96" s="189"/>
      <c r="K96" s="189"/>
      <c r="L96" s="189"/>
      <c r="M96" s="189"/>
    </row>
    <row r="97" spans="1:13" ht="24">
      <c r="A97" s="189"/>
      <c r="B97" s="189"/>
      <c r="C97" s="189"/>
      <c r="D97" s="189"/>
      <c r="E97" s="189"/>
      <c r="F97" s="189"/>
      <c r="G97" s="189"/>
      <c r="H97" s="189"/>
      <c r="I97" s="189"/>
      <c r="J97" s="189"/>
      <c r="K97" s="189"/>
      <c r="L97" s="189"/>
      <c r="M97" s="189"/>
    </row>
    <row r="98" spans="1:13" ht="24">
      <c r="A98" s="189"/>
      <c r="B98" s="189"/>
      <c r="C98" s="189"/>
      <c r="D98" s="189"/>
      <c r="E98" s="189"/>
      <c r="F98" s="189"/>
      <c r="G98" s="189"/>
      <c r="H98" s="189"/>
      <c r="I98" s="189"/>
      <c r="J98" s="189"/>
      <c r="K98" s="189"/>
      <c r="L98" s="189"/>
      <c r="M98" s="189"/>
    </row>
    <row r="99" spans="1:13" ht="24">
      <c r="A99" s="189"/>
      <c r="B99" s="189"/>
      <c r="C99" s="189"/>
      <c r="D99" s="189"/>
      <c r="E99" s="189"/>
      <c r="F99" s="189"/>
      <c r="G99" s="189"/>
      <c r="H99" s="189"/>
      <c r="I99" s="189"/>
      <c r="J99" s="189"/>
      <c r="K99" s="189"/>
      <c r="L99" s="189"/>
      <c r="M99" s="189"/>
    </row>
    <row r="100" spans="1:13" ht="24">
      <c r="A100" s="189"/>
      <c r="B100" s="189"/>
      <c r="C100" s="189"/>
      <c r="D100" s="189"/>
      <c r="E100" s="189"/>
      <c r="F100" s="189"/>
      <c r="G100" s="189"/>
      <c r="H100" s="189"/>
      <c r="I100" s="189"/>
      <c r="J100" s="189"/>
      <c r="K100" s="189"/>
      <c r="L100" s="189"/>
      <c r="M100" s="189"/>
    </row>
    <row r="101" spans="1:13" ht="24">
      <c r="A101" s="189"/>
      <c r="B101" s="189"/>
      <c r="C101" s="189"/>
      <c r="D101" s="189"/>
      <c r="E101" s="189"/>
      <c r="F101" s="189"/>
      <c r="G101" s="189"/>
      <c r="H101" s="189"/>
      <c r="I101" s="189"/>
      <c r="J101" s="189"/>
      <c r="K101" s="189"/>
      <c r="L101" s="189"/>
      <c r="M101" s="189"/>
    </row>
    <row r="102" spans="1:13" ht="24">
      <c r="A102" s="189"/>
      <c r="B102" s="189"/>
      <c r="C102" s="189"/>
      <c r="D102" s="189"/>
      <c r="E102" s="189"/>
      <c r="F102" s="189"/>
      <c r="G102" s="189"/>
      <c r="H102" s="189"/>
      <c r="I102" s="189"/>
      <c r="J102" s="189"/>
      <c r="K102" s="189"/>
      <c r="L102" s="189"/>
      <c r="M102" s="189"/>
    </row>
    <row r="103" spans="1:13" ht="24">
      <c r="A103" s="189"/>
      <c r="B103" s="189"/>
      <c r="C103" s="189"/>
      <c r="D103" s="189"/>
      <c r="E103" s="189"/>
      <c r="F103" s="189"/>
      <c r="G103" s="189"/>
      <c r="H103" s="189"/>
      <c r="I103" s="189"/>
      <c r="J103" s="189"/>
      <c r="K103" s="189"/>
      <c r="L103" s="189"/>
      <c r="M103" s="189"/>
    </row>
    <row r="104" spans="1:13" ht="24">
      <c r="A104" s="189"/>
      <c r="B104" s="189"/>
      <c r="C104" s="189"/>
      <c r="D104" s="189"/>
      <c r="E104" s="189"/>
      <c r="F104" s="189"/>
      <c r="G104" s="189"/>
      <c r="H104" s="189"/>
      <c r="I104" s="189"/>
      <c r="J104" s="189"/>
      <c r="K104" s="189"/>
      <c r="L104" s="189"/>
      <c r="M104" s="189"/>
    </row>
    <row r="105" spans="1:13" ht="24">
      <c r="A105" s="189"/>
      <c r="B105" s="189"/>
      <c r="C105" s="189"/>
      <c r="D105" s="189"/>
      <c r="E105" s="189"/>
      <c r="F105" s="189"/>
      <c r="G105" s="189"/>
      <c r="H105" s="189"/>
      <c r="I105" s="189"/>
      <c r="J105" s="189"/>
      <c r="K105" s="189"/>
      <c r="L105" s="189"/>
      <c r="M105" s="189"/>
    </row>
    <row r="106" spans="1:13" ht="24">
      <c r="A106" s="189"/>
      <c r="B106" s="189"/>
      <c r="C106" s="189"/>
      <c r="D106" s="189"/>
      <c r="E106" s="189"/>
      <c r="F106" s="189"/>
      <c r="G106" s="189"/>
      <c r="H106" s="189"/>
      <c r="I106" s="189"/>
      <c r="J106" s="189"/>
      <c r="K106" s="189"/>
      <c r="L106" s="189"/>
      <c r="M106" s="189"/>
    </row>
    <row r="107" spans="1:13" ht="24">
      <c r="A107" s="189"/>
      <c r="B107" s="189"/>
      <c r="C107" s="189"/>
      <c r="D107" s="189"/>
      <c r="E107" s="189"/>
      <c r="F107" s="189"/>
      <c r="G107" s="189"/>
      <c r="H107" s="189"/>
      <c r="I107" s="189"/>
      <c r="J107" s="189"/>
      <c r="K107" s="189"/>
      <c r="L107" s="189"/>
      <c r="M107" s="189"/>
    </row>
    <row r="108" spans="1:13" ht="24">
      <c r="A108" s="189"/>
      <c r="B108" s="189"/>
      <c r="C108" s="189"/>
      <c r="D108" s="189"/>
      <c r="E108" s="189"/>
      <c r="F108" s="189"/>
      <c r="G108" s="189"/>
      <c r="H108" s="189"/>
      <c r="I108" s="189"/>
      <c r="J108" s="189"/>
      <c r="K108" s="189"/>
      <c r="L108" s="189"/>
      <c r="M108" s="189"/>
    </row>
    <row r="109" spans="1:13" ht="24">
      <c r="A109" s="189"/>
      <c r="B109" s="189"/>
      <c r="C109" s="189"/>
      <c r="D109" s="189"/>
      <c r="E109" s="189"/>
      <c r="F109" s="189"/>
      <c r="G109" s="189"/>
      <c r="H109" s="189"/>
      <c r="I109" s="189"/>
      <c r="J109" s="189"/>
      <c r="K109" s="189"/>
      <c r="L109" s="189"/>
      <c r="M109" s="189"/>
    </row>
    <row r="110" spans="1:13" ht="24">
      <c r="A110" s="189"/>
      <c r="B110" s="189"/>
      <c r="C110" s="189"/>
      <c r="D110" s="189"/>
      <c r="E110" s="189"/>
      <c r="F110" s="189"/>
      <c r="G110" s="189"/>
      <c r="H110" s="189"/>
      <c r="I110" s="189"/>
      <c r="J110" s="189"/>
      <c r="K110" s="189"/>
      <c r="L110" s="189"/>
      <c r="M110" s="189"/>
    </row>
    <row r="111" spans="1:13" ht="24">
      <c r="A111" s="189"/>
      <c r="B111" s="189"/>
      <c r="C111" s="189"/>
      <c r="D111" s="189"/>
      <c r="E111" s="189"/>
      <c r="F111" s="189"/>
      <c r="G111" s="189"/>
      <c r="H111" s="189"/>
      <c r="I111" s="189"/>
      <c r="J111" s="189"/>
      <c r="K111" s="189"/>
      <c r="L111" s="189"/>
      <c r="M111" s="189"/>
    </row>
    <row r="112" spans="1:13" ht="24">
      <c r="A112" s="189"/>
      <c r="B112" s="189"/>
      <c r="C112" s="189"/>
      <c r="D112" s="189"/>
      <c r="E112" s="189"/>
      <c r="F112" s="189"/>
      <c r="G112" s="189"/>
      <c r="H112" s="189"/>
      <c r="I112" s="189"/>
      <c r="J112" s="189"/>
      <c r="K112" s="189"/>
      <c r="L112" s="189"/>
      <c r="M112" s="189"/>
    </row>
    <row r="113" spans="1:13" ht="24">
      <c r="A113" s="189"/>
      <c r="B113" s="189"/>
      <c r="C113" s="189"/>
      <c r="D113" s="189"/>
      <c r="E113" s="189"/>
      <c r="F113" s="189"/>
      <c r="G113" s="189"/>
      <c r="H113" s="189"/>
      <c r="I113" s="189"/>
      <c r="J113" s="189"/>
      <c r="K113" s="189"/>
      <c r="L113" s="189"/>
      <c r="M113" s="189"/>
    </row>
    <row r="114" spans="1:13" ht="24">
      <c r="A114" s="189"/>
      <c r="B114" s="189"/>
      <c r="C114" s="189"/>
      <c r="D114" s="189"/>
      <c r="E114" s="189"/>
      <c r="F114" s="189"/>
      <c r="G114" s="189"/>
      <c r="H114" s="189"/>
      <c r="I114" s="189"/>
      <c r="J114" s="189"/>
      <c r="K114" s="189"/>
      <c r="L114" s="189"/>
      <c r="M114" s="189"/>
    </row>
    <row r="115" spans="1:13" ht="24">
      <c r="A115" s="189"/>
      <c r="B115" s="189"/>
      <c r="C115" s="189"/>
      <c r="D115" s="189"/>
      <c r="E115" s="189"/>
      <c r="F115" s="189"/>
      <c r="G115" s="189"/>
      <c r="H115" s="189"/>
      <c r="I115" s="189"/>
      <c r="J115" s="189"/>
      <c r="K115" s="189"/>
      <c r="L115" s="181"/>
      <c r="M115" s="181"/>
    </row>
    <row r="116" spans="1:13">
      <c r="A116" s="181"/>
      <c r="B116" s="181"/>
      <c r="C116" s="181"/>
      <c r="D116" s="181"/>
      <c r="E116" s="181"/>
      <c r="F116" s="181"/>
      <c r="G116" s="181"/>
      <c r="H116" s="181"/>
      <c r="I116" s="181"/>
      <c r="J116" s="181"/>
      <c r="K116" s="181"/>
      <c r="L116" s="181"/>
      <c r="M116" s="181"/>
    </row>
    <row r="117" spans="1:13">
      <c r="A117" s="181"/>
      <c r="B117" s="181"/>
      <c r="C117" s="181"/>
      <c r="D117" s="181"/>
      <c r="E117" s="181"/>
      <c r="F117" s="181"/>
      <c r="G117" s="181"/>
      <c r="H117" s="181"/>
      <c r="I117" s="181"/>
      <c r="J117" s="181"/>
      <c r="K117" s="181"/>
      <c r="L117" s="181"/>
      <c r="M117" s="181"/>
    </row>
    <row r="118" spans="1:13">
      <c r="A118" s="181"/>
      <c r="B118" s="181"/>
      <c r="C118" s="181"/>
      <c r="D118" s="181"/>
      <c r="E118" s="181"/>
      <c r="F118" s="181"/>
      <c r="G118" s="181"/>
      <c r="H118" s="181"/>
      <c r="I118" s="181"/>
      <c r="J118" s="181"/>
      <c r="K118" s="181"/>
      <c r="L118" s="181"/>
      <c r="M118" s="181"/>
    </row>
    <row r="119" spans="1:13">
      <c r="A119" s="181"/>
      <c r="B119" s="181"/>
      <c r="C119" s="181"/>
      <c r="D119" s="181"/>
      <c r="E119" s="181"/>
      <c r="F119" s="181"/>
      <c r="G119" s="181"/>
      <c r="H119" s="181"/>
      <c r="I119" s="181"/>
      <c r="J119" s="181"/>
      <c r="K119" s="181"/>
      <c r="L119" s="181"/>
      <c r="M119" s="181"/>
    </row>
    <row r="120" spans="1:13">
      <c r="A120" s="181"/>
      <c r="B120" s="181"/>
      <c r="C120" s="181"/>
      <c r="D120" s="181"/>
      <c r="E120" s="181"/>
      <c r="F120" s="181"/>
      <c r="G120" s="181"/>
      <c r="H120" s="181"/>
      <c r="I120" s="181"/>
      <c r="J120" s="181"/>
      <c r="K120" s="181"/>
      <c r="L120" s="181"/>
      <c r="M120" s="181"/>
    </row>
    <row r="121" spans="1:13">
      <c r="A121" s="181"/>
      <c r="B121" s="181"/>
      <c r="C121" s="181"/>
      <c r="D121" s="181"/>
      <c r="E121" s="181"/>
      <c r="F121" s="181"/>
      <c r="G121" s="181"/>
      <c r="H121" s="181"/>
      <c r="I121" s="181"/>
      <c r="J121" s="181"/>
      <c r="K121" s="181"/>
      <c r="L121" s="181"/>
      <c r="M121" s="181"/>
    </row>
    <row r="122" spans="1:13">
      <c r="A122" s="181"/>
      <c r="B122" s="181"/>
      <c r="C122" s="181"/>
      <c r="D122" s="181"/>
      <c r="E122" s="181"/>
      <c r="F122" s="181"/>
      <c r="G122" s="181"/>
      <c r="H122" s="181"/>
      <c r="I122" s="181"/>
      <c r="J122" s="181"/>
      <c r="K122" s="181"/>
      <c r="L122" s="181"/>
      <c r="M122" s="181"/>
    </row>
    <row r="123" spans="1:13">
      <c r="A123" s="181"/>
      <c r="B123" s="181"/>
      <c r="C123" s="181"/>
      <c r="D123" s="181"/>
      <c r="E123" s="181"/>
      <c r="F123" s="181"/>
      <c r="G123" s="181"/>
      <c r="H123" s="181"/>
      <c r="I123" s="181"/>
      <c r="J123" s="181"/>
      <c r="K123" s="181"/>
      <c r="L123" s="181"/>
      <c r="M123" s="181"/>
    </row>
    <row r="124" spans="1:13">
      <c r="A124" s="181"/>
      <c r="B124" s="181"/>
      <c r="C124" s="181"/>
      <c r="D124" s="181"/>
      <c r="E124" s="181"/>
      <c r="F124" s="181"/>
      <c r="G124" s="181"/>
      <c r="H124" s="181"/>
      <c r="I124" s="181"/>
      <c r="J124" s="181"/>
      <c r="K124" s="181"/>
      <c r="L124" s="181"/>
      <c r="M124" s="181"/>
    </row>
    <row r="125" spans="1:13">
      <c r="A125" s="181"/>
      <c r="B125" s="181"/>
      <c r="C125" s="181"/>
      <c r="D125" s="181"/>
      <c r="E125" s="181"/>
      <c r="F125" s="181"/>
      <c r="G125" s="181"/>
      <c r="H125" s="181"/>
      <c r="I125" s="181"/>
      <c r="J125" s="181"/>
      <c r="K125" s="181"/>
      <c r="L125" s="181"/>
      <c r="M125" s="181"/>
    </row>
    <row r="126" spans="1:13">
      <c r="A126" s="181"/>
      <c r="B126" s="181"/>
      <c r="C126" s="181"/>
      <c r="D126" s="181"/>
      <c r="E126" s="181"/>
      <c r="F126" s="181"/>
      <c r="G126" s="181"/>
      <c r="H126" s="181"/>
      <c r="I126" s="181"/>
      <c r="J126" s="181"/>
      <c r="K126" s="181"/>
      <c r="L126" s="181"/>
      <c r="M126" s="181"/>
    </row>
    <row r="127" spans="1:13">
      <c r="A127" s="181"/>
      <c r="B127" s="181"/>
      <c r="C127" s="181"/>
      <c r="D127" s="181"/>
      <c r="E127" s="181"/>
      <c r="F127" s="181"/>
      <c r="G127" s="181"/>
      <c r="H127" s="181"/>
      <c r="I127" s="181"/>
      <c r="J127" s="181"/>
      <c r="K127" s="181"/>
      <c r="L127" s="181"/>
      <c r="M127" s="181"/>
    </row>
    <row r="128" spans="1:13">
      <c r="A128" s="181"/>
      <c r="B128" s="181"/>
      <c r="C128" s="181"/>
      <c r="D128" s="181"/>
      <c r="E128" s="181"/>
      <c r="F128" s="181"/>
      <c r="G128" s="181"/>
      <c r="H128" s="181"/>
      <c r="I128" s="181"/>
      <c r="J128" s="181"/>
      <c r="K128" s="181"/>
      <c r="L128" s="181"/>
      <c r="M128" s="181"/>
    </row>
    <row r="129" spans="1:13">
      <c r="A129" s="181"/>
      <c r="B129" s="181"/>
      <c r="C129" s="181"/>
      <c r="D129" s="181"/>
      <c r="E129" s="181"/>
      <c r="F129" s="181"/>
      <c r="G129" s="181"/>
      <c r="H129" s="181"/>
      <c r="I129" s="181"/>
      <c r="J129" s="181"/>
      <c r="K129" s="181"/>
      <c r="L129" s="181"/>
      <c r="M129" s="181"/>
    </row>
    <row r="130" spans="1:13">
      <c r="A130" s="181"/>
      <c r="B130" s="181"/>
      <c r="C130" s="181"/>
      <c r="D130" s="181"/>
      <c r="E130" s="181"/>
      <c r="F130" s="181"/>
      <c r="G130" s="181"/>
      <c r="H130" s="181"/>
      <c r="I130" s="181"/>
      <c r="J130" s="181"/>
      <c r="K130" s="181"/>
      <c r="L130" s="181"/>
      <c r="M130" s="181"/>
    </row>
    <row r="131" spans="1:13">
      <c r="A131" s="181"/>
      <c r="B131" s="181"/>
      <c r="C131" s="181"/>
      <c r="D131" s="181"/>
      <c r="E131" s="181"/>
      <c r="F131" s="181"/>
      <c r="G131" s="181"/>
      <c r="H131" s="181"/>
      <c r="I131" s="181"/>
      <c r="J131" s="181"/>
      <c r="K131" s="181"/>
      <c r="L131" s="181"/>
      <c r="M131" s="181"/>
    </row>
    <row r="132" spans="1:13">
      <c r="A132" s="181"/>
      <c r="B132" s="181"/>
      <c r="C132" s="181"/>
      <c r="D132" s="181"/>
      <c r="E132" s="181"/>
      <c r="F132" s="181"/>
      <c r="G132" s="181"/>
      <c r="H132" s="181"/>
      <c r="I132" s="181"/>
      <c r="J132" s="181"/>
      <c r="K132" s="181"/>
      <c r="L132" s="181"/>
      <c r="M132" s="181"/>
    </row>
    <row r="133" spans="1:13">
      <c r="A133" s="181"/>
      <c r="B133" s="181"/>
      <c r="C133" s="181"/>
      <c r="D133" s="181"/>
      <c r="E133" s="181"/>
      <c r="F133" s="181"/>
      <c r="G133" s="181"/>
      <c r="H133" s="181"/>
      <c r="I133" s="181"/>
      <c r="J133" s="181"/>
      <c r="K133" s="181"/>
      <c r="L133" s="181"/>
      <c r="M133" s="181"/>
    </row>
    <row r="134" spans="1:13">
      <c r="A134" s="181"/>
      <c r="B134" s="181"/>
      <c r="C134" s="181"/>
      <c r="D134" s="181"/>
      <c r="E134" s="181"/>
      <c r="F134" s="181"/>
      <c r="G134" s="181"/>
      <c r="H134" s="181"/>
      <c r="I134" s="181"/>
      <c r="J134" s="181"/>
      <c r="K134" s="181"/>
      <c r="L134" s="181"/>
      <c r="M134" s="181"/>
    </row>
    <row r="135" spans="1:13">
      <c r="A135" s="181"/>
      <c r="B135" s="181"/>
      <c r="C135" s="181"/>
      <c r="D135" s="181"/>
      <c r="E135" s="181"/>
      <c r="F135" s="181"/>
      <c r="G135" s="181"/>
      <c r="H135" s="181"/>
      <c r="I135" s="181"/>
      <c r="J135" s="181"/>
      <c r="K135" s="181"/>
      <c r="L135" s="181"/>
      <c r="M135" s="181"/>
    </row>
    <row r="136" spans="1:13">
      <c r="A136" s="181"/>
      <c r="B136" s="181"/>
      <c r="C136" s="181"/>
      <c r="D136" s="181"/>
      <c r="E136" s="181"/>
      <c r="F136" s="181"/>
      <c r="G136" s="181"/>
      <c r="H136" s="181"/>
      <c r="I136" s="181"/>
      <c r="J136" s="181"/>
      <c r="K136" s="181"/>
      <c r="L136" s="181"/>
      <c r="M136" s="181"/>
    </row>
    <row r="137" spans="1:13">
      <c r="A137" s="181"/>
      <c r="B137" s="181"/>
      <c r="C137" s="181"/>
      <c r="D137" s="181"/>
      <c r="E137" s="181"/>
      <c r="F137" s="181"/>
      <c r="G137" s="181"/>
      <c r="H137" s="181"/>
      <c r="I137" s="181"/>
      <c r="J137" s="181"/>
      <c r="K137" s="181"/>
      <c r="L137" s="181"/>
      <c r="M137" s="181"/>
    </row>
    <row r="138" spans="1:13">
      <c r="A138" s="181"/>
      <c r="B138" s="181"/>
      <c r="C138" s="181"/>
      <c r="D138" s="181"/>
      <c r="E138" s="181"/>
      <c r="F138" s="181"/>
      <c r="G138" s="181"/>
      <c r="H138" s="181"/>
      <c r="I138" s="181"/>
      <c r="J138" s="181"/>
      <c r="K138" s="181"/>
      <c r="L138" s="181"/>
      <c r="M138" s="181"/>
    </row>
    <row r="139" spans="1:13">
      <c r="A139" s="181"/>
      <c r="B139" s="181"/>
      <c r="C139" s="181"/>
      <c r="D139" s="181"/>
      <c r="E139" s="181"/>
      <c r="F139" s="181"/>
      <c r="G139" s="181"/>
      <c r="H139" s="181"/>
      <c r="I139" s="181"/>
      <c r="J139" s="181"/>
      <c r="K139" s="181"/>
      <c r="L139" s="181"/>
      <c r="M139" s="181"/>
    </row>
    <row r="140" spans="1:13">
      <c r="A140" s="181"/>
      <c r="B140" s="181"/>
      <c r="C140" s="181"/>
      <c r="D140" s="181"/>
      <c r="E140" s="181"/>
      <c r="F140" s="181"/>
      <c r="G140" s="181"/>
      <c r="H140" s="181"/>
      <c r="I140" s="181"/>
      <c r="J140" s="181"/>
      <c r="K140" s="181"/>
      <c r="L140" s="181"/>
      <c r="M140" s="181"/>
    </row>
    <row r="141" spans="1:13">
      <c r="A141" s="181"/>
      <c r="B141" s="181"/>
      <c r="C141" s="181"/>
      <c r="D141" s="181"/>
      <c r="E141" s="181"/>
      <c r="F141" s="181"/>
      <c r="G141" s="181"/>
      <c r="H141" s="181"/>
      <c r="I141" s="181"/>
      <c r="J141" s="181"/>
      <c r="K141" s="181"/>
      <c r="L141" s="181"/>
      <c r="M141" s="181"/>
    </row>
    <row r="142" spans="1:13">
      <c r="A142" s="181"/>
      <c r="B142" s="181"/>
      <c r="C142" s="181"/>
      <c r="D142" s="181"/>
      <c r="E142" s="181"/>
      <c r="F142" s="181"/>
      <c r="G142" s="181"/>
      <c r="H142" s="181"/>
      <c r="I142" s="181"/>
      <c r="J142" s="181"/>
      <c r="K142" s="181"/>
      <c r="L142" s="181"/>
      <c r="M142" s="181"/>
    </row>
    <row r="143" spans="1:13">
      <c r="A143" s="181"/>
      <c r="B143" s="181"/>
      <c r="C143" s="181"/>
      <c r="D143" s="181"/>
      <c r="E143" s="181"/>
      <c r="F143" s="181"/>
      <c r="G143" s="181"/>
      <c r="H143" s="181"/>
      <c r="I143" s="181"/>
      <c r="J143" s="181"/>
      <c r="K143" s="181"/>
      <c r="L143" s="181"/>
      <c r="M143" s="181"/>
    </row>
    <row r="144" spans="1:13">
      <c r="A144" s="181"/>
      <c r="B144" s="181"/>
      <c r="C144" s="181"/>
      <c r="D144" s="181"/>
      <c r="E144" s="181"/>
      <c r="F144" s="181"/>
      <c r="G144" s="181"/>
      <c r="H144" s="181"/>
      <c r="I144" s="181"/>
      <c r="J144" s="181"/>
      <c r="K144" s="181"/>
      <c r="L144" s="181"/>
      <c r="M144" s="181"/>
    </row>
    <row r="145" spans="1:13">
      <c r="A145" s="181"/>
      <c r="B145" s="181"/>
      <c r="C145" s="181"/>
      <c r="D145" s="181"/>
      <c r="E145" s="181"/>
      <c r="F145" s="181"/>
      <c r="G145" s="181"/>
      <c r="H145" s="181"/>
      <c r="I145" s="181"/>
      <c r="J145" s="181"/>
      <c r="K145" s="181"/>
      <c r="L145" s="181"/>
      <c r="M145" s="181"/>
    </row>
    <row r="146" spans="1:13">
      <c r="A146" s="181"/>
      <c r="B146" s="181"/>
      <c r="C146" s="181"/>
      <c r="D146" s="181"/>
      <c r="E146" s="181"/>
      <c r="F146" s="181"/>
      <c r="G146" s="181"/>
      <c r="H146" s="181"/>
      <c r="I146" s="181"/>
      <c r="J146" s="181"/>
      <c r="K146" s="181"/>
      <c r="L146" s="181"/>
      <c r="M146" s="181"/>
    </row>
    <row r="147" spans="1:13">
      <c r="A147" s="181"/>
      <c r="B147" s="181"/>
      <c r="C147" s="181"/>
      <c r="D147" s="181"/>
      <c r="E147" s="181"/>
      <c r="F147" s="181"/>
      <c r="G147" s="181"/>
      <c r="H147" s="181"/>
      <c r="I147" s="181"/>
      <c r="J147" s="181"/>
      <c r="K147" s="181"/>
      <c r="L147" s="181"/>
      <c r="M147" s="181"/>
    </row>
    <row r="148" spans="1:13">
      <c r="A148" s="181"/>
      <c r="B148" s="181"/>
      <c r="C148" s="181"/>
      <c r="D148" s="181"/>
      <c r="E148" s="181"/>
      <c r="F148" s="181"/>
      <c r="G148" s="181"/>
      <c r="H148" s="181"/>
      <c r="I148" s="181"/>
      <c r="J148" s="181"/>
      <c r="K148" s="181"/>
      <c r="L148" s="181"/>
      <c r="M148" s="181"/>
    </row>
    <row r="149" spans="1:13">
      <c r="A149" s="181"/>
      <c r="B149" s="181"/>
      <c r="C149" s="181"/>
      <c r="D149" s="181"/>
      <c r="E149" s="181"/>
      <c r="F149" s="181"/>
      <c r="G149" s="181"/>
      <c r="H149" s="181"/>
      <c r="I149" s="181"/>
      <c r="J149" s="181"/>
      <c r="K149" s="181"/>
      <c r="L149" s="181"/>
      <c r="M149" s="181"/>
    </row>
    <row r="150" spans="1:13">
      <c r="A150" s="181"/>
      <c r="B150" s="181"/>
      <c r="C150" s="181"/>
      <c r="D150" s="181"/>
      <c r="E150" s="181"/>
      <c r="F150" s="181"/>
      <c r="G150" s="181"/>
      <c r="H150" s="181"/>
      <c r="I150" s="181"/>
      <c r="J150" s="181"/>
      <c r="K150" s="181"/>
      <c r="L150" s="181"/>
      <c r="M150" s="181"/>
    </row>
    <row r="151" spans="1:13">
      <c r="A151" s="181"/>
      <c r="B151" s="181"/>
      <c r="C151" s="181"/>
      <c r="D151" s="181"/>
      <c r="E151" s="181"/>
      <c r="F151" s="181"/>
      <c r="G151" s="181"/>
      <c r="H151" s="181"/>
      <c r="I151" s="181"/>
      <c r="J151" s="181"/>
      <c r="K151" s="181"/>
      <c r="L151" s="181"/>
      <c r="M151" s="181"/>
    </row>
    <row r="152" spans="1:13">
      <c r="A152" s="181"/>
      <c r="B152" s="181"/>
      <c r="C152" s="181"/>
      <c r="D152" s="181"/>
      <c r="E152" s="181"/>
      <c r="F152" s="181"/>
      <c r="G152" s="181"/>
      <c r="H152" s="181"/>
      <c r="I152" s="181"/>
      <c r="J152" s="181"/>
      <c r="K152" s="181"/>
      <c r="L152" s="181"/>
      <c r="M152" s="181"/>
    </row>
    <row r="153" spans="1:13">
      <c r="A153" s="181"/>
      <c r="B153" s="181"/>
      <c r="C153" s="181"/>
      <c r="D153" s="181"/>
      <c r="E153" s="181"/>
      <c r="F153" s="181"/>
      <c r="G153" s="181"/>
      <c r="H153" s="181"/>
      <c r="I153" s="181"/>
      <c r="J153" s="181"/>
      <c r="K153" s="181"/>
      <c r="L153" s="181"/>
      <c r="M153" s="181"/>
    </row>
    <row r="154" spans="1:13">
      <c r="A154" s="181"/>
      <c r="B154" s="181"/>
      <c r="C154" s="181"/>
      <c r="D154" s="181"/>
      <c r="E154" s="181"/>
      <c r="F154" s="181"/>
      <c r="G154" s="181"/>
      <c r="H154" s="181"/>
      <c r="I154" s="181"/>
      <c r="J154" s="181"/>
      <c r="K154" s="181"/>
      <c r="L154" s="181"/>
      <c r="M154" s="181"/>
    </row>
    <row r="155" spans="1:13">
      <c r="A155" s="181"/>
      <c r="B155" s="181"/>
      <c r="C155" s="181"/>
      <c r="D155" s="181"/>
      <c r="E155" s="181"/>
      <c r="F155" s="181"/>
      <c r="G155" s="181"/>
      <c r="H155" s="181"/>
      <c r="I155" s="181"/>
      <c r="J155" s="181"/>
      <c r="K155" s="181"/>
      <c r="L155" s="181"/>
      <c r="M155" s="181"/>
    </row>
    <row r="156" spans="1:13">
      <c r="A156" s="181"/>
      <c r="B156" s="181"/>
      <c r="C156" s="181"/>
      <c r="D156" s="181"/>
      <c r="E156" s="181"/>
      <c r="F156" s="181"/>
      <c r="G156" s="181"/>
      <c r="H156" s="181"/>
      <c r="I156" s="181"/>
      <c r="J156" s="181"/>
      <c r="K156" s="181"/>
      <c r="L156" s="181"/>
      <c r="M156" s="181"/>
    </row>
    <row r="157" spans="1:13">
      <c r="A157" s="181"/>
      <c r="B157" s="181"/>
      <c r="C157" s="181"/>
      <c r="D157" s="181"/>
      <c r="E157" s="181"/>
      <c r="F157" s="181"/>
      <c r="G157" s="181"/>
      <c r="H157" s="181"/>
      <c r="I157" s="181"/>
      <c r="J157" s="181"/>
      <c r="K157" s="181"/>
      <c r="L157" s="181"/>
      <c r="M157" s="181"/>
    </row>
    <row r="158" spans="1:13">
      <c r="A158" s="181"/>
      <c r="B158" s="181"/>
      <c r="C158" s="181"/>
      <c r="D158" s="181"/>
      <c r="E158" s="181"/>
      <c r="F158" s="181"/>
      <c r="G158" s="181"/>
      <c r="H158" s="181"/>
      <c r="I158" s="181"/>
      <c r="J158" s="181"/>
      <c r="K158" s="181"/>
      <c r="L158" s="181"/>
      <c r="M158" s="181"/>
    </row>
    <row r="159" spans="1:13">
      <c r="A159" s="181"/>
      <c r="B159" s="181"/>
      <c r="C159" s="181"/>
      <c r="D159" s="181"/>
      <c r="E159" s="181"/>
      <c r="F159" s="181"/>
      <c r="G159" s="181"/>
      <c r="H159" s="181"/>
      <c r="I159" s="181"/>
      <c r="J159" s="181"/>
      <c r="K159" s="181"/>
      <c r="L159" s="181"/>
      <c r="M159" s="181"/>
    </row>
    <row r="160" spans="1:13">
      <c r="A160" s="181"/>
      <c r="B160" s="181"/>
      <c r="C160" s="181"/>
      <c r="D160" s="181"/>
      <c r="E160" s="181"/>
      <c r="F160" s="181"/>
      <c r="G160" s="181"/>
      <c r="H160" s="181"/>
      <c r="I160" s="181"/>
      <c r="J160" s="181"/>
      <c r="K160" s="181"/>
      <c r="L160" s="181"/>
      <c r="M160" s="181"/>
    </row>
    <row r="161" spans="1:13">
      <c r="A161" s="181"/>
      <c r="B161" s="181"/>
      <c r="C161" s="181"/>
      <c r="D161" s="181"/>
      <c r="E161" s="181"/>
      <c r="F161" s="181"/>
      <c r="G161" s="181"/>
      <c r="H161" s="181"/>
      <c r="I161" s="181"/>
      <c r="J161" s="181"/>
      <c r="K161" s="181"/>
      <c r="L161" s="181"/>
      <c r="M161" s="181"/>
    </row>
    <row r="162" spans="1:13">
      <c r="A162" s="181"/>
      <c r="B162" s="181"/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</row>
    <row r="163" spans="1:13">
      <c r="A163" s="181"/>
      <c r="B163" s="181"/>
      <c r="C163" s="181"/>
      <c r="D163" s="181"/>
      <c r="E163" s="181"/>
      <c r="F163" s="181"/>
      <c r="G163" s="181"/>
      <c r="H163" s="181"/>
      <c r="I163" s="181"/>
      <c r="J163" s="181"/>
      <c r="K163" s="181"/>
    </row>
  </sheetData>
  <mergeCells count="111">
    <mergeCell ref="H15:K15"/>
    <mergeCell ref="B13:K13"/>
    <mergeCell ref="A65:F65"/>
    <mergeCell ref="G73:K73"/>
    <mergeCell ref="E56:F56"/>
    <mergeCell ref="G74:K74"/>
    <mergeCell ref="H75:J75"/>
    <mergeCell ref="B75:F75"/>
    <mergeCell ref="A67:F67"/>
    <mergeCell ref="B71:E71"/>
    <mergeCell ref="A72:F72"/>
    <mergeCell ref="A70:F70"/>
    <mergeCell ref="A66:F66"/>
    <mergeCell ref="A63:C63"/>
    <mergeCell ref="D63:E63"/>
    <mergeCell ref="H56:I56"/>
    <mergeCell ref="J61:K61"/>
    <mergeCell ref="J60:K60"/>
    <mergeCell ref="J24:K24"/>
    <mergeCell ref="J25:K25"/>
    <mergeCell ref="B32:E32"/>
    <mergeCell ref="A1:K2"/>
    <mergeCell ref="A17:A18"/>
    <mergeCell ref="B17:D18"/>
    <mergeCell ref="E17:F17"/>
    <mergeCell ref="G17:G18"/>
    <mergeCell ref="H17:I17"/>
    <mergeCell ref="J17:K18"/>
    <mergeCell ref="E18:F18"/>
    <mergeCell ref="H18:I18"/>
    <mergeCell ref="B9:D9"/>
    <mergeCell ref="B8:D8"/>
    <mergeCell ref="B10:K10"/>
    <mergeCell ref="B11:C11"/>
    <mergeCell ref="B7:I7"/>
    <mergeCell ref="B14:C14"/>
    <mergeCell ref="E14:K14"/>
    <mergeCell ref="H16:K16"/>
    <mergeCell ref="F9:G9"/>
    <mergeCell ref="A6:B6"/>
    <mergeCell ref="A12:K12"/>
    <mergeCell ref="C15:E15"/>
    <mergeCell ref="H20:I20"/>
    <mergeCell ref="E20:F20"/>
    <mergeCell ref="A50:J50"/>
    <mergeCell ref="C51:E51"/>
    <mergeCell ref="H51:K51"/>
    <mergeCell ref="B47:C47"/>
    <mergeCell ref="B49:K49"/>
    <mergeCell ref="P26:Q26"/>
    <mergeCell ref="P27:Q27"/>
    <mergeCell ref="P28:Q28"/>
    <mergeCell ref="A37:K38"/>
    <mergeCell ref="B35:E35"/>
    <mergeCell ref="D27:E27"/>
    <mergeCell ref="A27:C27"/>
    <mergeCell ref="D28:E28"/>
    <mergeCell ref="B36:E36"/>
    <mergeCell ref="G36:K36"/>
    <mergeCell ref="P22:Q22"/>
    <mergeCell ref="E23:F23"/>
    <mergeCell ref="H23:I23"/>
    <mergeCell ref="H22:I22"/>
    <mergeCell ref="E22:F22"/>
    <mergeCell ref="I31:J31"/>
    <mergeCell ref="H24:I24"/>
    <mergeCell ref="H21:I21"/>
    <mergeCell ref="H60:I60"/>
    <mergeCell ref="H61:I61"/>
    <mergeCell ref="E57:F57"/>
    <mergeCell ref="E26:I26"/>
    <mergeCell ref="A28:C28"/>
    <mergeCell ref="A53:A54"/>
    <mergeCell ref="B31:E31"/>
    <mergeCell ref="H57:I57"/>
    <mergeCell ref="H58:I58"/>
    <mergeCell ref="E58:F58"/>
    <mergeCell ref="E59:F59"/>
    <mergeCell ref="H59:I59"/>
    <mergeCell ref="E55:F55"/>
    <mergeCell ref="H55:I55"/>
    <mergeCell ref="E53:F53"/>
    <mergeCell ref="H53:I53"/>
    <mergeCell ref="E21:F21"/>
    <mergeCell ref="H25:I25"/>
    <mergeCell ref="A34:F34"/>
    <mergeCell ref="A33:F33"/>
    <mergeCell ref="B55:D55"/>
    <mergeCell ref="B59:D59"/>
    <mergeCell ref="A68:F68"/>
    <mergeCell ref="G65:K65"/>
    <mergeCell ref="G52:K52"/>
    <mergeCell ref="E19:F19"/>
    <mergeCell ref="H19:I19"/>
    <mergeCell ref="B23:D23"/>
    <mergeCell ref="E25:G25"/>
    <mergeCell ref="A43:B43"/>
    <mergeCell ref="A48:K48"/>
    <mergeCell ref="B53:D54"/>
    <mergeCell ref="G53:G54"/>
    <mergeCell ref="J53:K54"/>
    <mergeCell ref="E54:F54"/>
    <mergeCell ref="H54:I54"/>
    <mergeCell ref="C41:K41"/>
    <mergeCell ref="B44:D44"/>
    <mergeCell ref="B45:D45"/>
    <mergeCell ref="F45:G45"/>
    <mergeCell ref="B46:K46"/>
    <mergeCell ref="A64:C64"/>
    <mergeCell ref="D64:E64"/>
    <mergeCell ref="B19:D19"/>
  </mergeCells>
  <pageMargins left="0.51181102362204722" right="0.31496062992125984" top="0.39370078740157483" bottom="0.35433070866141736" header="0.19685039370078741" footer="0.31496062992125984"/>
  <pageSetup paperSize="9" scale="94" orientation="portrait" horizontalDpi="4294967293" verticalDpi="0" r:id="rId1"/>
  <headerFooter>
    <oddHeader>&amp;R&amp;"TH SarabunPSK,ธรรมดา"&amp;16แบบ ปร.5</oddHeader>
  </headerFooter>
  <rowBreaks count="1" manualBreakCount="1">
    <brk id="3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X74"/>
  <sheetViews>
    <sheetView tabSelected="1" view="pageBreakPreview" zoomScaleNormal="100" zoomScaleSheetLayoutView="100" workbookViewId="0">
      <selection activeCell="B49" sqref="B49"/>
    </sheetView>
  </sheetViews>
  <sheetFormatPr defaultColWidth="9.140625" defaultRowHeight="21.75"/>
  <cols>
    <col min="1" max="1" width="5.7109375" style="178" customWidth="1"/>
    <col min="2" max="2" width="34.7109375" style="177" customWidth="1"/>
    <col min="3" max="3" width="9.140625" style="177" customWidth="1"/>
    <col min="4" max="4" width="5.85546875" style="177" customWidth="1"/>
    <col min="5" max="5" width="5.140625" style="177" customWidth="1"/>
    <col min="6" max="6" width="6.5703125" style="177" customWidth="1"/>
    <col min="7" max="7" width="11" style="177" customWidth="1"/>
    <col min="8" max="8" width="9.85546875" style="177" customWidth="1"/>
    <col min="9" max="9" width="10.85546875" style="177" customWidth="1"/>
    <col min="10" max="10" width="6.42578125" style="177" customWidth="1"/>
    <col min="11" max="11" width="8.5703125" style="177" customWidth="1"/>
    <col min="12" max="12" width="9.140625" style="177"/>
    <col min="13" max="13" width="12.140625" style="177" bestFit="1" customWidth="1"/>
    <col min="14" max="14" width="13.28515625" style="177" customWidth="1"/>
    <col min="15" max="16384" width="9.140625" style="177"/>
  </cols>
  <sheetData>
    <row r="1" spans="1:15" ht="21" customHeight="1">
      <c r="A1" s="671" t="s">
        <v>47</v>
      </c>
      <c r="B1" s="672"/>
      <c r="C1" s="672"/>
      <c r="D1" s="672"/>
      <c r="E1" s="672"/>
      <c r="F1" s="672"/>
      <c r="G1" s="672"/>
      <c r="H1" s="672"/>
      <c r="I1" s="672"/>
      <c r="J1" s="672"/>
      <c r="K1" s="673"/>
    </row>
    <row r="2" spans="1:15" ht="15.75" customHeight="1" thickBot="1">
      <c r="A2" s="674"/>
      <c r="B2" s="675"/>
      <c r="C2" s="675"/>
      <c r="D2" s="675"/>
      <c r="E2" s="675"/>
      <c r="F2" s="675"/>
      <c r="G2" s="675"/>
      <c r="H2" s="675"/>
      <c r="I2" s="675"/>
      <c r="J2" s="675"/>
      <c r="K2" s="676"/>
    </row>
    <row r="3" spans="1:15" ht="24.75" thickTop="1">
      <c r="A3" s="509" t="s">
        <v>28</v>
      </c>
      <c r="B3" s="208"/>
      <c r="C3" s="208" t="str">
        <f>ปร.5!C3</f>
        <v xml:space="preserve">  งานต้นทุนค่าก่อสร้างถนน</v>
      </c>
      <c r="D3" s="208"/>
      <c r="E3" s="208"/>
      <c r="F3" s="208"/>
      <c r="G3" s="208"/>
      <c r="H3" s="208"/>
      <c r="I3" s="208"/>
      <c r="J3" s="208"/>
      <c r="K3" s="510"/>
    </row>
    <row r="4" spans="1:15" ht="24">
      <c r="A4" s="511" t="s">
        <v>29</v>
      </c>
      <c r="B4" s="191"/>
      <c r="C4" s="412" t="str">
        <f>ปร.5!C4</f>
        <v>พัฒนาแหล่งท่องเที่ยว ทะเลบัวแดง  จังหวัดอุดรธานี (พัฒนาถนนสู่แหล่งท่องเที่ยว)</v>
      </c>
      <c r="D4" s="191"/>
      <c r="E4" s="191"/>
      <c r="F4" s="191"/>
      <c r="G4" s="191"/>
      <c r="H4" s="191"/>
      <c r="I4" s="191"/>
      <c r="J4" s="191"/>
      <c r="K4" s="512"/>
    </row>
    <row r="5" spans="1:15" ht="24">
      <c r="A5" s="511" t="s">
        <v>24</v>
      </c>
      <c r="B5" s="191"/>
      <c r="C5" s="386" t="str">
        <f>ป้อนข้อมูล!C3</f>
        <v>ถนนเส้นแยก ทช.อด.4048 - บ้านร่มเย็น หมู่ที่ 8  ตำบลตาลเลียน  อำเภอกุดจับ  จังหวัดอุดรธานี</v>
      </c>
      <c r="D5" s="191"/>
      <c r="E5" s="191"/>
      <c r="F5" s="191"/>
      <c r="G5" s="191"/>
      <c r="H5" s="191"/>
      <c r="I5" s="191"/>
      <c r="J5" s="191"/>
      <c r="K5" s="512"/>
    </row>
    <row r="6" spans="1:15" ht="24">
      <c r="A6" s="513" t="s">
        <v>322</v>
      </c>
      <c r="B6" s="407"/>
      <c r="C6" s="386"/>
      <c r="D6" s="191"/>
      <c r="E6" s="192"/>
      <c r="F6" s="209"/>
      <c r="G6" s="193"/>
      <c r="H6" s="193"/>
      <c r="I6" s="194"/>
      <c r="J6" s="193"/>
      <c r="K6" s="512"/>
    </row>
    <row r="7" spans="1:15" ht="24">
      <c r="A7" s="513"/>
      <c r="B7" s="407"/>
      <c r="C7" s="416" t="s">
        <v>277</v>
      </c>
      <c r="D7" s="191"/>
      <c r="E7" s="192"/>
      <c r="F7" s="209"/>
      <c r="G7" s="193"/>
      <c r="H7" s="193"/>
      <c r="I7" s="194"/>
      <c r="J7" s="193"/>
      <c r="K7" s="512"/>
    </row>
    <row r="8" spans="1:15" ht="24">
      <c r="A8" s="669"/>
      <c r="B8" s="670"/>
      <c r="C8" s="191" t="s">
        <v>245</v>
      </c>
      <c r="D8" s="191"/>
      <c r="E8" s="192" t="s">
        <v>0</v>
      </c>
      <c r="F8" s="209">
        <f>ป้อนข้อมูล!C4</f>
        <v>5</v>
      </c>
      <c r="G8" s="193" t="s">
        <v>100</v>
      </c>
      <c r="H8" s="193">
        <f>ป้อนข้อมูล!C5</f>
        <v>960</v>
      </c>
      <c r="I8" s="194" t="s">
        <v>101</v>
      </c>
      <c r="J8" s="193">
        <f>ป้อนข้อมูล!C6</f>
        <v>0.15</v>
      </c>
      <c r="K8" s="512" t="s">
        <v>45</v>
      </c>
    </row>
    <row r="9" spans="1:15" ht="30" customHeight="1">
      <c r="A9" s="514"/>
      <c r="B9" s="211"/>
      <c r="C9" s="434" t="s">
        <v>281</v>
      </c>
      <c r="D9" s="434"/>
      <c r="E9" s="449">
        <f>ป้อนข้อมูล!H5</f>
        <v>0.5</v>
      </c>
      <c r="F9" s="445" t="s">
        <v>102</v>
      </c>
      <c r="G9" s="445"/>
      <c r="H9" s="439">
        <f>ป้อนข้อมูล!D7</f>
        <v>4800</v>
      </c>
      <c r="I9" s="440" t="s">
        <v>304</v>
      </c>
      <c r="J9" s="440"/>
      <c r="K9" s="515"/>
    </row>
    <row r="10" spans="1:15" ht="24">
      <c r="A10" s="514"/>
      <c r="B10" s="212"/>
      <c r="C10" s="434" t="s">
        <v>305</v>
      </c>
      <c r="D10" s="434"/>
      <c r="E10" s="449"/>
      <c r="F10" s="445"/>
      <c r="G10" s="445"/>
      <c r="H10" s="439"/>
      <c r="I10" s="440"/>
      <c r="J10" s="440"/>
      <c r="K10" s="515"/>
    </row>
    <row r="11" spans="1:15" ht="24">
      <c r="A11" s="514"/>
      <c r="B11" s="212"/>
      <c r="C11" s="191" t="s">
        <v>262</v>
      </c>
      <c r="D11" s="191" t="s">
        <v>43</v>
      </c>
      <c r="E11" s="409" t="str">
        <f>ปร.5!F11</f>
        <v>พิกัดที่เริ่มต้นการติดตั้งโคมไฟถนน Lat    17.4395 ,   Lng  102.4455</v>
      </c>
      <c r="F11" s="380"/>
      <c r="G11" s="380"/>
      <c r="H11" s="196"/>
      <c r="I11" s="197"/>
      <c r="J11" s="197"/>
      <c r="K11" s="512"/>
      <c r="O11" s="177" t="s">
        <v>44</v>
      </c>
    </row>
    <row r="12" spans="1:15" ht="24">
      <c r="A12" s="516" t="s">
        <v>323</v>
      </c>
      <c r="B12" s="381"/>
      <c r="C12" s="381"/>
      <c r="D12" s="381"/>
      <c r="E12" s="381"/>
      <c r="F12" s="381"/>
      <c r="G12" s="381"/>
      <c r="H12" s="381"/>
      <c r="I12" s="381"/>
      <c r="J12" s="381"/>
      <c r="K12" s="517"/>
    </row>
    <row r="13" spans="1:15" ht="24">
      <c r="A13" s="637" t="s">
        <v>306</v>
      </c>
      <c r="B13" s="638"/>
      <c r="C13" s="638"/>
      <c r="D13" s="638"/>
      <c r="E13" s="638"/>
      <c r="F13" s="638"/>
      <c r="G13" s="638"/>
      <c r="H13" s="638"/>
      <c r="I13" s="638"/>
      <c r="J13" s="638"/>
      <c r="K13" s="639"/>
    </row>
    <row r="14" spans="1:15" ht="24">
      <c r="A14" s="518"/>
      <c r="B14" s="382"/>
      <c r="C14" s="382" t="s">
        <v>263</v>
      </c>
      <c r="D14" s="191" t="s">
        <v>43</v>
      </c>
      <c r="E14" s="408" t="str">
        <f>ปร.5!E14</f>
        <v>พิกัดที่เริ่มต้นการติดตั้งโคมไฟถนน Lat    17.4448 ,   Lng  102.4402</v>
      </c>
      <c r="F14" s="383"/>
      <c r="G14" s="383"/>
      <c r="H14" s="383"/>
      <c r="I14" s="383"/>
      <c r="J14" s="383"/>
      <c r="K14" s="519"/>
    </row>
    <row r="15" spans="1:15" ht="24">
      <c r="A15" s="518" t="s">
        <v>30</v>
      </c>
      <c r="B15" s="382"/>
      <c r="C15" s="638">
        <f>ป้อนข้อมูล!G6</f>
        <v>45520</v>
      </c>
      <c r="D15" s="638"/>
      <c r="E15" s="638"/>
      <c r="F15" s="383"/>
      <c r="G15" s="383" t="s">
        <v>92</v>
      </c>
      <c r="H15" s="644" t="s">
        <v>287</v>
      </c>
      <c r="I15" s="644"/>
      <c r="J15" s="644"/>
      <c r="K15" s="645"/>
    </row>
    <row r="16" spans="1:15" ht="26.45" customHeight="1" thickBot="1">
      <c r="A16" s="666" t="s">
        <v>310</v>
      </c>
      <c r="B16" s="667"/>
      <c r="C16" s="667"/>
      <c r="D16" s="667"/>
      <c r="E16" s="667"/>
      <c r="F16" s="667"/>
      <c r="G16" s="667"/>
      <c r="H16" s="667"/>
      <c r="I16" s="667"/>
      <c r="J16" s="667"/>
      <c r="K16" s="668"/>
    </row>
    <row r="17" spans="1:24" ht="21" customHeight="1" thickTop="1" thickBot="1">
      <c r="A17" s="654" t="s">
        <v>25</v>
      </c>
      <c r="B17" s="635" t="s">
        <v>26</v>
      </c>
      <c r="C17" s="635" t="s">
        <v>22</v>
      </c>
      <c r="D17" s="635" t="s">
        <v>31</v>
      </c>
      <c r="E17" s="677" t="s">
        <v>32</v>
      </c>
      <c r="F17" s="678"/>
      <c r="G17" s="679"/>
      <c r="H17" s="677" t="s">
        <v>33</v>
      </c>
      <c r="I17" s="679"/>
      <c r="J17" s="680" t="s">
        <v>140</v>
      </c>
      <c r="K17" s="681"/>
    </row>
    <row r="18" spans="1:24" ht="21" customHeight="1" thickBot="1">
      <c r="A18" s="655"/>
      <c r="B18" s="636"/>
      <c r="C18" s="636"/>
      <c r="D18" s="636"/>
      <c r="E18" s="700" t="s">
        <v>34</v>
      </c>
      <c r="F18" s="701"/>
      <c r="G18" s="264" t="s">
        <v>35</v>
      </c>
      <c r="H18" s="265" t="s">
        <v>34</v>
      </c>
      <c r="I18" s="266" t="s">
        <v>35</v>
      </c>
      <c r="J18" s="682"/>
      <c r="K18" s="683"/>
      <c r="N18" s="221"/>
    </row>
    <row r="19" spans="1:24" ht="21.75" customHeight="1" thickTop="1">
      <c r="A19" s="520">
        <v>1</v>
      </c>
      <c r="B19" s="214" t="s">
        <v>234</v>
      </c>
      <c r="C19" s="235">
        <f>ป้อนข้อมูล!D7</f>
        <v>4800</v>
      </c>
      <c r="D19" s="227" t="s">
        <v>97</v>
      </c>
      <c r="E19" s="690">
        <v>0</v>
      </c>
      <c r="F19" s="665"/>
      <c r="G19" s="243">
        <f>C19*E19</f>
        <v>0</v>
      </c>
      <c r="H19" s="228">
        <f>ราคาลูกรัง!H6</f>
        <v>1.77</v>
      </c>
      <c r="I19" s="229">
        <f t="shared" ref="I19:I32" si="0">C19*H19</f>
        <v>8496</v>
      </c>
      <c r="J19" s="664">
        <f t="shared" ref="J19:J23" si="1">G19+I19</f>
        <v>8496</v>
      </c>
      <c r="K19" s="665"/>
    </row>
    <row r="20" spans="1:24" ht="24">
      <c r="A20" s="521">
        <v>2</v>
      </c>
      <c r="B20" s="213" t="s">
        <v>255</v>
      </c>
      <c r="C20" s="222">
        <v>480</v>
      </c>
      <c r="D20" s="223" t="s">
        <v>36</v>
      </c>
      <c r="E20" s="651">
        <f>ราคาลูกรัง!H36</f>
        <v>77.260000000000005</v>
      </c>
      <c r="F20" s="652"/>
      <c r="G20" s="224">
        <f t="shared" ref="G20:G23" si="2">C20*E20</f>
        <v>37084.800000000003</v>
      </c>
      <c r="H20" s="224">
        <v>99</v>
      </c>
      <c r="I20" s="225">
        <f t="shared" si="0"/>
        <v>47520</v>
      </c>
      <c r="J20" s="653">
        <f t="shared" si="1"/>
        <v>84604.800000000003</v>
      </c>
      <c r="K20" s="652"/>
    </row>
    <row r="21" spans="1:24" ht="24">
      <c r="A21" s="520">
        <v>3</v>
      </c>
      <c r="B21" s="214" t="s">
        <v>37</v>
      </c>
      <c r="C21" s="226">
        <f>ป้อนข้อมูล!D28</f>
        <v>144</v>
      </c>
      <c r="D21" s="227" t="s">
        <v>36</v>
      </c>
      <c r="E21" s="690">
        <f>ราคาลูกรัง!H36</f>
        <v>77.260000000000005</v>
      </c>
      <c r="F21" s="665"/>
      <c r="G21" s="224">
        <f t="shared" si="2"/>
        <v>11125.44</v>
      </c>
      <c r="H21" s="228">
        <f>H20</f>
        <v>99</v>
      </c>
      <c r="I21" s="229">
        <f t="shared" si="0"/>
        <v>14256</v>
      </c>
      <c r="J21" s="664">
        <f t="shared" si="1"/>
        <v>25381.440000000002</v>
      </c>
      <c r="K21" s="665"/>
    </row>
    <row r="22" spans="1:24" ht="24">
      <c r="A22" s="522">
        <v>4</v>
      </c>
      <c r="B22" s="217" t="s">
        <v>38</v>
      </c>
      <c r="C22" s="222">
        <f>ป้อนข้อมูล!D18</f>
        <v>240</v>
      </c>
      <c r="D22" s="230" t="s">
        <v>36</v>
      </c>
      <c r="E22" s="651">
        <f>ราคาลูกรัง!H38</f>
        <v>364.49</v>
      </c>
      <c r="F22" s="652"/>
      <c r="G22" s="224">
        <f t="shared" si="2"/>
        <v>87477.6</v>
      </c>
      <c r="H22" s="224">
        <v>99</v>
      </c>
      <c r="I22" s="225">
        <f t="shared" si="0"/>
        <v>23760</v>
      </c>
      <c r="J22" s="653">
        <f t="shared" si="1"/>
        <v>111237.6</v>
      </c>
      <c r="K22" s="652"/>
    </row>
    <row r="23" spans="1:24" ht="22.5" customHeight="1">
      <c r="A23" s="523">
        <v>5</v>
      </c>
      <c r="B23" s="501" t="s">
        <v>172</v>
      </c>
      <c r="C23" s="222">
        <f>ป้อนข้อมูล!D8</f>
        <v>720</v>
      </c>
      <c r="D23" s="223" t="s">
        <v>36</v>
      </c>
      <c r="E23" s="651">
        <v>2250</v>
      </c>
      <c r="F23" s="652"/>
      <c r="G23" s="528">
        <f t="shared" si="2"/>
        <v>1620000</v>
      </c>
      <c r="H23" s="224">
        <v>0</v>
      </c>
      <c r="I23" s="225">
        <f t="shared" si="0"/>
        <v>0</v>
      </c>
      <c r="J23" s="651">
        <f t="shared" si="1"/>
        <v>1620000</v>
      </c>
      <c r="K23" s="652"/>
      <c r="L23" s="177" t="s">
        <v>315</v>
      </c>
    </row>
    <row r="24" spans="1:24" ht="22.5" customHeight="1">
      <c r="A24" s="520"/>
      <c r="B24" s="502" t="s">
        <v>316</v>
      </c>
      <c r="C24" s="222">
        <f>C19</f>
        <v>4800</v>
      </c>
      <c r="D24" s="223" t="s">
        <v>7</v>
      </c>
      <c r="E24" s="651">
        <v>0</v>
      </c>
      <c r="F24" s="652"/>
      <c r="G24" s="224">
        <f t="shared" ref="G24" si="3">C24*E24</f>
        <v>0</v>
      </c>
      <c r="H24" s="224">
        <v>10</v>
      </c>
      <c r="I24" s="225">
        <f t="shared" ref="I24" si="4">C24*H24</f>
        <v>48000</v>
      </c>
      <c r="J24" s="651">
        <f t="shared" ref="J24" si="5">G24+I24</f>
        <v>48000</v>
      </c>
      <c r="K24" s="652"/>
    </row>
    <row r="25" spans="1:24" ht="24">
      <c r="A25" s="521">
        <v>6</v>
      </c>
      <c r="B25" s="213" t="s">
        <v>40</v>
      </c>
      <c r="C25" s="222"/>
      <c r="D25" s="223"/>
      <c r="E25" s="691"/>
      <c r="F25" s="692"/>
      <c r="G25" s="224">
        <f t="shared" ref="G25:G31" si="6">C25*E25</f>
        <v>0</v>
      </c>
      <c r="H25" s="231"/>
      <c r="I25" s="225">
        <f t="shared" si="0"/>
        <v>0</v>
      </c>
      <c r="J25" s="653"/>
      <c r="K25" s="652"/>
      <c r="L25" s="232"/>
      <c r="M25" s="232"/>
      <c r="N25" s="233"/>
      <c r="X25" s="177" t="s">
        <v>51</v>
      </c>
    </row>
    <row r="26" spans="1:24">
      <c r="A26" s="520"/>
      <c r="B26" s="234" t="s">
        <v>53</v>
      </c>
      <c r="C26" s="235">
        <f>ป้อนข้อมูล!D24</f>
        <v>4800</v>
      </c>
      <c r="D26" s="227" t="s">
        <v>97</v>
      </c>
      <c r="E26" s="690">
        <v>22.5</v>
      </c>
      <c r="F26" s="665"/>
      <c r="G26" s="224">
        <f t="shared" si="6"/>
        <v>108000</v>
      </c>
      <c r="H26" s="228">
        <v>5</v>
      </c>
      <c r="I26" s="229">
        <f t="shared" si="0"/>
        <v>24000</v>
      </c>
      <c r="J26" s="664">
        <f t="shared" ref="J26:J32" si="7">G26+I26</f>
        <v>132000</v>
      </c>
      <c r="K26" s="665"/>
      <c r="L26" s="236" t="s">
        <v>137</v>
      </c>
      <c r="M26" s="220" t="s">
        <v>170</v>
      </c>
      <c r="N26" s="220" t="s">
        <v>139</v>
      </c>
      <c r="O26" s="182"/>
      <c r="P26" s="182"/>
    </row>
    <row r="27" spans="1:24">
      <c r="A27" s="521"/>
      <c r="B27" s="237" t="s">
        <v>98</v>
      </c>
      <c r="C27" s="222">
        <f>N27</f>
        <v>1.0821149999999999</v>
      </c>
      <c r="D27" s="223" t="s">
        <v>16</v>
      </c>
      <c r="E27" s="651">
        <v>28149</v>
      </c>
      <c r="F27" s="652"/>
      <c r="G27" s="224">
        <f t="shared" si="6"/>
        <v>30460.455134999997</v>
      </c>
      <c r="H27" s="224">
        <v>3300</v>
      </c>
      <c r="I27" s="225">
        <f t="shared" si="0"/>
        <v>3570.9794999999999</v>
      </c>
      <c r="J27" s="653">
        <f t="shared" si="7"/>
        <v>34031.434634999998</v>
      </c>
      <c r="K27" s="652"/>
      <c r="L27" s="238" t="s">
        <v>138</v>
      </c>
      <c r="M27" s="239">
        <f>ป้อนข้อมูล!D19*1.39</f>
        <v>1082.115</v>
      </c>
      <c r="N27" s="239">
        <f>((M27/1000))</f>
        <v>1.0821149999999999</v>
      </c>
      <c r="O27" s="187">
        <v>1.39</v>
      </c>
      <c r="P27" s="186"/>
    </row>
    <row r="28" spans="1:24">
      <c r="A28" s="520"/>
      <c r="B28" s="234" t="s">
        <v>257</v>
      </c>
      <c r="C28" s="235">
        <f>N28</f>
        <v>1.51488</v>
      </c>
      <c r="D28" s="227" t="s">
        <v>16</v>
      </c>
      <c r="E28" s="690">
        <v>27434</v>
      </c>
      <c r="F28" s="665"/>
      <c r="G28" s="224">
        <f t="shared" si="6"/>
        <v>41559.217920000003</v>
      </c>
      <c r="H28" s="228">
        <f>H27</f>
        <v>3300</v>
      </c>
      <c r="I28" s="229">
        <f t="shared" si="0"/>
        <v>4999.1040000000003</v>
      </c>
      <c r="J28" s="664">
        <f t="shared" si="7"/>
        <v>46558.321920000002</v>
      </c>
      <c r="K28" s="665"/>
      <c r="L28" s="238" t="s">
        <v>258</v>
      </c>
      <c r="M28" s="239">
        <f>ป้อนข้อมูล!D20*1.578</f>
        <v>1514.88</v>
      </c>
      <c r="N28" s="239">
        <f>((M28/1000))</f>
        <v>1.51488</v>
      </c>
      <c r="O28" s="187">
        <v>1.5780000000000001</v>
      </c>
      <c r="P28" s="186"/>
    </row>
    <row r="29" spans="1:24">
      <c r="A29" s="521"/>
      <c r="B29" s="237" t="s">
        <v>256</v>
      </c>
      <c r="C29" s="222">
        <f>N29</f>
        <v>8.5500000000000007E-2</v>
      </c>
      <c r="D29" s="223" t="s">
        <v>16</v>
      </c>
      <c r="E29" s="651">
        <f>E27</f>
        <v>28149</v>
      </c>
      <c r="F29" s="652"/>
      <c r="G29" s="224">
        <f t="shared" si="6"/>
        <v>2406.7395000000001</v>
      </c>
      <c r="H29" s="224">
        <v>3300</v>
      </c>
      <c r="I29" s="225">
        <f t="shared" si="0"/>
        <v>282.15000000000003</v>
      </c>
      <c r="J29" s="653">
        <f t="shared" si="7"/>
        <v>2688.8895000000002</v>
      </c>
      <c r="K29" s="652"/>
      <c r="L29" s="238" t="s">
        <v>259</v>
      </c>
      <c r="M29" s="239">
        <f>ป้อนข้อมูล!D21+ป้อนข้อมูล!D22*2.226</f>
        <v>85.5</v>
      </c>
      <c r="N29" s="239">
        <f>((M29/1000))</f>
        <v>8.5500000000000007E-2</v>
      </c>
      <c r="O29" s="187">
        <v>2.226</v>
      </c>
      <c r="P29" s="186"/>
    </row>
    <row r="30" spans="1:24" ht="24">
      <c r="A30" s="521">
        <v>7</v>
      </c>
      <c r="B30" s="213" t="s">
        <v>103</v>
      </c>
      <c r="C30" s="222"/>
      <c r="D30" s="223"/>
      <c r="E30" s="651"/>
      <c r="F30" s="652"/>
      <c r="G30" s="224"/>
      <c r="H30" s="224"/>
      <c r="I30" s="225"/>
      <c r="J30" s="653"/>
      <c r="K30" s="652"/>
      <c r="L30" s="240"/>
      <c r="M30" s="241"/>
      <c r="N30" s="242"/>
      <c r="O30" s="187"/>
      <c r="P30" s="186"/>
    </row>
    <row r="31" spans="1:24" ht="24">
      <c r="A31" s="520"/>
      <c r="B31" s="215" t="s">
        <v>240</v>
      </c>
      <c r="C31" s="235">
        <f>ป้อนข้อมูล!D26</f>
        <v>108</v>
      </c>
      <c r="D31" s="227" t="s">
        <v>97</v>
      </c>
      <c r="E31" s="690">
        <f>คิดราคาไม้แบบ!F11</f>
        <v>133.166</v>
      </c>
      <c r="F31" s="665"/>
      <c r="G31" s="243">
        <f t="shared" si="6"/>
        <v>14381.928</v>
      </c>
      <c r="H31" s="228">
        <v>0</v>
      </c>
      <c r="I31" s="229">
        <f t="shared" si="0"/>
        <v>0</v>
      </c>
      <c r="J31" s="664">
        <f t="shared" si="7"/>
        <v>14381.928</v>
      </c>
      <c r="K31" s="665"/>
      <c r="L31" s="693" t="e">
        <f>J19+J20+J21+J22+J23+J26+J27+J28+J29+J31+J32+J35+#REF!</f>
        <v>#REF!</v>
      </c>
      <c r="M31" s="694"/>
      <c r="N31" s="695"/>
    </row>
    <row r="32" spans="1:24" ht="24">
      <c r="A32" s="521"/>
      <c r="B32" s="216" t="s">
        <v>233</v>
      </c>
      <c r="C32" s="222">
        <v>960</v>
      </c>
      <c r="D32" s="223" t="s">
        <v>45</v>
      </c>
      <c r="E32" s="686">
        <v>0</v>
      </c>
      <c r="F32" s="687"/>
      <c r="G32" s="243">
        <f>C32*E32</f>
        <v>0</v>
      </c>
      <c r="H32" s="224">
        <v>20.6</v>
      </c>
      <c r="I32" s="225">
        <f t="shared" si="0"/>
        <v>19776</v>
      </c>
      <c r="J32" s="653">
        <f t="shared" si="7"/>
        <v>19776</v>
      </c>
      <c r="K32" s="652"/>
      <c r="Q32" s="177" t="s">
        <v>165</v>
      </c>
    </row>
    <row r="33" spans="1:13" ht="24">
      <c r="A33" s="520"/>
      <c r="B33" s="215" t="s">
        <v>235</v>
      </c>
      <c r="C33" s="235"/>
      <c r="D33" s="227"/>
      <c r="E33" s="688"/>
      <c r="F33" s="689"/>
      <c r="G33" s="228"/>
      <c r="H33" s="244"/>
      <c r="I33" s="229"/>
      <c r="J33" s="664"/>
      <c r="K33" s="665"/>
      <c r="L33" s="177" t="s">
        <v>228</v>
      </c>
    </row>
    <row r="34" spans="1:13" ht="24">
      <c r="A34" s="521">
        <v>8</v>
      </c>
      <c r="B34" s="213" t="s">
        <v>236</v>
      </c>
      <c r="C34" s="222"/>
      <c r="D34" s="223"/>
      <c r="E34" s="686"/>
      <c r="F34" s="687"/>
      <c r="G34" s="224"/>
      <c r="H34" s="231"/>
      <c r="I34" s="225"/>
      <c r="J34" s="653"/>
      <c r="K34" s="652"/>
    </row>
    <row r="35" spans="1:13" ht="24.75" thickBot="1">
      <c r="A35" s="521"/>
      <c r="B35" s="216" t="s">
        <v>237</v>
      </c>
      <c r="C35" s="222">
        <f>ป้อนข้อมูล!C5+((ป้อนข้อมูล!C5/5)*5)</f>
        <v>1920</v>
      </c>
      <c r="D35" s="223" t="s">
        <v>45</v>
      </c>
      <c r="E35" s="686">
        <v>0</v>
      </c>
      <c r="F35" s="687"/>
      <c r="G35" s="224">
        <f t="shared" ref="G35" si="8">C35*E35</f>
        <v>0</v>
      </c>
      <c r="H35" s="224">
        <v>15</v>
      </c>
      <c r="I35" s="225">
        <f t="shared" ref="I35" si="9">C35*H35</f>
        <v>28800</v>
      </c>
      <c r="J35" s="698">
        <f t="shared" ref="J35" si="10">G35+I35</f>
        <v>28800</v>
      </c>
      <c r="K35" s="699"/>
      <c r="L35" s="608"/>
      <c r="M35" s="608"/>
    </row>
    <row r="36" spans="1:13" ht="24.75" thickTop="1">
      <c r="A36" s="524"/>
      <c r="B36" s="525" t="s">
        <v>265</v>
      </c>
      <c r="C36" s="646" t="str">
        <f>((BAHTTEXT(J36)))</f>
        <v>สองล้านหนึ่งแสนเจ็ดหมื่นห้าพันเก้าร้อยห้าสิบหกบาทสี่สิบเอ็ดสตางค์</v>
      </c>
      <c r="D36" s="647"/>
      <c r="E36" s="647"/>
      <c r="F36" s="647"/>
      <c r="G36" s="647"/>
      <c r="H36" s="647"/>
      <c r="I36" s="648"/>
      <c r="J36" s="696">
        <f>J19+J20+J21+J22+J23+J24+J26+J27+J28+J29+J31+J32+J35</f>
        <v>2175956.4140550001</v>
      </c>
      <c r="K36" s="697"/>
    </row>
    <row r="37" spans="1:13" ht="24">
      <c r="A37" s="219" t="s">
        <v>296</v>
      </c>
      <c r="B37" s="259"/>
      <c r="C37" s="259"/>
      <c r="H37" s="260"/>
      <c r="I37" s="261"/>
      <c r="J37" s="262"/>
      <c r="K37" s="262"/>
    </row>
    <row r="38" spans="1:13" ht="21" customHeight="1">
      <c r="A38" s="671" t="s">
        <v>47</v>
      </c>
      <c r="B38" s="672"/>
      <c r="C38" s="672"/>
      <c r="D38" s="672"/>
      <c r="E38" s="672"/>
      <c r="F38" s="672"/>
      <c r="G38" s="672"/>
      <c r="H38" s="672"/>
      <c r="I38" s="672"/>
      <c r="J38" s="672"/>
      <c r="K38" s="673"/>
    </row>
    <row r="39" spans="1:13" ht="21.6" customHeight="1" thickBot="1">
      <c r="A39" s="674"/>
      <c r="B39" s="675"/>
      <c r="C39" s="675"/>
      <c r="D39" s="675"/>
      <c r="E39" s="675"/>
      <c r="F39" s="675"/>
      <c r="G39" s="675"/>
      <c r="H39" s="675"/>
      <c r="I39" s="675"/>
      <c r="J39" s="675"/>
      <c r="K39" s="676"/>
    </row>
    <row r="40" spans="1:13" ht="24.75" thickTop="1">
      <c r="A40" s="509" t="s">
        <v>28</v>
      </c>
      <c r="B40" s="208"/>
      <c r="C40" s="208" t="str">
        <f>C3</f>
        <v xml:space="preserve">  งานต้นทุนค่าก่อสร้างถนน</v>
      </c>
      <c r="D40" s="208"/>
      <c r="E40" s="208"/>
      <c r="F40" s="208"/>
      <c r="G40" s="208"/>
      <c r="H40" s="208"/>
      <c r="I40" s="208"/>
      <c r="J40" s="208"/>
      <c r="K40" s="510"/>
    </row>
    <row r="41" spans="1:13" ht="24">
      <c r="A41" s="511" t="s">
        <v>29</v>
      </c>
      <c r="B41" s="191"/>
      <c r="C41" s="412" t="str">
        <f>C4</f>
        <v>พัฒนาแหล่งท่องเที่ยว ทะเลบัวแดง  จังหวัดอุดรธานี (พัฒนาถนนสู่แหล่งท่องเที่ยว)</v>
      </c>
      <c r="D41" s="191"/>
      <c r="E41" s="191"/>
      <c r="F41" s="191"/>
      <c r="G41" s="191"/>
      <c r="H41" s="191"/>
      <c r="I41" s="191"/>
      <c r="J41" s="191"/>
      <c r="K41" s="512"/>
    </row>
    <row r="42" spans="1:13" ht="24">
      <c r="A42" s="511" t="s">
        <v>24</v>
      </c>
      <c r="B42" s="191"/>
      <c r="C42" s="386" t="str">
        <f>C5</f>
        <v>ถนนเส้นแยก ทช.อด.4048 - บ้านร่มเย็น หมู่ที่ 8  ตำบลตาลเลียน  อำเภอกุดจับ  จังหวัดอุดรธานี</v>
      </c>
      <c r="D42" s="191"/>
      <c r="E42" s="191"/>
      <c r="F42" s="191"/>
      <c r="G42" s="191"/>
      <c r="H42" s="191"/>
      <c r="I42" s="191"/>
      <c r="J42" s="191"/>
      <c r="K42" s="512"/>
    </row>
    <row r="43" spans="1:13" ht="24">
      <c r="A43" s="513" t="s">
        <v>325</v>
      </c>
      <c r="B43" s="771"/>
      <c r="C43" s="386"/>
      <c r="D43" s="191"/>
      <c r="E43" s="192"/>
      <c r="F43" s="209"/>
      <c r="G43" s="193"/>
      <c r="H43" s="193"/>
      <c r="I43" s="194"/>
      <c r="J43" s="193"/>
      <c r="K43" s="512"/>
    </row>
    <row r="44" spans="1:13" ht="24">
      <c r="A44" s="513"/>
      <c r="B44" s="407"/>
      <c r="C44" s="416" t="s">
        <v>277</v>
      </c>
      <c r="D44" s="191"/>
      <c r="E44" s="192"/>
      <c r="F44" s="209"/>
      <c r="G44" s="193"/>
      <c r="H44" s="193"/>
      <c r="I44" s="194"/>
      <c r="J44" s="193"/>
      <c r="K44" s="512"/>
    </row>
    <row r="45" spans="1:13" ht="24">
      <c r="A45" s="669"/>
      <c r="B45" s="670"/>
      <c r="C45" s="191" t="s">
        <v>245</v>
      </c>
      <c r="D45" s="191"/>
      <c r="E45" s="192" t="s">
        <v>0</v>
      </c>
      <c r="F45" s="209">
        <f>F8</f>
        <v>5</v>
      </c>
      <c r="G45" s="193" t="s">
        <v>100</v>
      </c>
      <c r="H45" s="193">
        <f>H8</f>
        <v>960</v>
      </c>
      <c r="I45" s="194" t="s">
        <v>101</v>
      </c>
      <c r="J45" s="193">
        <f>J8</f>
        <v>0.15</v>
      </c>
      <c r="K45" s="512" t="s">
        <v>45</v>
      </c>
    </row>
    <row r="46" spans="1:13" ht="24">
      <c r="A46" s="514"/>
      <c r="B46" s="211"/>
      <c r="C46" s="191" t="s">
        <v>281</v>
      </c>
      <c r="D46" s="191"/>
      <c r="E46" s="195">
        <f>E9</f>
        <v>0.5</v>
      </c>
      <c r="F46" s="380" t="s">
        <v>102</v>
      </c>
      <c r="G46" s="380"/>
      <c r="H46" s="196">
        <f>H9</f>
        <v>4800</v>
      </c>
      <c r="I46" s="197" t="s">
        <v>307</v>
      </c>
      <c r="J46" s="197"/>
      <c r="K46" s="512"/>
    </row>
    <row r="47" spans="1:13" ht="24">
      <c r="A47" s="514"/>
      <c r="B47" s="212"/>
      <c r="C47" s="191" t="s">
        <v>305</v>
      </c>
      <c r="D47" s="191"/>
      <c r="E47" s="195"/>
      <c r="F47" s="380"/>
      <c r="G47" s="380"/>
      <c r="H47" s="196"/>
      <c r="I47" s="197"/>
      <c r="J47" s="197"/>
      <c r="K47" s="512"/>
    </row>
    <row r="48" spans="1:13" ht="24">
      <c r="A48" s="514"/>
      <c r="B48" s="212"/>
      <c r="C48" s="191" t="s">
        <v>262</v>
      </c>
      <c r="D48" s="191" t="s">
        <v>43</v>
      </c>
      <c r="E48" s="409" t="str">
        <f>E11</f>
        <v>พิกัดที่เริ่มต้นการติดตั้งโคมไฟถนน Lat    17.4395 ,   Lng  102.4455</v>
      </c>
      <c r="F48" s="380"/>
      <c r="G48" s="380"/>
      <c r="H48" s="196"/>
      <c r="I48" s="197"/>
      <c r="J48" s="197"/>
      <c r="K48" s="512"/>
    </row>
    <row r="49" spans="1:11" ht="24">
      <c r="A49" s="516" t="s">
        <v>326</v>
      </c>
      <c r="B49" s="381"/>
      <c r="C49" s="381"/>
      <c r="D49" s="381"/>
      <c r="E49" s="381"/>
      <c r="F49" s="381"/>
      <c r="G49" s="381"/>
      <c r="H49" s="381"/>
      <c r="I49" s="381"/>
      <c r="J49" s="381"/>
      <c r="K49" s="517"/>
    </row>
    <row r="50" spans="1:11" ht="24">
      <c r="A50" s="637" t="s">
        <v>306</v>
      </c>
      <c r="B50" s="638"/>
      <c r="C50" s="638"/>
      <c r="D50" s="638"/>
      <c r="E50" s="638"/>
      <c r="F50" s="638"/>
      <c r="G50" s="638"/>
      <c r="H50" s="638"/>
      <c r="I50" s="638"/>
      <c r="J50" s="638"/>
      <c r="K50" s="639"/>
    </row>
    <row r="51" spans="1:11" ht="24">
      <c r="A51" s="518"/>
      <c r="B51" s="382"/>
      <c r="C51" s="382" t="s">
        <v>263</v>
      </c>
      <c r="D51" s="191" t="s">
        <v>43</v>
      </c>
      <c r="E51" s="408" t="str">
        <f>E14</f>
        <v>พิกัดที่เริ่มต้นการติดตั้งโคมไฟถนน Lat    17.4448 ,   Lng  102.4402</v>
      </c>
      <c r="F51" s="383"/>
      <c r="G51" s="383"/>
      <c r="H51" s="383"/>
      <c r="I51" s="383"/>
      <c r="J51" s="383"/>
      <c r="K51" s="519"/>
    </row>
    <row r="52" spans="1:11" ht="24">
      <c r="A52" s="518" t="s">
        <v>30</v>
      </c>
      <c r="B52" s="382"/>
      <c r="C52" s="638">
        <f>C15</f>
        <v>45520</v>
      </c>
      <c r="D52" s="638"/>
      <c r="E52" s="638"/>
      <c r="F52" s="383"/>
      <c r="G52" s="383" t="s">
        <v>92</v>
      </c>
      <c r="H52" s="644" t="str">
        <f>H15</f>
        <v>ถนน  คสล. ท1-01</v>
      </c>
      <c r="I52" s="644"/>
      <c r="J52" s="644"/>
      <c r="K52" s="645"/>
    </row>
    <row r="53" spans="1:11" ht="24.75" thickBot="1">
      <c r="A53" s="666" t="s">
        <v>310</v>
      </c>
      <c r="B53" s="667"/>
      <c r="C53" s="667"/>
      <c r="D53" s="667"/>
      <c r="E53" s="667"/>
      <c r="F53" s="667"/>
      <c r="G53" s="667"/>
      <c r="H53" s="667"/>
      <c r="I53" s="667"/>
      <c r="J53" s="667"/>
      <c r="K53" s="668"/>
    </row>
    <row r="54" spans="1:11" ht="21.6" customHeight="1" thickTop="1">
      <c r="A54" s="654" t="s">
        <v>25</v>
      </c>
      <c r="B54" s="635" t="s">
        <v>26</v>
      </c>
      <c r="C54" s="635" t="s">
        <v>22</v>
      </c>
      <c r="D54" s="635" t="s">
        <v>31</v>
      </c>
      <c r="E54" s="677" t="s">
        <v>32</v>
      </c>
      <c r="F54" s="678"/>
      <c r="G54" s="679"/>
      <c r="H54" s="677" t="s">
        <v>33</v>
      </c>
      <c r="I54" s="679"/>
      <c r="J54" s="680" t="s">
        <v>140</v>
      </c>
      <c r="K54" s="681"/>
    </row>
    <row r="55" spans="1:11" ht="22.5" thickBot="1">
      <c r="A55" s="655"/>
      <c r="B55" s="636"/>
      <c r="C55" s="636"/>
      <c r="D55" s="636"/>
      <c r="E55" s="684" t="s">
        <v>34</v>
      </c>
      <c r="F55" s="685"/>
      <c r="G55" s="264" t="s">
        <v>35</v>
      </c>
      <c r="H55" s="265" t="s">
        <v>34</v>
      </c>
      <c r="I55" s="266" t="s">
        <v>35</v>
      </c>
      <c r="J55" s="682"/>
      <c r="K55" s="683"/>
    </row>
    <row r="56" spans="1:11" ht="24.75" thickTop="1">
      <c r="A56" s="520">
        <v>9</v>
      </c>
      <c r="B56" s="218" t="s">
        <v>246</v>
      </c>
      <c r="C56" s="245"/>
      <c r="D56" s="246"/>
      <c r="E56" s="247"/>
      <c r="F56" s="248"/>
      <c r="G56" s="224"/>
      <c r="H56" s="249"/>
      <c r="I56" s="250"/>
      <c r="J56" s="251"/>
      <c r="K56" s="253"/>
    </row>
    <row r="57" spans="1:11" ht="24">
      <c r="A57" s="521"/>
      <c r="B57" s="218" t="s">
        <v>238</v>
      </c>
      <c r="C57" s="222">
        <f>ป้อนข้อมูล!G26</f>
        <v>60</v>
      </c>
      <c r="D57" s="223" t="s">
        <v>20</v>
      </c>
      <c r="E57" s="651">
        <v>28</v>
      </c>
      <c r="F57" s="652"/>
      <c r="G57" s="224">
        <f t="shared" ref="G57" si="11">C57*E57</f>
        <v>1680</v>
      </c>
      <c r="H57" s="224">
        <v>0</v>
      </c>
      <c r="I57" s="225">
        <f t="shared" ref="I57" si="12">C57*H57</f>
        <v>0</v>
      </c>
      <c r="J57" s="651">
        <f t="shared" ref="J57" si="13">G57+I57</f>
        <v>1680</v>
      </c>
      <c r="K57" s="652"/>
    </row>
    <row r="58" spans="1:11" ht="24">
      <c r="A58" s="521"/>
      <c r="B58" s="218" t="s">
        <v>239</v>
      </c>
      <c r="C58" s="245" t="s">
        <v>260</v>
      </c>
      <c r="D58" s="246"/>
      <c r="E58" s="252"/>
      <c r="F58" s="253"/>
      <c r="G58" s="224"/>
      <c r="H58" s="249"/>
      <c r="I58" s="250"/>
      <c r="J58" s="251"/>
      <c r="K58" s="253"/>
    </row>
    <row r="59" spans="1:11" ht="24">
      <c r="A59" s="521"/>
      <c r="B59" s="218" t="s">
        <v>244</v>
      </c>
      <c r="C59" s="222">
        <f>ป้อนข้อมูล!G27</f>
        <v>300</v>
      </c>
      <c r="D59" s="223" t="s">
        <v>20</v>
      </c>
      <c r="E59" s="651">
        <v>28</v>
      </c>
      <c r="F59" s="652"/>
      <c r="G59" s="224">
        <f t="shared" ref="G59" si="14">C59*E59</f>
        <v>8400</v>
      </c>
      <c r="H59" s="224">
        <v>0</v>
      </c>
      <c r="I59" s="225">
        <f t="shared" ref="I59" si="15">C59*H59</f>
        <v>0</v>
      </c>
      <c r="J59" s="653">
        <f t="shared" ref="J59" si="16">G59+I59</f>
        <v>8400</v>
      </c>
      <c r="K59" s="652"/>
    </row>
    <row r="60" spans="1:11" ht="24">
      <c r="A60" s="521"/>
      <c r="B60" s="218" t="s">
        <v>243</v>
      </c>
      <c r="C60" s="245"/>
      <c r="D60" s="246"/>
      <c r="E60" s="252"/>
      <c r="F60" s="253"/>
      <c r="G60" s="224"/>
      <c r="H60" s="249"/>
      <c r="I60" s="250"/>
      <c r="J60" s="251"/>
      <c r="K60" s="253"/>
    </row>
    <row r="61" spans="1:11" ht="24">
      <c r="A61" s="521"/>
      <c r="B61" s="218" t="s">
        <v>242</v>
      </c>
      <c r="C61" s="379">
        <f>ป้อนข้อมูล!G28</f>
        <v>360</v>
      </c>
      <c r="D61" s="223" t="s">
        <v>20</v>
      </c>
      <c r="E61" s="651">
        <v>28</v>
      </c>
      <c r="F61" s="652"/>
      <c r="G61" s="224">
        <f t="shared" ref="G61" si="17">C61*E61</f>
        <v>10080</v>
      </c>
      <c r="H61" s="224">
        <v>0</v>
      </c>
      <c r="I61" s="225">
        <f t="shared" ref="I61" si="18">C61*H61</f>
        <v>0</v>
      </c>
      <c r="J61" s="653">
        <f t="shared" ref="J61" si="19">G61+I61</f>
        <v>10080</v>
      </c>
      <c r="K61" s="652"/>
    </row>
    <row r="62" spans="1:11" ht="24">
      <c r="A62" s="521"/>
      <c r="B62" s="218" t="s">
        <v>241</v>
      </c>
      <c r="C62" s="245"/>
      <c r="D62" s="246"/>
      <c r="E62" s="247"/>
      <c r="F62" s="248"/>
      <c r="G62" s="224"/>
      <c r="H62" s="249"/>
      <c r="I62" s="250"/>
      <c r="J62" s="251"/>
      <c r="K62" s="253"/>
    </row>
    <row r="63" spans="1:11" ht="24.75" thickBot="1">
      <c r="A63" s="522"/>
      <c r="B63" s="218"/>
      <c r="C63" s="379"/>
      <c r="D63" s="223"/>
      <c r="E63" s="651"/>
      <c r="F63" s="652"/>
      <c r="G63" s="224"/>
      <c r="H63" s="224"/>
      <c r="I63" s="225"/>
      <c r="J63" s="653"/>
      <c r="K63" s="652"/>
    </row>
    <row r="64" spans="1:11" ht="25.5" thickTop="1" thickBot="1">
      <c r="A64" s="640" t="s">
        <v>267</v>
      </c>
      <c r="B64" s="641"/>
      <c r="C64" s="660" t="str">
        <f>((BAHTTEXT(J64)))</f>
        <v>สองล้านหนึ่งแสนเก้าหมื่นหกพันหนึ่งร้อยสิบหกบาทสี่สิบเอ็ดสตางค์</v>
      </c>
      <c r="D64" s="661"/>
      <c r="E64" s="661"/>
      <c r="F64" s="661"/>
      <c r="G64" s="661"/>
      <c r="H64" s="661"/>
      <c r="I64" s="661"/>
      <c r="J64" s="662">
        <f>J36+J57+J59+J61</f>
        <v>2196116.4140550001</v>
      </c>
      <c r="K64" s="663"/>
    </row>
    <row r="65" spans="1:11" ht="24">
      <c r="A65" s="522"/>
      <c r="B65" s="446" t="s">
        <v>288</v>
      </c>
      <c r="C65" s="245"/>
      <c r="D65" s="246"/>
      <c r="E65" s="247"/>
      <c r="F65" s="248"/>
      <c r="G65" s="249"/>
      <c r="H65" s="249"/>
      <c r="I65" s="250"/>
      <c r="J65" s="251"/>
      <c r="K65" s="253"/>
    </row>
    <row r="66" spans="1:11" ht="24">
      <c r="A66" s="522">
        <v>1</v>
      </c>
      <c r="B66" s="218" t="s">
        <v>289</v>
      </c>
      <c r="C66" s="379">
        <v>90</v>
      </c>
      <c r="D66" s="223" t="s">
        <v>264</v>
      </c>
      <c r="E66" s="651">
        <v>64000</v>
      </c>
      <c r="F66" s="652"/>
      <c r="G66" s="528">
        <f t="shared" ref="G66" si="20">C66*E66</f>
        <v>5760000</v>
      </c>
      <c r="H66" s="224">
        <v>0</v>
      </c>
      <c r="I66" s="225">
        <f t="shared" ref="I66" si="21">C66*H66</f>
        <v>0</v>
      </c>
      <c r="J66" s="651">
        <f t="shared" ref="J66" si="22">G66+I66</f>
        <v>5760000</v>
      </c>
      <c r="K66" s="652"/>
    </row>
    <row r="67" spans="1:11" ht="24">
      <c r="A67" s="522"/>
      <c r="B67" s="218" t="s">
        <v>290</v>
      </c>
      <c r="C67" s="245"/>
      <c r="D67" s="246"/>
      <c r="E67" s="247"/>
      <c r="F67" s="248"/>
      <c r="G67" s="249"/>
      <c r="H67" s="249"/>
      <c r="I67" s="250"/>
      <c r="J67" s="251"/>
      <c r="K67" s="253"/>
    </row>
    <row r="68" spans="1:11" ht="24">
      <c r="A68" s="522"/>
      <c r="B68" s="218" t="s">
        <v>291</v>
      </c>
      <c r="C68" s="245"/>
      <c r="D68" s="246"/>
      <c r="E68" s="247"/>
      <c r="F68" s="248"/>
      <c r="G68" s="249"/>
      <c r="H68" s="249"/>
      <c r="I68" s="250"/>
      <c r="J68" s="251"/>
      <c r="K68" s="253"/>
    </row>
    <row r="69" spans="1:11" ht="24">
      <c r="A69" s="522"/>
      <c r="B69" s="218" t="s">
        <v>292</v>
      </c>
      <c r="C69" s="245"/>
      <c r="D69" s="246"/>
      <c r="E69" s="247"/>
      <c r="F69" s="248"/>
      <c r="G69" s="249"/>
      <c r="H69" s="249"/>
      <c r="I69" s="250"/>
      <c r="J69" s="251"/>
      <c r="K69" s="253"/>
    </row>
    <row r="70" spans="1:11" ht="24">
      <c r="A70" s="522"/>
      <c r="B70" s="448" t="s">
        <v>293</v>
      </c>
      <c r="C70" s="245"/>
      <c r="D70" s="246"/>
      <c r="E70" s="247"/>
      <c r="F70" s="248"/>
      <c r="G70" s="249"/>
      <c r="H70" s="249"/>
      <c r="I70" s="250"/>
      <c r="J70" s="251"/>
      <c r="K70" s="253"/>
    </row>
    <row r="71" spans="1:11" ht="24.75" thickBot="1">
      <c r="A71" s="526"/>
      <c r="B71" s="447" t="s">
        <v>294</v>
      </c>
      <c r="C71" s="245"/>
      <c r="D71" s="246"/>
      <c r="E71" s="247"/>
      <c r="F71" s="248"/>
      <c r="G71" s="249"/>
      <c r="H71" s="249"/>
      <c r="I71" s="250"/>
      <c r="J71" s="251"/>
      <c r="K71" s="253"/>
    </row>
    <row r="72" spans="1:11" ht="25.5" thickTop="1" thickBot="1">
      <c r="A72" s="527"/>
      <c r="B72" s="447"/>
      <c r="C72" s="254"/>
      <c r="D72" s="255"/>
      <c r="E72" s="656"/>
      <c r="F72" s="657"/>
      <c r="G72" s="256"/>
      <c r="H72" s="257"/>
      <c r="I72" s="258"/>
      <c r="J72" s="658"/>
      <c r="K72" s="659"/>
    </row>
    <row r="73" spans="1:11" ht="30" customHeight="1" thickTop="1">
      <c r="A73" s="642" t="s">
        <v>295</v>
      </c>
      <c r="B73" s="643"/>
      <c r="C73" s="646" t="str">
        <f>((BAHTTEXT(J66)))</f>
        <v>ห้าล้านเจ็ดแสนหกหมื่นบาทถ้วน</v>
      </c>
      <c r="D73" s="647"/>
      <c r="E73" s="647"/>
      <c r="F73" s="647"/>
      <c r="G73" s="647"/>
      <c r="H73" s="647"/>
      <c r="I73" s="647"/>
      <c r="J73" s="649">
        <f>J66</f>
        <v>5760000</v>
      </c>
      <c r="K73" s="650"/>
    </row>
    <row r="74" spans="1:11" ht="24">
      <c r="A74" s="219" t="s">
        <v>296</v>
      </c>
      <c r="B74" s="259"/>
      <c r="C74" s="259"/>
      <c r="H74" s="260"/>
      <c r="I74" s="261"/>
      <c r="J74" s="262" t="s">
        <v>260</v>
      </c>
      <c r="K74" s="262"/>
    </row>
  </sheetData>
  <mergeCells count="84">
    <mergeCell ref="E19:F19"/>
    <mergeCell ref="E21:F21"/>
    <mergeCell ref="J22:K22"/>
    <mergeCell ref="E20:F20"/>
    <mergeCell ref="J19:K19"/>
    <mergeCell ref="J20:K20"/>
    <mergeCell ref="J21:K21"/>
    <mergeCell ref="E22:F22"/>
    <mergeCell ref="A1:K2"/>
    <mergeCell ref="A17:A18"/>
    <mergeCell ref="H17:I17"/>
    <mergeCell ref="B17:B18"/>
    <mergeCell ref="C17:C18"/>
    <mergeCell ref="D17:D18"/>
    <mergeCell ref="E18:F18"/>
    <mergeCell ref="E17:G17"/>
    <mergeCell ref="J17:K18"/>
    <mergeCell ref="A8:B8"/>
    <mergeCell ref="A16:K16"/>
    <mergeCell ref="L31:N31"/>
    <mergeCell ref="L35:M35"/>
    <mergeCell ref="J36:K36"/>
    <mergeCell ref="J29:K29"/>
    <mergeCell ref="J31:K31"/>
    <mergeCell ref="J32:K32"/>
    <mergeCell ref="J35:K35"/>
    <mergeCell ref="J33:K33"/>
    <mergeCell ref="J34:K34"/>
    <mergeCell ref="J30:K30"/>
    <mergeCell ref="J23:K23"/>
    <mergeCell ref="E35:F35"/>
    <mergeCell ref="E33:F33"/>
    <mergeCell ref="E34:F34"/>
    <mergeCell ref="E30:F30"/>
    <mergeCell ref="E32:F32"/>
    <mergeCell ref="E28:F28"/>
    <mergeCell ref="E27:F27"/>
    <mergeCell ref="E26:F26"/>
    <mergeCell ref="E23:F23"/>
    <mergeCell ref="E25:F25"/>
    <mergeCell ref="E31:F31"/>
    <mergeCell ref="E29:F29"/>
    <mergeCell ref="E24:F24"/>
    <mergeCell ref="J24:K24"/>
    <mergeCell ref="E66:F66"/>
    <mergeCell ref="J25:K25"/>
    <mergeCell ref="J26:K26"/>
    <mergeCell ref="J27:K27"/>
    <mergeCell ref="J28:K28"/>
    <mergeCell ref="J66:K66"/>
    <mergeCell ref="A53:K53"/>
    <mergeCell ref="A45:B45"/>
    <mergeCell ref="A38:K39"/>
    <mergeCell ref="A50:K50"/>
    <mergeCell ref="C52:E52"/>
    <mergeCell ref="H52:K52"/>
    <mergeCell ref="E54:G54"/>
    <mergeCell ref="H54:I54"/>
    <mergeCell ref="J54:K55"/>
    <mergeCell ref="E55:F55"/>
    <mergeCell ref="E61:F61"/>
    <mergeCell ref="J61:K61"/>
    <mergeCell ref="C64:I64"/>
    <mergeCell ref="J64:K64"/>
    <mergeCell ref="E57:F57"/>
    <mergeCell ref="J57:K57"/>
    <mergeCell ref="E59:F59"/>
    <mergeCell ref="J59:K59"/>
    <mergeCell ref="D54:D55"/>
    <mergeCell ref="A13:K13"/>
    <mergeCell ref="A64:B64"/>
    <mergeCell ref="A73:B73"/>
    <mergeCell ref="C15:E15"/>
    <mergeCell ref="H15:K15"/>
    <mergeCell ref="C36:I36"/>
    <mergeCell ref="J73:K73"/>
    <mergeCell ref="C73:I73"/>
    <mergeCell ref="E63:F63"/>
    <mergeCell ref="J63:K63"/>
    <mergeCell ref="A54:A55"/>
    <mergeCell ref="B54:B55"/>
    <mergeCell ref="C54:C55"/>
    <mergeCell ref="E72:F72"/>
    <mergeCell ref="J72:K72"/>
  </mergeCells>
  <phoneticPr fontId="3" type="noConversion"/>
  <printOptions horizontalCentered="1"/>
  <pageMargins left="0.62685039370078743" right="0" top="0.59055118110236227" bottom="0.19685039370078741" header="0.31496062992125984" footer="0.31496062992125984"/>
  <pageSetup paperSize="9" scale="81" orientation="portrait" horizontalDpi="4294967293" r:id="rId1"/>
  <headerFooter alignWithMargins="0">
    <oddHeader>&amp;R&amp;"TH SarabunPSK,ธรรมดา"&amp;14แบบ ปร.4 แผ่นที่ 2/2</oddHeader>
    <oddFooter>&amp;L&amp;"TH SarabunPSK,ธรรมดา"&amp;14กองช่าง&amp;C&amp;"TH SarabunPSK,ธรรมดา"&amp;14อบต.ตาลเลียน&amp;R&amp;"TH SarabunPSK,ธรรมดา"&amp;14 อ.กุดจับ  จังหวัดอุดรธานี</oddFooter>
  </headerFooter>
  <rowBreaks count="1" manualBreakCount="1">
    <brk id="37" max="9" man="1"/>
  </rowBreaks>
  <colBreaks count="1" manualBreakCount="1">
    <brk id="1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6"/>
  </sheetPr>
  <dimension ref="A1:AZ129"/>
  <sheetViews>
    <sheetView topLeftCell="U7" workbookViewId="0">
      <selection activeCell="F11" sqref="F11:F15"/>
    </sheetView>
  </sheetViews>
  <sheetFormatPr defaultColWidth="9.140625" defaultRowHeight="21"/>
  <cols>
    <col min="1" max="1" width="5.28515625" style="113" customWidth="1"/>
    <col min="2" max="5" width="9.140625" style="113"/>
    <col min="6" max="6" width="10.85546875" style="113" customWidth="1"/>
    <col min="7" max="7" width="5.85546875" style="113" customWidth="1"/>
    <col min="8" max="8" width="3.28515625" style="113" customWidth="1"/>
    <col min="9" max="38" width="2.7109375" style="113" customWidth="1"/>
    <col min="39" max="46" width="9.140625" style="110"/>
    <col min="47" max="47" width="14.28515625" style="110" customWidth="1"/>
    <col min="48" max="48" width="13.5703125" style="110" customWidth="1"/>
    <col min="49" max="52" width="9.140625" style="110"/>
    <col min="53" max="16384" width="9.140625" style="8"/>
  </cols>
  <sheetData>
    <row r="1" spans="1:52" s="37" customFormat="1" ht="21" customHeight="1">
      <c r="A1" s="123" t="s">
        <v>55</v>
      </c>
      <c r="B1" s="124"/>
      <c r="C1" s="124"/>
      <c r="D1" s="125" t="s">
        <v>58</v>
      </c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09"/>
      <c r="AN1" s="110"/>
      <c r="AO1" s="110"/>
      <c r="AP1" s="706" t="s">
        <v>86</v>
      </c>
      <c r="AQ1" s="706"/>
      <c r="AR1" s="706"/>
      <c r="AS1" s="706"/>
      <c r="AT1" s="706"/>
      <c r="AU1" s="706"/>
      <c r="AV1" s="706"/>
      <c r="AW1" s="110"/>
      <c r="AX1" s="110"/>
      <c r="AY1" s="110"/>
      <c r="AZ1" s="110"/>
    </row>
    <row r="2" spans="1:52" s="37" customFormat="1" ht="21" customHeight="1">
      <c r="A2" s="123" t="s">
        <v>48</v>
      </c>
      <c r="B2" s="124"/>
      <c r="C2" s="124"/>
      <c r="D2" s="125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09"/>
      <c r="AN2" s="110"/>
      <c r="AO2" s="110"/>
      <c r="AP2" s="706"/>
      <c r="AQ2" s="706"/>
      <c r="AR2" s="706"/>
      <c r="AS2" s="706"/>
      <c r="AT2" s="706"/>
      <c r="AU2" s="706"/>
      <c r="AV2" s="706"/>
      <c r="AW2" s="110"/>
      <c r="AX2" s="110"/>
      <c r="AY2" s="110"/>
      <c r="AZ2" s="110"/>
    </row>
    <row r="3" spans="1:52" s="37" customFormat="1" ht="21" customHeight="1">
      <c r="A3" s="123" t="s">
        <v>23</v>
      </c>
      <c r="B3" s="124"/>
      <c r="C3" s="124"/>
      <c r="D3" s="125" t="s">
        <v>52</v>
      </c>
      <c r="E3" s="124"/>
      <c r="F3" s="124"/>
      <c r="G3" s="124"/>
      <c r="H3" s="123" t="s">
        <v>24</v>
      </c>
      <c r="I3" s="124"/>
      <c r="J3" s="124"/>
      <c r="K3" s="124"/>
      <c r="L3" s="124"/>
      <c r="M3" s="126" t="e">
        <f>ปร.4!#REF!</f>
        <v>#REF!</v>
      </c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09"/>
      <c r="AN3" s="110"/>
      <c r="AO3" s="110"/>
      <c r="AP3" s="706"/>
      <c r="AQ3" s="706"/>
      <c r="AR3" s="706"/>
      <c r="AS3" s="706"/>
      <c r="AT3" s="706"/>
      <c r="AU3" s="706"/>
      <c r="AV3" s="706"/>
      <c r="AW3" s="110"/>
      <c r="AX3" s="110"/>
      <c r="AY3" s="110"/>
      <c r="AZ3" s="110"/>
    </row>
    <row r="4" spans="1:52" s="37" customFormat="1" ht="26.25">
      <c r="A4" s="124"/>
      <c r="B4" s="124"/>
      <c r="C4" s="124"/>
      <c r="D4" s="124"/>
      <c r="E4" s="124"/>
      <c r="F4" s="124"/>
      <c r="G4" s="124"/>
      <c r="H4" s="709"/>
      <c r="I4" s="709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10"/>
      <c r="AN4" s="110"/>
      <c r="AO4" s="110"/>
      <c r="AP4" s="708" t="s">
        <v>57</v>
      </c>
      <c r="AQ4" s="707" t="s">
        <v>26</v>
      </c>
      <c r="AR4" s="707"/>
      <c r="AS4" s="707"/>
      <c r="AT4" s="707"/>
      <c r="AU4" s="115" t="s">
        <v>79</v>
      </c>
      <c r="AV4" s="115" t="s">
        <v>80</v>
      </c>
      <c r="AW4" s="110"/>
      <c r="AX4" s="110"/>
      <c r="AY4" s="110"/>
      <c r="AZ4" s="110"/>
    </row>
    <row r="5" spans="1:52" s="37" customFormat="1" ht="20.100000000000001" customHeight="1">
      <c r="A5" s="702" t="s">
        <v>57</v>
      </c>
      <c r="B5" s="703" t="s">
        <v>26</v>
      </c>
      <c r="C5" s="703"/>
      <c r="D5" s="703"/>
      <c r="E5" s="703"/>
      <c r="F5" s="704" t="s">
        <v>42</v>
      </c>
      <c r="G5" s="705" t="s">
        <v>31</v>
      </c>
      <c r="H5" s="710" t="s">
        <v>56</v>
      </c>
      <c r="I5" s="711"/>
      <c r="J5" s="711"/>
      <c r="K5" s="711"/>
      <c r="L5" s="711"/>
      <c r="M5" s="711"/>
      <c r="N5" s="711"/>
      <c r="O5" s="711"/>
      <c r="P5" s="711"/>
      <c r="Q5" s="711"/>
      <c r="R5" s="711"/>
      <c r="S5" s="711"/>
      <c r="T5" s="711"/>
      <c r="U5" s="711"/>
      <c r="V5" s="711"/>
      <c r="W5" s="711"/>
      <c r="X5" s="711"/>
      <c r="Y5" s="711"/>
      <c r="Z5" s="711"/>
      <c r="AA5" s="711"/>
      <c r="AB5" s="711"/>
      <c r="AC5" s="711"/>
      <c r="AD5" s="711"/>
      <c r="AE5" s="711"/>
      <c r="AF5" s="711"/>
      <c r="AG5" s="711"/>
      <c r="AH5" s="711"/>
      <c r="AI5" s="711"/>
      <c r="AJ5" s="711"/>
      <c r="AK5" s="711"/>
      <c r="AL5" s="712"/>
      <c r="AM5" s="110"/>
      <c r="AN5" s="110"/>
      <c r="AO5" s="110"/>
      <c r="AP5" s="708"/>
      <c r="AQ5" s="707"/>
      <c r="AR5" s="707"/>
      <c r="AS5" s="707"/>
      <c r="AT5" s="707"/>
      <c r="AU5" s="116" t="s">
        <v>85</v>
      </c>
      <c r="AV5" s="116" t="s">
        <v>85</v>
      </c>
      <c r="AW5" s="110"/>
      <c r="AX5" s="110"/>
      <c r="AY5" s="110"/>
      <c r="AZ5" s="110"/>
    </row>
    <row r="6" spans="1:52" s="37" customFormat="1" ht="20.100000000000001" customHeight="1">
      <c r="A6" s="702"/>
      <c r="B6" s="703"/>
      <c r="C6" s="703"/>
      <c r="D6" s="703"/>
      <c r="E6" s="703"/>
      <c r="F6" s="704"/>
      <c r="G6" s="705"/>
      <c r="H6" s="163">
        <v>1</v>
      </c>
      <c r="I6" s="164">
        <v>2</v>
      </c>
      <c r="J6" s="164">
        <v>3</v>
      </c>
      <c r="K6" s="164">
        <v>4</v>
      </c>
      <c r="L6" s="164">
        <v>5</v>
      </c>
      <c r="M6" s="164">
        <v>6</v>
      </c>
      <c r="N6" s="164">
        <v>7</v>
      </c>
      <c r="O6" s="164">
        <v>8</v>
      </c>
      <c r="P6" s="164">
        <v>9</v>
      </c>
      <c r="Q6" s="164">
        <v>10</v>
      </c>
      <c r="R6" s="164">
        <v>11</v>
      </c>
      <c r="S6" s="164">
        <v>12</v>
      </c>
      <c r="T6" s="164">
        <v>13</v>
      </c>
      <c r="U6" s="164">
        <v>14</v>
      </c>
      <c r="V6" s="164">
        <v>15</v>
      </c>
      <c r="W6" s="164">
        <v>16</v>
      </c>
      <c r="X6" s="164">
        <v>17</v>
      </c>
      <c r="Y6" s="164">
        <v>18</v>
      </c>
      <c r="Z6" s="164">
        <v>19</v>
      </c>
      <c r="AA6" s="164">
        <v>20</v>
      </c>
      <c r="AB6" s="164">
        <v>21</v>
      </c>
      <c r="AC6" s="164">
        <v>22</v>
      </c>
      <c r="AD6" s="164">
        <v>23</v>
      </c>
      <c r="AE6" s="164">
        <v>24</v>
      </c>
      <c r="AF6" s="164">
        <v>25</v>
      </c>
      <c r="AG6" s="164">
        <v>26</v>
      </c>
      <c r="AH6" s="164">
        <v>27</v>
      </c>
      <c r="AI6" s="164">
        <v>28</v>
      </c>
      <c r="AJ6" s="164">
        <v>29</v>
      </c>
      <c r="AK6" s="164">
        <v>30</v>
      </c>
      <c r="AL6" s="165">
        <v>31</v>
      </c>
      <c r="AM6" s="110"/>
      <c r="AN6" s="110"/>
      <c r="AO6" s="110"/>
      <c r="AP6" s="117">
        <v>1</v>
      </c>
      <c r="AQ6" s="119" t="s">
        <v>69</v>
      </c>
      <c r="AR6" s="120"/>
      <c r="AS6" s="120"/>
      <c r="AT6" s="121"/>
      <c r="AU6" s="118">
        <v>2</v>
      </c>
      <c r="AV6" s="118">
        <v>0</v>
      </c>
      <c r="AW6" s="110"/>
      <c r="AX6" s="110"/>
      <c r="AY6" s="110"/>
      <c r="AZ6" s="110"/>
    </row>
    <row r="7" spans="1:52" s="37" customFormat="1" ht="26.25">
      <c r="A7" s="140">
        <v>1</v>
      </c>
      <c r="B7" s="141" t="s">
        <v>69</v>
      </c>
      <c r="C7" s="142"/>
      <c r="D7" s="143"/>
      <c r="E7" s="147"/>
      <c r="F7" s="145">
        <f>ปร.4!C19</f>
        <v>4800</v>
      </c>
      <c r="G7" s="144" t="s">
        <v>89</v>
      </c>
      <c r="H7" s="154">
        <v>0.5</v>
      </c>
      <c r="I7" s="146">
        <v>0.5</v>
      </c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55"/>
      <c r="AM7" s="110"/>
      <c r="AN7" s="110"/>
      <c r="AO7" s="110"/>
      <c r="AP7" s="117">
        <v>2</v>
      </c>
      <c r="AQ7" s="119" t="s">
        <v>70</v>
      </c>
      <c r="AR7" s="120"/>
      <c r="AS7" s="120"/>
      <c r="AT7" s="121"/>
      <c r="AU7" s="118">
        <v>5</v>
      </c>
      <c r="AV7" s="118">
        <v>0</v>
      </c>
      <c r="AW7" s="110"/>
      <c r="AX7" s="110"/>
      <c r="AY7" s="110"/>
      <c r="AZ7" s="110"/>
    </row>
    <row r="8" spans="1:52" s="37" customFormat="1" ht="26.25">
      <c r="A8" s="132"/>
      <c r="B8" s="133" t="s">
        <v>69</v>
      </c>
      <c r="C8" s="134"/>
      <c r="D8" s="135"/>
      <c r="E8" s="136"/>
      <c r="F8" s="137">
        <f>F7</f>
        <v>4800</v>
      </c>
      <c r="G8" s="138" t="s">
        <v>76</v>
      </c>
      <c r="H8" s="152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53"/>
      <c r="AM8" s="110"/>
      <c r="AN8" s="110"/>
      <c r="AO8" s="110"/>
      <c r="AP8" s="117">
        <v>3</v>
      </c>
      <c r="AQ8" s="119" t="s">
        <v>71</v>
      </c>
      <c r="AR8" s="120"/>
      <c r="AS8" s="120"/>
      <c r="AT8" s="122"/>
      <c r="AU8" s="118">
        <v>14</v>
      </c>
      <c r="AV8" s="118">
        <v>0</v>
      </c>
      <c r="AW8" s="110"/>
      <c r="AX8" s="110"/>
      <c r="AY8" s="110"/>
      <c r="AZ8" s="110"/>
    </row>
    <row r="9" spans="1:52" s="37" customFormat="1" ht="26.25">
      <c r="A9" s="140">
        <v>2</v>
      </c>
      <c r="B9" s="141" t="s">
        <v>70</v>
      </c>
      <c r="C9" s="142"/>
      <c r="D9" s="143"/>
      <c r="E9" s="144"/>
      <c r="F9" s="145" t="e">
        <f>ปร.4!#REF!</f>
        <v>#REF!</v>
      </c>
      <c r="G9" s="144" t="s">
        <v>88</v>
      </c>
      <c r="H9" s="154"/>
      <c r="I9" s="146"/>
      <c r="J9" s="146">
        <v>0.4</v>
      </c>
      <c r="K9" s="146">
        <v>0.4</v>
      </c>
      <c r="L9" s="146">
        <v>0.2</v>
      </c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55"/>
      <c r="AM9" s="110"/>
      <c r="AN9" s="110"/>
      <c r="AO9" s="110"/>
      <c r="AP9" s="117">
        <v>4</v>
      </c>
      <c r="AQ9" s="119" t="s">
        <v>72</v>
      </c>
      <c r="AR9" s="120"/>
      <c r="AS9" s="120"/>
      <c r="AT9" s="122"/>
      <c r="AU9" s="118">
        <v>15</v>
      </c>
      <c r="AV9" s="118">
        <v>0</v>
      </c>
      <c r="AW9" s="110"/>
      <c r="AX9" s="110"/>
      <c r="AY9" s="110"/>
      <c r="AZ9" s="110"/>
    </row>
    <row r="10" spans="1:52" s="37" customFormat="1" ht="26.25">
      <c r="A10" s="132"/>
      <c r="B10" s="133" t="s">
        <v>70</v>
      </c>
      <c r="C10" s="134"/>
      <c r="D10" s="135"/>
      <c r="E10" s="138"/>
      <c r="F10" s="137" t="e">
        <f>F9</f>
        <v>#REF!</v>
      </c>
      <c r="G10" s="138" t="s">
        <v>77</v>
      </c>
      <c r="H10" s="152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53"/>
      <c r="AM10" s="110"/>
      <c r="AN10" s="110"/>
      <c r="AO10" s="110"/>
      <c r="AP10" s="117">
        <v>5</v>
      </c>
      <c r="AQ10" s="119" t="s">
        <v>78</v>
      </c>
      <c r="AR10" s="120"/>
      <c r="AS10" s="120"/>
      <c r="AT10" s="122"/>
      <c r="AU10" s="118">
        <v>17</v>
      </c>
      <c r="AV10" s="118">
        <v>0</v>
      </c>
      <c r="AW10" s="110"/>
      <c r="AX10" s="110"/>
      <c r="AY10" s="110"/>
      <c r="AZ10" s="110"/>
    </row>
    <row r="11" spans="1:52" s="37" customFormat="1" ht="26.25">
      <c r="A11" s="140">
        <v>3</v>
      </c>
      <c r="B11" s="141" t="s">
        <v>71</v>
      </c>
      <c r="C11" s="142"/>
      <c r="D11" s="143"/>
      <c r="E11" s="144"/>
      <c r="F11" s="145" t="e">
        <f>ปร.4!#REF!</f>
        <v>#REF!</v>
      </c>
      <c r="G11" s="144" t="s">
        <v>88</v>
      </c>
      <c r="H11" s="154"/>
      <c r="I11" s="146"/>
      <c r="J11" s="146"/>
      <c r="K11" s="146">
        <v>0.1</v>
      </c>
      <c r="L11" s="146">
        <v>0.1</v>
      </c>
      <c r="M11" s="146">
        <v>0.1</v>
      </c>
      <c r="N11" s="146">
        <v>0.1</v>
      </c>
      <c r="O11" s="146">
        <v>0.1</v>
      </c>
      <c r="P11" s="146">
        <v>0.08</v>
      </c>
      <c r="Q11" s="146">
        <v>0.08</v>
      </c>
      <c r="R11" s="146">
        <v>0.1</v>
      </c>
      <c r="S11" s="146">
        <v>0.1</v>
      </c>
      <c r="T11" s="146">
        <v>0.08</v>
      </c>
      <c r="U11" s="146">
        <v>0.06</v>
      </c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55"/>
      <c r="AM11" s="110"/>
      <c r="AN11" s="110"/>
      <c r="AO11" s="110"/>
      <c r="AP11" s="117">
        <v>6</v>
      </c>
      <c r="AQ11" s="119" t="s">
        <v>73</v>
      </c>
      <c r="AR11" s="120"/>
      <c r="AS11" s="120"/>
      <c r="AT11" s="122"/>
      <c r="AU11" s="118">
        <v>17</v>
      </c>
      <c r="AV11" s="118">
        <v>0</v>
      </c>
      <c r="AW11" s="110"/>
      <c r="AX11" s="110"/>
      <c r="AY11" s="110"/>
      <c r="AZ11" s="110"/>
    </row>
    <row r="12" spans="1:52" s="37" customFormat="1" ht="26.25">
      <c r="A12" s="132"/>
      <c r="B12" s="133" t="s">
        <v>71</v>
      </c>
      <c r="C12" s="134"/>
      <c r="D12" s="135"/>
      <c r="E12" s="138"/>
      <c r="F12" s="137" t="e">
        <f>F11</f>
        <v>#REF!</v>
      </c>
      <c r="G12" s="138" t="s">
        <v>77</v>
      </c>
      <c r="H12" s="152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53"/>
      <c r="AM12" s="110"/>
      <c r="AN12" s="110"/>
      <c r="AO12" s="110"/>
      <c r="AP12" s="117">
        <v>7</v>
      </c>
      <c r="AQ12" s="119" t="s">
        <v>74</v>
      </c>
      <c r="AR12" s="120"/>
      <c r="AS12" s="120"/>
      <c r="AT12" s="122"/>
      <c r="AU12" s="118">
        <v>18</v>
      </c>
      <c r="AV12" s="118">
        <v>0</v>
      </c>
      <c r="AW12" s="110"/>
      <c r="AX12" s="110"/>
      <c r="AY12" s="110"/>
      <c r="AZ12" s="110"/>
    </row>
    <row r="13" spans="1:52" s="37" customFormat="1" ht="26.25">
      <c r="A13" s="140">
        <v>4</v>
      </c>
      <c r="B13" s="141" t="s">
        <v>72</v>
      </c>
      <c r="C13" s="142"/>
      <c r="D13" s="143"/>
      <c r="E13" s="144"/>
      <c r="F13" s="145" t="e">
        <f>ปร.4!#REF!</f>
        <v>#REF!</v>
      </c>
      <c r="G13" s="144" t="s">
        <v>20</v>
      </c>
      <c r="H13" s="154"/>
      <c r="I13" s="146"/>
      <c r="J13" s="146"/>
      <c r="K13" s="146"/>
      <c r="L13" s="146"/>
      <c r="M13" s="146"/>
      <c r="N13" s="146"/>
      <c r="O13" s="146"/>
      <c r="P13" s="146">
        <v>0.25</v>
      </c>
      <c r="Q13" s="146">
        <v>0.25</v>
      </c>
      <c r="R13" s="146"/>
      <c r="S13" s="146"/>
      <c r="T13" s="146"/>
      <c r="U13" s="146"/>
      <c r="V13" s="146">
        <v>0.5</v>
      </c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  <c r="AL13" s="155"/>
      <c r="AM13" s="110"/>
      <c r="AN13" s="110"/>
      <c r="AO13" s="110"/>
      <c r="AP13" s="117">
        <v>8</v>
      </c>
      <c r="AQ13" s="119" t="s">
        <v>75</v>
      </c>
      <c r="AR13" s="120"/>
      <c r="AS13" s="120"/>
      <c r="AT13" s="122"/>
      <c r="AU13" s="118"/>
      <c r="AV13" s="118"/>
      <c r="AW13" s="110"/>
      <c r="AX13" s="110"/>
      <c r="AY13" s="110"/>
      <c r="AZ13" s="110"/>
    </row>
    <row r="14" spans="1:52" s="37" customFormat="1" ht="26.25">
      <c r="A14" s="132"/>
      <c r="B14" s="133" t="s">
        <v>72</v>
      </c>
      <c r="C14" s="134"/>
      <c r="D14" s="135"/>
      <c r="E14" s="138"/>
      <c r="F14" s="137" t="e">
        <f>F13</f>
        <v>#REF!</v>
      </c>
      <c r="G14" s="138" t="s">
        <v>20</v>
      </c>
      <c r="H14" s="152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53"/>
      <c r="AM14" s="110"/>
      <c r="AN14" s="110"/>
      <c r="AO14" s="110"/>
      <c r="AP14" s="117"/>
      <c r="AQ14" s="119"/>
      <c r="AR14" s="120"/>
      <c r="AS14" s="120"/>
      <c r="AT14" s="122"/>
      <c r="AU14" s="118"/>
      <c r="AV14" s="118"/>
      <c r="AW14" s="110"/>
      <c r="AX14" s="110"/>
      <c r="AY14" s="110"/>
      <c r="AZ14" s="110"/>
    </row>
    <row r="15" spans="1:52" s="37" customFormat="1" ht="23.25">
      <c r="A15" s="140">
        <v>5</v>
      </c>
      <c r="B15" s="141" t="s">
        <v>78</v>
      </c>
      <c r="C15" s="142"/>
      <c r="D15" s="143"/>
      <c r="E15" s="144"/>
      <c r="F15" s="145" t="e">
        <f>ปร.4!#REF!</f>
        <v>#REF!</v>
      </c>
      <c r="G15" s="144" t="s">
        <v>88</v>
      </c>
      <c r="H15" s="154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>
        <v>0.25</v>
      </c>
      <c r="U15" s="146">
        <v>0.25</v>
      </c>
      <c r="V15" s="146">
        <v>0.2</v>
      </c>
      <c r="W15" s="146">
        <v>0.2</v>
      </c>
      <c r="X15" s="146">
        <v>0.1</v>
      </c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55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</row>
    <row r="16" spans="1:52" s="37" customFormat="1" ht="23.25">
      <c r="A16" s="132"/>
      <c r="B16" s="133" t="s">
        <v>78</v>
      </c>
      <c r="C16" s="134"/>
      <c r="D16" s="135"/>
      <c r="E16" s="138"/>
      <c r="F16" s="137" t="e">
        <f>F15</f>
        <v>#REF!</v>
      </c>
      <c r="G16" s="138" t="s">
        <v>77</v>
      </c>
      <c r="H16" s="152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53"/>
      <c r="AM16" s="151"/>
      <c r="AN16" s="110"/>
      <c r="AO16" s="110"/>
      <c r="AP16" s="150" t="s">
        <v>87</v>
      </c>
      <c r="AQ16" s="112"/>
      <c r="AR16" s="111"/>
      <c r="AS16" s="110"/>
      <c r="AT16" s="111"/>
      <c r="AU16" s="110"/>
      <c r="AV16" s="110"/>
      <c r="AW16" s="110"/>
      <c r="AX16" s="110"/>
      <c r="AY16" s="110"/>
      <c r="AZ16" s="110"/>
    </row>
    <row r="17" spans="1:52" s="37" customFormat="1">
      <c r="A17" s="140">
        <v>6</v>
      </c>
      <c r="B17" s="141" t="s">
        <v>73</v>
      </c>
      <c r="C17" s="142"/>
      <c r="D17" s="143"/>
      <c r="E17" s="144"/>
      <c r="F17" s="145" t="e">
        <f>#REF!</f>
        <v>#REF!</v>
      </c>
      <c r="G17" s="144" t="s">
        <v>65</v>
      </c>
      <c r="H17" s="154">
        <v>0.25</v>
      </c>
      <c r="I17" s="146">
        <v>0.25</v>
      </c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>
        <v>0.5</v>
      </c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55"/>
      <c r="AM17" s="151"/>
      <c r="AN17" s="110"/>
      <c r="AO17" s="110"/>
      <c r="AP17" s="110"/>
      <c r="AQ17" s="110"/>
      <c r="AR17" s="111"/>
      <c r="AS17" s="110"/>
      <c r="AT17" s="111"/>
      <c r="AU17" s="110"/>
      <c r="AV17" s="110"/>
      <c r="AW17" s="110"/>
      <c r="AX17" s="110"/>
      <c r="AY17" s="110"/>
      <c r="AZ17" s="110"/>
    </row>
    <row r="18" spans="1:52" s="37" customFormat="1">
      <c r="A18" s="132"/>
      <c r="B18" s="133" t="s">
        <v>73</v>
      </c>
      <c r="C18" s="134"/>
      <c r="D18" s="135"/>
      <c r="E18" s="138"/>
      <c r="F18" s="137" t="e">
        <f>F17</f>
        <v>#REF!</v>
      </c>
      <c r="G18" s="138" t="s">
        <v>65</v>
      </c>
      <c r="H18" s="152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53"/>
      <c r="AM18" s="151"/>
      <c r="AN18" s="110"/>
      <c r="AO18" s="110"/>
      <c r="AP18" s="110"/>
      <c r="AQ18" s="110"/>
      <c r="AR18" s="111"/>
      <c r="AS18" s="110"/>
      <c r="AT18" s="111"/>
      <c r="AU18" s="110"/>
      <c r="AV18" s="110"/>
      <c r="AW18" s="110"/>
      <c r="AX18" s="110"/>
      <c r="AY18" s="110"/>
      <c r="AZ18" s="110"/>
    </row>
    <row r="19" spans="1:52" s="37" customFormat="1" ht="23.25">
      <c r="A19" s="140">
        <v>7</v>
      </c>
      <c r="B19" s="141" t="s">
        <v>74</v>
      </c>
      <c r="C19" s="142"/>
      <c r="D19" s="143"/>
      <c r="E19" s="144"/>
      <c r="F19" s="145">
        <f>ป้อนข้อมูล!D7</f>
        <v>4800</v>
      </c>
      <c r="G19" s="144" t="s">
        <v>89</v>
      </c>
      <c r="H19" s="154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>
        <v>0.5</v>
      </c>
      <c r="Y19" s="146">
        <v>0.5</v>
      </c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55"/>
      <c r="AM19" s="151"/>
      <c r="AN19" s="110"/>
      <c r="AO19" s="110"/>
      <c r="AP19" s="110"/>
      <c r="AQ19" s="110"/>
      <c r="AR19" s="111"/>
      <c r="AS19" s="110"/>
      <c r="AT19" s="111"/>
      <c r="AU19" s="110"/>
      <c r="AV19" s="110"/>
      <c r="AW19" s="110"/>
      <c r="AX19" s="110"/>
      <c r="AY19" s="110"/>
      <c r="AZ19" s="110"/>
    </row>
    <row r="20" spans="1:52" s="37" customFormat="1" ht="23.25">
      <c r="A20" s="132"/>
      <c r="B20" s="133" t="s">
        <v>74</v>
      </c>
      <c r="C20" s="134"/>
      <c r="D20" s="135"/>
      <c r="E20" s="138"/>
      <c r="F20" s="137">
        <f>F19</f>
        <v>4800</v>
      </c>
      <c r="G20" s="138" t="s">
        <v>76</v>
      </c>
      <c r="H20" s="156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57"/>
      <c r="AM20" s="151"/>
      <c r="AN20" s="110"/>
      <c r="AO20" s="110"/>
      <c r="AP20" s="110"/>
      <c r="AQ20" s="110"/>
      <c r="AR20" s="111"/>
      <c r="AS20" s="110"/>
      <c r="AT20" s="111"/>
      <c r="AU20" s="110"/>
      <c r="AV20" s="110"/>
      <c r="AW20" s="110"/>
      <c r="AX20" s="110"/>
      <c r="AY20" s="110"/>
      <c r="AZ20" s="110"/>
    </row>
    <row r="21" spans="1:52" s="37" customFormat="1">
      <c r="A21" s="140">
        <v>8</v>
      </c>
      <c r="B21" s="142" t="s">
        <v>75</v>
      </c>
      <c r="C21" s="143"/>
      <c r="D21" s="143"/>
      <c r="E21" s="144"/>
      <c r="F21" s="145"/>
      <c r="G21" s="144"/>
      <c r="H21" s="158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59"/>
      <c r="AM21" s="151"/>
      <c r="AN21" s="110"/>
      <c r="AO21" s="110"/>
      <c r="AP21" s="110"/>
      <c r="AQ21" s="110"/>
      <c r="AR21" s="111"/>
      <c r="AS21" s="110"/>
      <c r="AT21" s="111"/>
      <c r="AU21" s="110"/>
      <c r="AV21" s="110"/>
      <c r="AW21" s="110"/>
      <c r="AX21" s="110"/>
      <c r="AY21" s="110"/>
      <c r="AZ21" s="110"/>
    </row>
    <row r="22" spans="1:52" s="37" customFormat="1">
      <c r="A22" s="127"/>
      <c r="B22" s="128"/>
      <c r="C22" s="129"/>
      <c r="D22" s="129"/>
      <c r="E22" s="130"/>
      <c r="F22" s="131"/>
      <c r="G22" s="130"/>
      <c r="H22" s="160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2"/>
      <c r="AM22" s="110"/>
      <c r="AN22" s="110"/>
      <c r="AO22" s="110"/>
      <c r="AP22" s="110"/>
      <c r="AQ22" s="110"/>
      <c r="AR22" s="111"/>
      <c r="AS22" s="110"/>
      <c r="AT22" s="111"/>
      <c r="AU22" s="110"/>
      <c r="AV22" s="110"/>
      <c r="AW22" s="110"/>
      <c r="AX22" s="110"/>
      <c r="AY22" s="110"/>
      <c r="AZ22" s="110"/>
    </row>
    <row r="23" spans="1:52" s="37" customFormat="1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4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0"/>
      <c r="AN23" s="110"/>
      <c r="AO23" s="110"/>
      <c r="AP23" s="110"/>
      <c r="AQ23" s="110"/>
      <c r="AR23" s="110"/>
      <c r="AS23" s="110"/>
      <c r="AT23" s="110"/>
      <c r="AU23" s="110"/>
      <c r="AV23" s="110"/>
      <c r="AW23" s="110"/>
      <c r="AX23" s="110"/>
      <c r="AY23" s="110"/>
      <c r="AZ23" s="110"/>
    </row>
    <row r="24" spans="1:52" s="37" customFormat="1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</row>
    <row r="25" spans="1:52" s="37" customFormat="1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4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0"/>
      <c r="AN25" s="110"/>
      <c r="AO25" s="110"/>
      <c r="AP25" s="110"/>
      <c r="AQ25" s="110"/>
      <c r="AR25" s="110"/>
      <c r="AS25" s="110"/>
      <c r="AT25" s="110"/>
      <c r="AU25" s="110"/>
      <c r="AV25" s="110"/>
      <c r="AW25" s="110"/>
      <c r="AX25" s="110"/>
      <c r="AY25" s="110"/>
      <c r="AZ25" s="110"/>
    </row>
    <row r="26" spans="1:52" s="37" customFormat="1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</row>
    <row r="27" spans="1:52" s="37" customFormat="1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0"/>
      <c r="AN27" s="110"/>
      <c r="AO27" s="110"/>
      <c r="AP27" s="110"/>
      <c r="AQ27" s="110"/>
      <c r="AR27" s="110"/>
      <c r="AS27" s="110"/>
      <c r="AT27" s="110"/>
      <c r="AU27" s="110"/>
      <c r="AV27" s="110"/>
      <c r="AW27" s="110"/>
      <c r="AX27" s="110"/>
      <c r="AY27" s="110"/>
      <c r="AZ27" s="110"/>
    </row>
    <row r="28" spans="1:52" s="37" customFormat="1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0"/>
      <c r="AN28" s="110"/>
      <c r="AO28" s="110"/>
      <c r="AP28" s="110"/>
      <c r="AQ28" s="110"/>
      <c r="AR28" s="110"/>
      <c r="AS28" s="110"/>
      <c r="AT28" s="110"/>
      <c r="AU28" s="110"/>
      <c r="AV28" s="110"/>
      <c r="AW28" s="110"/>
      <c r="AX28" s="110"/>
      <c r="AY28" s="110"/>
      <c r="AZ28" s="110"/>
    </row>
    <row r="29" spans="1:52" s="37" customFormat="1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</row>
    <row r="30" spans="1:52" s="37" customFormat="1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</row>
    <row r="31" spans="1:52" s="37" customFormat="1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</row>
    <row r="32" spans="1:52" s="37" customFormat="1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</row>
    <row r="33" spans="1:52" s="37" customFormat="1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0"/>
      <c r="AN33" s="110"/>
      <c r="AO33" s="110"/>
      <c r="AP33" s="110"/>
      <c r="AQ33" s="110"/>
      <c r="AR33" s="110"/>
      <c r="AS33" s="110"/>
      <c r="AT33" s="110"/>
      <c r="AU33" s="110"/>
      <c r="AV33" s="110"/>
      <c r="AW33" s="110"/>
      <c r="AX33" s="110"/>
      <c r="AY33" s="110"/>
      <c r="AZ33" s="110"/>
    </row>
    <row r="34" spans="1:52" s="37" customFormat="1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</row>
    <row r="35" spans="1:52" s="37" customFormat="1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</row>
    <row r="36" spans="1:52" s="37" customFormat="1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</row>
    <row r="37" spans="1:52" s="37" customFormat="1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</row>
    <row r="38" spans="1:52" s="37" customForma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</row>
    <row r="39" spans="1:52" s="37" customForma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</row>
    <row r="40" spans="1:52" s="37" customFormat="1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0"/>
      <c r="AN40" s="110"/>
      <c r="AO40" s="110"/>
      <c r="AP40" s="110"/>
      <c r="AQ40" s="110"/>
      <c r="AR40" s="110"/>
      <c r="AS40" s="110"/>
      <c r="AT40" s="110"/>
      <c r="AU40" s="110"/>
      <c r="AV40" s="110"/>
      <c r="AW40" s="110"/>
      <c r="AX40" s="110"/>
      <c r="AY40" s="110"/>
      <c r="AZ40" s="110"/>
    </row>
    <row r="41" spans="1:52" s="37" customFormat="1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0"/>
      <c r="AN41" s="110"/>
      <c r="AO41" s="110"/>
      <c r="AP41" s="110"/>
      <c r="AQ41" s="110"/>
      <c r="AR41" s="110"/>
      <c r="AS41" s="110"/>
      <c r="AT41" s="110"/>
      <c r="AU41" s="110"/>
      <c r="AV41" s="110"/>
      <c r="AW41" s="110"/>
      <c r="AX41" s="110"/>
      <c r="AY41" s="110"/>
      <c r="AZ41" s="110"/>
    </row>
    <row r="42" spans="1:52" s="37" customFormat="1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0"/>
      <c r="AN42" s="110"/>
      <c r="AO42" s="110"/>
      <c r="AP42" s="110"/>
      <c r="AQ42" s="110"/>
      <c r="AR42" s="110"/>
      <c r="AS42" s="110"/>
      <c r="AT42" s="110"/>
      <c r="AU42" s="110"/>
      <c r="AV42" s="110"/>
      <c r="AW42" s="110"/>
      <c r="AX42" s="110"/>
      <c r="AY42" s="110"/>
      <c r="AZ42" s="110"/>
    </row>
    <row r="43" spans="1:52" s="37" customFormat="1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0"/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</row>
    <row r="44" spans="1:52" s="37" customFormat="1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0"/>
      <c r="AN44" s="110"/>
      <c r="AO44" s="110"/>
      <c r="AP44" s="110"/>
      <c r="AQ44" s="110"/>
      <c r="AR44" s="110"/>
      <c r="AS44" s="110"/>
      <c r="AT44" s="110"/>
      <c r="AU44" s="110"/>
      <c r="AV44" s="110"/>
      <c r="AW44" s="110"/>
      <c r="AX44" s="110"/>
      <c r="AY44" s="110"/>
      <c r="AZ44" s="110"/>
    </row>
    <row r="45" spans="1:52" s="37" customFormat="1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0"/>
      <c r="AN45" s="110"/>
      <c r="AO45" s="110"/>
      <c r="AP45" s="110"/>
      <c r="AQ45" s="110"/>
      <c r="AR45" s="110"/>
      <c r="AS45" s="110"/>
      <c r="AT45" s="110"/>
      <c r="AU45" s="110"/>
      <c r="AV45" s="110"/>
      <c r="AW45" s="110"/>
      <c r="AX45" s="110"/>
      <c r="AY45" s="110"/>
      <c r="AZ45" s="110"/>
    </row>
    <row r="46" spans="1:52" s="37" customFormat="1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0"/>
      <c r="AN46" s="110"/>
      <c r="AO46" s="110"/>
      <c r="AP46" s="110"/>
      <c r="AQ46" s="110"/>
      <c r="AR46" s="110"/>
      <c r="AS46" s="110"/>
      <c r="AT46" s="110"/>
      <c r="AU46" s="110"/>
      <c r="AV46" s="110"/>
      <c r="AW46" s="110"/>
      <c r="AX46" s="110"/>
      <c r="AY46" s="110"/>
      <c r="AZ46" s="110"/>
    </row>
    <row r="47" spans="1:52" s="37" customFormat="1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0"/>
      <c r="AN47" s="110"/>
      <c r="AO47" s="110"/>
      <c r="AP47" s="110"/>
      <c r="AQ47" s="110"/>
      <c r="AR47" s="110"/>
      <c r="AS47" s="110"/>
      <c r="AT47" s="110"/>
      <c r="AU47" s="110"/>
      <c r="AV47" s="110"/>
      <c r="AW47" s="110"/>
      <c r="AX47" s="110"/>
      <c r="AY47" s="110"/>
      <c r="AZ47" s="110"/>
    </row>
    <row r="48" spans="1:52" s="37" customFormat="1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0"/>
      <c r="AN48" s="110"/>
      <c r="AO48" s="110"/>
      <c r="AP48" s="110"/>
      <c r="AQ48" s="110"/>
      <c r="AR48" s="110"/>
      <c r="AS48" s="110"/>
      <c r="AT48" s="110"/>
      <c r="AU48" s="110"/>
      <c r="AV48" s="110"/>
      <c r="AW48" s="110"/>
      <c r="AX48" s="110"/>
      <c r="AY48" s="110"/>
      <c r="AZ48" s="110"/>
    </row>
    <row r="49" spans="1:52" s="37" customFormat="1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</row>
    <row r="50" spans="1:52" s="37" customFormat="1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0"/>
      <c r="AN50" s="110"/>
      <c r="AO50" s="110"/>
      <c r="AP50" s="110"/>
      <c r="AQ50" s="110"/>
      <c r="AR50" s="110"/>
      <c r="AS50" s="110"/>
      <c r="AT50" s="110"/>
      <c r="AU50" s="110"/>
      <c r="AV50" s="110"/>
      <c r="AW50" s="110"/>
      <c r="AX50" s="110"/>
      <c r="AY50" s="110"/>
      <c r="AZ50" s="110"/>
    </row>
    <row r="51" spans="1:52" s="37" customFormat="1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0"/>
      <c r="AN51" s="110"/>
      <c r="AO51" s="110"/>
      <c r="AP51" s="110"/>
      <c r="AQ51" s="110"/>
      <c r="AR51" s="110"/>
      <c r="AS51" s="110"/>
      <c r="AT51" s="110"/>
      <c r="AU51" s="110"/>
      <c r="AV51" s="110"/>
      <c r="AW51" s="110"/>
      <c r="AX51" s="110"/>
      <c r="AY51" s="110"/>
      <c r="AZ51" s="110"/>
    </row>
    <row r="52" spans="1:52" s="37" customFormat="1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</row>
    <row r="53" spans="1:52" s="37" customFormat="1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</row>
    <row r="54" spans="1:52" s="37" customFormat="1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0"/>
      <c r="AN54" s="110"/>
      <c r="AO54" s="110"/>
      <c r="AP54" s="110"/>
      <c r="AQ54" s="110"/>
      <c r="AR54" s="110"/>
      <c r="AS54" s="110"/>
      <c r="AT54" s="110"/>
      <c r="AU54" s="110"/>
      <c r="AV54" s="110"/>
      <c r="AW54" s="110"/>
      <c r="AX54" s="110"/>
      <c r="AY54" s="110"/>
      <c r="AZ54" s="110"/>
    </row>
    <row r="55" spans="1:52" s="37" customFormat="1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</row>
    <row r="56" spans="1:52" s="37" customFormat="1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</row>
    <row r="57" spans="1:52" s="37" customFormat="1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3"/>
      <c r="AL57" s="113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</row>
    <row r="58" spans="1:52" s="37" customFormat="1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</row>
    <row r="59" spans="1:52" s="37" customFormat="1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3"/>
      <c r="AL59" s="113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</row>
    <row r="60" spans="1:52" s="37" customFormat="1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</row>
    <row r="61" spans="1:52" s="37" customFormat="1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</row>
    <row r="62" spans="1:52" s="37" customFormat="1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3"/>
      <c r="AH62" s="113"/>
      <c r="AI62" s="113"/>
      <c r="AJ62" s="113"/>
      <c r="AK62" s="113"/>
      <c r="AL62" s="113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</row>
    <row r="63" spans="1:52" s="37" customFormat="1">
      <c r="A63" s="113"/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3"/>
      <c r="AH63" s="113"/>
      <c r="AI63" s="113"/>
      <c r="AJ63" s="113"/>
      <c r="AK63" s="113"/>
      <c r="AL63" s="113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</row>
    <row r="64" spans="1:52" s="37" customFormat="1">
      <c r="A64" s="113"/>
      <c r="B64" s="113"/>
      <c r="C64" s="113"/>
      <c r="D64" s="113"/>
      <c r="E64" s="113"/>
      <c r="F64" s="113"/>
      <c r="G64" s="113"/>
      <c r="H64" s="113"/>
      <c r="I64" s="113"/>
      <c r="J64" s="113"/>
      <c r="K64" s="113"/>
      <c r="L64" s="113"/>
      <c r="M64" s="113"/>
      <c r="N64" s="113"/>
      <c r="O64" s="113"/>
      <c r="P64" s="113"/>
      <c r="Q64" s="113"/>
      <c r="R64" s="113"/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</row>
    <row r="65" spans="1:52" s="37" customFormat="1">
      <c r="A65" s="113"/>
      <c r="B65" s="113"/>
      <c r="C65" s="113"/>
      <c r="D65" s="113"/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</row>
    <row r="66" spans="1:52" s="37" customFormat="1">
      <c r="A66" s="113"/>
      <c r="B66" s="113"/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</row>
    <row r="67" spans="1:52" s="37" customFormat="1">
      <c r="A67" s="113"/>
      <c r="B67" s="113"/>
      <c r="C67" s="113"/>
      <c r="D67" s="113"/>
      <c r="E67" s="113"/>
      <c r="F67" s="113"/>
      <c r="G67" s="113"/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</row>
    <row r="68" spans="1:52" s="37" customFormat="1">
      <c r="A68" s="113"/>
      <c r="B68" s="113"/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</row>
    <row r="69" spans="1:52" s="37" customFormat="1">
      <c r="A69" s="113"/>
      <c r="B69" s="113"/>
      <c r="C69" s="113"/>
      <c r="D69" s="113"/>
      <c r="E69" s="113"/>
      <c r="F69" s="113"/>
      <c r="G69" s="113"/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</row>
    <row r="70" spans="1:52" s="37" customFormat="1">
      <c r="A70" s="113"/>
      <c r="B70" s="113"/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</row>
    <row r="71" spans="1:52" s="37" customFormat="1">
      <c r="A71" s="113"/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</row>
    <row r="72" spans="1:52" s="37" customFormat="1">
      <c r="A72" s="113"/>
      <c r="B72" s="113"/>
      <c r="C72" s="113"/>
      <c r="D72" s="113"/>
      <c r="E72" s="113"/>
      <c r="F72" s="113"/>
      <c r="G72" s="113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</row>
    <row r="73" spans="1:52" s="37" customFormat="1">
      <c r="A73" s="113"/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</row>
    <row r="74" spans="1:52" s="37" customFormat="1">
      <c r="A74" s="113"/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</row>
    <row r="75" spans="1:52" s="37" customFormat="1">
      <c r="A75" s="113"/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</row>
    <row r="76" spans="1:52" s="37" customFormat="1">
      <c r="A76" s="113"/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</row>
    <row r="77" spans="1:52" s="37" customFormat="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</row>
    <row r="78" spans="1:52" s="37" customFormat="1">
      <c r="A78" s="113"/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</row>
    <row r="79" spans="1:52" s="37" customFormat="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</row>
    <row r="80" spans="1:52" s="37" customFormat="1">
      <c r="A80" s="113"/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</row>
    <row r="81" spans="1:52" s="37" customFormat="1">
      <c r="A81" s="113"/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3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</row>
    <row r="82" spans="1:52" s="37" customFormat="1">
      <c r="A82" s="113"/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</row>
    <row r="83" spans="1:52" s="37" customFormat="1">
      <c r="A83" s="113"/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</row>
    <row r="84" spans="1:52" s="37" customFormat="1">
      <c r="A84" s="113"/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</row>
    <row r="85" spans="1:52" s="37" customFormat="1">
      <c r="A85" s="113"/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3"/>
      <c r="AL85" s="113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</row>
    <row r="86" spans="1:52" s="37" customFormat="1">
      <c r="A86" s="113"/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</row>
    <row r="87" spans="1:52" s="37" customFormat="1">
      <c r="A87" s="113"/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</row>
    <row r="88" spans="1:52" s="37" customFormat="1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</row>
    <row r="89" spans="1:52" s="37" customFormat="1">
      <c r="A89" s="113"/>
      <c r="B89" s="113"/>
      <c r="C89" s="113"/>
      <c r="D89" s="113"/>
      <c r="E89" s="113"/>
      <c r="F89" s="113"/>
      <c r="G89" s="113"/>
      <c r="H89" s="113"/>
      <c r="I89" s="113"/>
      <c r="J89" s="113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13"/>
      <c r="AL89" s="113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</row>
    <row r="90" spans="1:52" s="37" customFormat="1">
      <c r="A90" s="113"/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3"/>
      <c r="AI90" s="113"/>
      <c r="AJ90" s="113"/>
      <c r="AK90" s="113"/>
      <c r="AL90" s="113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</row>
    <row r="91" spans="1:52" s="37" customFormat="1">
      <c r="A91" s="113"/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  <c r="AI91" s="113"/>
      <c r="AJ91" s="113"/>
      <c r="AK91" s="113"/>
      <c r="AL91" s="113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</row>
    <row r="92" spans="1:52" s="37" customFormat="1">
      <c r="A92" s="113"/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</row>
    <row r="93" spans="1:52" s="37" customFormat="1">
      <c r="A93" s="113"/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  <c r="AK93" s="113"/>
      <c r="AL93" s="113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</row>
    <row r="94" spans="1:52" s="37" customFormat="1">
      <c r="A94" s="113"/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  <c r="AK94" s="113"/>
      <c r="AL94" s="113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</row>
    <row r="95" spans="1:52" s="37" customFormat="1">
      <c r="A95" s="113"/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  <c r="AI95" s="113"/>
      <c r="AJ95" s="113"/>
      <c r="AK95" s="113"/>
      <c r="AL95" s="113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</row>
    <row r="96" spans="1:52" s="37" customFormat="1">
      <c r="A96" s="113"/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  <c r="AK96" s="113"/>
      <c r="AL96" s="113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</row>
    <row r="97" spans="1:52" s="37" customFormat="1">
      <c r="A97" s="113"/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3"/>
      <c r="AH97" s="113"/>
      <c r="AI97" s="113"/>
      <c r="AJ97" s="113"/>
      <c r="AK97" s="113"/>
      <c r="AL97" s="113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</row>
    <row r="98" spans="1:52" s="37" customFormat="1">
      <c r="A98" s="113"/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113"/>
      <c r="X98" s="113"/>
      <c r="Y98" s="113"/>
      <c r="Z98" s="113"/>
      <c r="AA98" s="113"/>
      <c r="AB98" s="113"/>
      <c r="AC98" s="113"/>
      <c r="AD98" s="113"/>
      <c r="AE98" s="113"/>
      <c r="AF98" s="113"/>
      <c r="AG98" s="113"/>
      <c r="AH98" s="113"/>
      <c r="AI98" s="113"/>
      <c r="AJ98" s="113"/>
      <c r="AK98" s="113"/>
      <c r="AL98" s="113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</row>
    <row r="99" spans="1:52" s="37" customFormat="1">
      <c r="A99" s="113"/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  <c r="AI99" s="113"/>
      <c r="AJ99" s="113"/>
      <c r="AK99" s="113"/>
      <c r="AL99" s="113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</row>
    <row r="100" spans="1:52" s="37" customFormat="1">
      <c r="A100" s="113"/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13"/>
      <c r="AK100" s="113"/>
      <c r="AL100" s="113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</row>
    <row r="101" spans="1:52" s="37" customFormat="1">
      <c r="A101" s="113"/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3"/>
      <c r="AH101" s="113"/>
      <c r="AI101" s="113"/>
      <c r="AJ101" s="113"/>
      <c r="AK101" s="113"/>
      <c r="AL101" s="113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</row>
    <row r="102" spans="1:52" s="37" customFormat="1">
      <c r="A102" s="113"/>
      <c r="B102" s="113"/>
      <c r="C102" s="113"/>
      <c r="D102" s="113"/>
      <c r="E102" s="113"/>
      <c r="F102" s="113"/>
      <c r="G102" s="113"/>
      <c r="H102" s="113"/>
      <c r="I102" s="113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13"/>
      <c r="AK102" s="113"/>
      <c r="AL102" s="113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</row>
    <row r="103" spans="1:52" s="37" customFormat="1">
      <c r="A103" s="113"/>
      <c r="B103" s="113"/>
      <c r="C103" s="113"/>
      <c r="D103" s="113"/>
      <c r="E103" s="113"/>
      <c r="F103" s="113"/>
      <c r="G103" s="113"/>
      <c r="H103" s="113"/>
      <c r="I103" s="113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13"/>
      <c r="AK103" s="113"/>
      <c r="AL103" s="113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</row>
    <row r="104" spans="1:52" s="37" customFormat="1">
      <c r="A104" s="113"/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13"/>
      <c r="AK104" s="113"/>
      <c r="AL104" s="113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</row>
    <row r="105" spans="1:52" s="37" customFormat="1">
      <c r="A105" s="113"/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</row>
    <row r="106" spans="1:52" s="37" customFormat="1">
      <c r="A106" s="113"/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</row>
    <row r="107" spans="1:52" s="37" customFormat="1">
      <c r="A107" s="113"/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0"/>
      <c r="AZ107" s="110"/>
    </row>
    <row r="108" spans="1:52" s="37" customFormat="1">
      <c r="A108" s="113"/>
      <c r="B108" s="113"/>
      <c r="C108" s="113"/>
      <c r="D108" s="113"/>
      <c r="E108" s="113"/>
      <c r="F108" s="113"/>
      <c r="G108" s="113"/>
      <c r="H108" s="113"/>
      <c r="I108" s="113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  <c r="AF108" s="113"/>
      <c r="AG108" s="113"/>
      <c r="AH108" s="113"/>
      <c r="AI108" s="113"/>
      <c r="AJ108" s="113"/>
      <c r="AK108" s="113"/>
      <c r="AL108" s="113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</row>
    <row r="109" spans="1:52" s="37" customFormat="1">
      <c r="A109" s="113"/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</row>
    <row r="110" spans="1:52" s="37" customFormat="1">
      <c r="A110" s="113"/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  <c r="AF110" s="113"/>
      <c r="AG110" s="113"/>
      <c r="AH110" s="113"/>
      <c r="AI110" s="113"/>
      <c r="AJ110" s="113"/>
      <c r="AK110" s="113"/>
      <c r="AL110" s="113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</row>
    <row r="111" spans="1:52" s="37" customFormat="1">
      <c r="A111" s="113"/>
      <c r="B111" s="113"/>
      <c r="C111" s="113"/>
      <c r="D111" s="113"/>
      <c r="E111" s="113"/>
      <c r="F111" s="113"/>
      <c r="G111" s="113"/>
      <c r="H111" s="113"/>
      <c r="I111" s="113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  <c r="AF111" s="113"/>
      <c r="AG111" s="113"/>
      <c r="AH111" s="113"/>
      <c r="AI111" s="113"/>
      <c r="AJ111" s="113"/>
      <c r="AK111" s="113"/>
      <c r="AL111" s="113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</row>
    <row r="112" spans="1:52" s="37" customFormat="1">
      <c r="A112" s="113"/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  <c r="AF112" s="113"/>
      <c r="AG112" s="113"/>
      <c r="AH112" s="113"/>
      <c r="AI112" s="113"/>
      <c r="AJ112" s="113"/>
      <c r="AK112" s="113"/>
      <c r="AL112" s="113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</row>
    <row r="113" spans="1:52" s="37" customFormat="1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  <c r="AF113" s="113"/>
      <c r="AG113" s="113"/>
      <c r="AH113" s="113"/>
      <c r="AI113" s="113"/>
      <c r="AJ113" s="113"/>
      <c r="AK113" s="113"/>
      <c r="AL113" s="113"/>
      <c r="AM113" s="110"/>
      <c r="AN113" s="110"/>
      <c r="AO113" s="110"/>
      <c r="AP113" s="110"/>
      <c r="AQ113" s="110"/>
      <c r="AR113" s="110"/>
      <c r="AS113" s="110"/>
      <c r="AT113" s="110"/>
      <c r="AU113" s="110"/>
      <c r="AV113" s="110"/>
      <c r="AW113" s="110"/>
      <c r="AX113" s="110"/>
      <c r="AY113" s="110"/>
      <c r="AZ113" s="110"/>
    </row>
    <row r="114" spans="1:52" s="37" customFormat="1">
      <c r="A114" s="113"/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  <c r="AF114" s="113"/>
      <c r="AG114" s="113"/>
      <c r="AH114" s="113"/>
      <c r="AI114" s="113"/>
      <c r="AJ114" s="113"/>
      <c r="AK114" s="113"/>
      <c r="AL114" s="113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</row>
    <row r="115" spans="1:52" s="37" customFormat="1">
      <c r="A115" s="113"/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  <c r="AI115" s="113"/>
      <c r="AJ115" s="113"/>
      <c r="AK115" s="113"/>
      <c r="AL115" s="113"/>
      <c r="AM115" s="110"/>
      <c r="AN115" s="110"/>
      <c r="AO115" s="110"/>
      <c r="AP115" s="110"/>
      <c r="AQ115" s="110"/>
      <c r="AR115" s="110"/>
      <c r="AS115" s="110"/>
      <c r="AT115" s="110"/>
      <c r="AU115" s="110"/>
      <c r="AV115" s="110"/>
      <c r="AW115" s="110"/>
      <c r="AX115" s="110"/>
      <c r="AY115" s="110"/>
      <c r="AZ115" s="110"/>
    </row>
    <row r="116" spans="1:52" s="37" customFormat="1">
      <c r="A116" s="113"/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  <c r="AF116" s="113"/>
      <c r="AG116" s="113"/>
      <c r="AH116" s="113"/>
      <c r="AI116" s="113"/>
      <c r="AJ116" s="113"/>
      <c r="AK116" s="113"/>
      <c r="AL116" s="113"/>
      <c r="AM116" s="110"/>
      <c r="AN116" s="110"/>
      <c r="AO116" s="110"/>
      <c r="AP116" s="110"/>
      <c r="AQ116" s="110"/>
      <c r="AR116" s="110"/>
      <c r="AS116" s="110"/>
      <c r="AT116" s="110"/>
      <c r="AU116" s="110"/>
      <c r="AV116" s="110"/>
      <c r="AW116" s="110"/>
      <c r="AX116" s="110"/>
      <c r="AY116" s="110"/>
      <c r="AZ116" s="110"/>
    </row>
    <row r="117" spans="1:52" s="37" customFormat="1">
      <c r="A117" s="113"/>
      <c r="B117" s="113"/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  <c r="AF117" s="113"/>
      <c r="AG117" s="113"/>
      <c r="AH117" s="113"/>
      <c r="AI117" s="113"/>
      <c r="AJ117" s="113"/>
      <c r="AK117" s="113"/>
      <c r="AL117" s="113"/>
      <c r="AM117" s="110"/>
      <c r="AN117" s="110"/>
      <c r="AO117" s="110"/>
      <c r="AP117" s="110"/>
      <c r="AQ117" s="110"/>
      <c r="AR117" s="110"/>
      <c r="AS117" s="110"/>
      <c r="AT117" s="110"/>
      <c r="AU117" s="110"/>
      <c r="AV117" s="110"/>
      <c r="AW117" s="110"/>
      <c r="AX117" s="110"/>
      <c r="AY117" s="110"/>
      <c r="AZ117" s="110"/>
    </row>
    <row r="118" spans="1:52" s="37" customFormat="1">
      <c r="A118" s="113"/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  <c r="AI118" s="113"/>
      <c r="AJ118" s="113"/>
      <c r="AK118" s="113"/>
      <c r="AL118" s="113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</row>
    <row r="119" spans="1:52" s="37" customFormat="1">
      <c r="A119" s="113"/>
      <c r="B119" s="113"/>
      <c r="C119" s="113"/>
      <c r="D119" s="113"/>
      <c r="E119" s="113"/>
      <c r="F119" s="113"/>
      <c r="G119" s="113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13"/>
      <c r="AJ119" s="113"/>
      <c r="AK119" s="113"/>
      <c r="AL119" s="113"/>
      <c r="AM119" s="110"/>
      <c r="AN119" s="110"/>
      <c r="AO119" s="110"/>
      <c r="AP119" s="110"/>
      <c r="AQ119" s="110"/>
      <c r="AR119" s="110"/>
      <c r="AS119" s="110"/>
      <c r="AT119" s="110"/>
      <c r="AU119" s="110"/>
      <c r="AV119" s="110"/>
      <c r="AW119" s="110"/>
      <c r="AX119" s="110"/>
      <c r="AY119" s="110"/>
      <c r="AZ119" s="110"/>
    </row>
    <row r="120" spans="1:52" s="37" customFormat="1">
      <c r="A120" s="113"/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  <c r="AF120" s="113"/>
      <c r="AG120" s="113"/>
      <c r="AH120" s="113"/>
      <c r="AI120" s="113"/>
      <c r="AJ120" s="113"/>
      <c r="AK120" s="113"/>
      <c r="AL120" s="113"/>
      <c r="AM120" s="110"/>
      <c r="AN120" s="110"/>
      <c r="AO120" s="110"/>
      <c r="AP120" s="110"/>
      <c r="AQ120" s="110"/>
      <c r="AR120" s="110"/>
      <c r="AS120" s="110"/>
      <c r="AT120" s="110"/>
      <c r="AU120" s="110"/>
      <c r="AV120" s="110"/>
      <c r="AW120" s="110"/>
      <c r="AX120" s="110"/>
      <c r="AY120" s="110"/>
      <c r="AZ120" s="110"/>
    </row>
    <row r="121" spans="1:52" s="37" customFormat="1">
      <c r="A121" s="113"/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3"/>
      <c r="AJ121" s="113"/>
      <c r="AK121" s="113"/>
      <c r="AL121" s="113"/>
      <c r="AM121" s="110"/>
      <c r="AN121" s="110"/>
      <c r="AO121" s="110"/>
      <c r="AP121" s="110"/>
      <c r="AQ121" s="110"/>
      <c r="AR121" s="110"/>
      <c r="AS121" s="110"/>
      <c r="AT121" s="110"/>
      <c r="AU121" s="110"/>
      <c r="AV121" s="110"/>
      <c r="AW121" s="110"/>
      <c r="AX121" s="110"/>
      <c r="AY121" s="110"/>
      <c r="AZ121" s="110"/>
    </row>
    <row r="122" spans="1:52" s="37" customFormat="1">
      <c r="A122" s="113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0"/>
      <c r="AN122" s="110"/>
      <c r="AO122" s="110"/>
      <c r="AP122" s="110"/>
      <c r="AQ122" s="110"/>
      <c r="AR122" s="110"/>
      <c r="AS122" s="110"/>
      <c r="AT122" s="110"/>
      <c r="AU122" s="110"/>
      <c r="AV122" s="110"/>
      <c r="AW122" s="110"/>
      <c r="AX122" s="110"/>
      <c r="AY122" s="110"/>
      <c r="AZ122" s="110"/>
    </row>
    <row r="123" spans="1:52" s="37" customFormat="1">
      <c r="A123" s="113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  <c r="AF123" s="113"/>
      <c r="AG123" s="113"/>
      <c r="AH123" s="113"/>
      <c r="AI123" s="113"/>
      <c r="AJ123" s="113"/>
      <c r="AK123" s="113"/>
      <c r="AL123" s="113"/>
      <c r="AM123" s="110"/>
      <c r="AN123" s="110"/>
      <c r="AO123" s="110"/>
      <c r="AP123" s="110"/>
      <c r="AQ123" s="110"/>
      <c r="AR123" s="110"/>
      <c r="AS123" s="110"/>
      <c r="AT123" s="110"/>
      <c r="AU123" s="110"/>
      <c r="AV123" s="110"/>
      <c r="AW123" s="110"/>
      <c r="AX123" s="110"/>
      <c r="AY123" s="110"/>
      <c r="AZ123" s="110"/>
    </row>
    <row r="124" spans="1:52" s="37" customFormat="1">
      <c r="A124" s="113"/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F124" s="113"/>
      <c r="AG124" s="113"/>
      <c r="AH124" s="113"/>
      <c r="AI124" s="113"/>
      <c r="AJ124" s="113"/>
      <c r="AK124" s="113"/>
      <c r="AL124" s="113"/>
      <c r="AM124" s="110"/>
      <c r="AN124" s="110"/>
      <c r="AO124" s="110"/>
      <c r="AP124" s="110"/>
      <c r="AQ124" s="110"/>
      <c r="AR124" s="110"/>
      <c r="AS124" s="110"/>
      <c r="AT124" s="110"/>
      <c r="AU124" s="110"/>
      <c r="AV124" s="110"/>
      <c r="AW124" s="110"/>
      <c r="AX124" s="110"/>
      <c r="AY124" s="110"/>
      <c r="AZ124" s="110"/>
    </row>
    <row r="125" spans="1:52" s="37" customFormat="1">
      <c r="A125" s="113"/>
      <c r="B125" s="113"/>
      <c r="C125" s="113"/>
      <c r="D125" s="113"/>
      <c r="E125" s="113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0"/>
      <c r="AN125" s="110"/>
      <c r="AO125" s="110"/>
      <c r="AP125" s="110"/>
      <c r="AQ125" s="110"/>
      <c r="AR125" s="110"/>
      <c r="AS125" s="110"/>
      <c r="AT125" s="110"/>
      <c r="AU125" s="110"/>
      <c r="AV125" s="110"/>
      <c r="AW125" s="110"/>
      <c r="AX125" s="110"/>
      <c r="AY125" s="110"/>
      <c r="AZ125" s="110"/>
    </row>
    <row r="126" spans="1:52" s="37" customFormat="1">
      <c r="A126" s="113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  <c r="AF126" s="113"/>
      <c r="AG126" s="113"/>
      <c r="AH126" s="113"/>
      <c r="AI126" s="113"/>
      <c r="AJ126" s="113"/>
      <c r="AK126" s="113"/>
      <c r="AL126" s="113"/>
      <c r="AM126" s="110"/>
      <c r="AN126" s="110"/>
      <c r="AO126" s="110"/>
      <c r="AP126" s="110"/>
      <c r="AQ126" s="110"/>
      <c r="AR126" s="110"/>
      <c r="AS126" s="110"/>
      <c r="AT126" s="110"/>
      <c r="AU126" s="110"/>
      <c r="AV126" s="110"/>
      <c r="AW126" s="110"/>
      <c r="AX126" s="110"/>
      <c r="AY126" s="110"/>
      <c r="AZ126" s="110"/>
    </row>
    <row r="127" spans="1:52" s="37" customFormat="1">
      <c r="A127" s="113"/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  <c r="AI127" s="113"/>
      <c r="AJ127" s="113"/>
      <c r="AK127" s="113"/>
      <c r="AL127" s="113"/>
      <c r="AM127" s="110"/>
      <c r="AN127" s="110"/>
      <c r="AO127" s="110"/>
      <c r="AP127" s="110"/>
      <c r="AQ127" s="110"/>
      <c r="AR127" s="110"/>
      <c r="AS127" s="110"/>
      <c r="AT127" s="110"/>
      <c r="AU127" s="110"/>
      <c r="AV127" s="110"/>
      <c r="AW127" s="110"/>
      <c r="AX127" s="110"/>
      <c r="AY127" s="110"/>
      <c r="AZ127" s="110"/>
    </row>
    <row r="128" spans="1:52" s="37" customFormat="1">
      <c r="A128" s="113"/>
      <c r="B128" s="113"/>
      <c r="C128" s="113"/>
      <c r="D128" s="113"/>
      <c r="E128" s="113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  <c r="AF128" s="113"/>
      <c r="AG128" s="113"/>
      <c r="AH128" s="113"/>
      <c r="AI128" s="113"/>
      <c r="AJ128" s="113"/>
      <c r="AK128" s="113"/>
      <c r="AL128" s="113"/>
      <c r="AM128" s="110"/>
      <c r="AN128" s="110"/>
      <c r="AO128" s="110"/>
      <c r="AP128" s="110"/>
      <c r="AQ128" s="110"/>
      <c r="AR128" s="110"/>
      <c r="AS128" s="110"/>
      <c r="AT128" s="110"/>
      <c r="AU128" s="110"/>
      <c r="AV128" s="110"/>
      <c r="AW128" s="110"/>
      <c r="AX128" s="110"/>
      <c r="AY128" s="110"/>
      <c r="AZ128" s="110"/>
    </row>
    <row r="129" spans="1:52" s="37" customFormat="1">
      <c r="A129" s="113"/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  <c r="AF129" s="113"/>
      <c r="AG129" s="113"/>
      <c r="AH129" s="113"/>
      <c r="AI129" s="113"/>
      <c r="AJ129" s="113"/>
      <c r="AK129" s="113"/>
      <c r="AL129" s="113"/>
      <c r="AM129" s="110"/>
      <c r="AN129" s="110"/>
      <c r="AO129" s="110"/>
      <c r="AP129" s="110"/>
      <c r="AQ129" s="110"/>
      <c r="AR129" s="110"/>
      <c r="AS129" s="110"/>
      <c r="AT129" s="110"/>
      <c r="AU129" s="110"/>
      <c r="AV129" s="110"/>
      <c r="AW129" s="110"/>
      <c r="AX129" s="110"/>
      <c r="AY129" s="110"/>
      <c r="AZ129" s="110"/>
    </row>
  </sheetData>
  <mergeCells count="9">
    <mergeCell ref="A5:A6"/>
    <mergeCell ref="B5:E6"/>
    <mergeCell ref="F5:F6"/>
    <mergeCell ref="G5:G6"/>
    <mergeCell ref="AP1:AV3"/>
    <mergeCell ref="AQ4:AT5"/>
    <mergeCell ref="AP4:AP5"/>
    <mergeCell ref="H4:I4"/>
    <mergeCell ref="H5:AL5"/>
  </mergeCells>
  <phoneticPr fontId="10" type="noConversion"/>
  <printOptions horizontalCentered="1"/>
  <pageMargins left="0.39370078740157483" right="0" top="0.59055118110236227" bottom="0.19685039370078741" header="0.51181102362204722" footer="0.51181102362204722"/>
  <pageSetup paperSize="9" orientation="landscape" horizontalDpi="4294967293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22"/>
  </sheetPr>
  <dimension ref="A1:AW158"/>
  <sheetViews>
    <sheetView topLeftCell="C1" workbookViewId="0">
      <selection activeCell="V1" sqref="V1"/>
    </sheetView>
  </sheetViews>
  <sheetFormatPr defaultColWidth="9.140625" defaultRowHeight="21"/>
  <cols>
    <col min="1" max="1" width="5.28515625" style="8" customWidth="1"/>
    <col min="2" max="3" width="9.140625" style="8"/>
    <col min="4" max="4" width="13.42578125" style="8" customWidth="1"/>
    <col min="5" max="5" width="9.140625" style="8"/>
    <col min="6" max="6" width="6.28515625" style="8" customWidth="1"/>
    <col min="7" max="7" width="5.85546875" style="8" customWidth="1"/>
    <col min="8" max="37" width="2.7109375" style="8" customWidth="1"/>
    <col min="38" max="38" width="3.85546875" style="8" customWidth="1"/>
    <col min="39" max="16384" width="9.140625" style="8"/>
  </cols>
  <sheetData>
    <row r="1" spans="1:38" s="37" customFormat="1">
      <c r="A1" s="36" t="s">
        <v>55</v>
      </c>
      <c r="D1" s="38" t="s">
        <v>58</v>
      </c>
      <c r="Q1" s="36" t="s">
        <v>23</v>
      </c>
      <c r="V1" s="38" t="s">
        <v>52</v>
      </c>
    </row>
    <row r="2" spans="1:38" s="37" customFormat="1">
      <c r="A2" s="36" t="s">
        <v>24</v>
      </c>
      <c r="D2" s="38" t="e">
        <f>ปร.4!#REF!</f>
        <v>#REF!</v>
      </c>
      <c r="Q2" s="36" t="s">
        <v>81</v>
      </c>
      <c r="U2" s="38" t="s">
        <v>0</v>
      </c>
      <c r="V2" s="38"/>
      <c r="W2" s="741">
        <f>ป้อนข้อมูล!C4</f>
        <v>5</v>
      </c>
      <c r="X2" s="741"/>
      <c r="Y2" s="38" t="s">
        <v>45</v>
      </c>
      <c r="Z2" s="740" t="s">
        <v>3</v>
      </c>
      <c r="AA2" s="740"/>
      <c r="AB2" s="742">
        <f>ป้อนข้อมูล!C5</f>
        <v>960</v>
      </c>
      <c r="AC2" s="742"/>
      <c r="AD2" s="38" t="s">
        <v>45</v>
      </c>
      <c r="AE2" s="38"/>
      <c r="AF2" s="38" t="s">
        <v>5</v>
      </c>
      <c r="AG2" s="38"/>
      <c r="AH2" s="740">
        <f>ป้อนข้อมูล!C6</f>
        <v>0.15</v>
      </c>
      <c r="AI2" s="740"/>
      <c r="AJ2" s="38" t="s">
        <v>45</v>
      </c>
      <c r="AK2" s="38"/>
      <c r="AL2" s="38"/>
    </row>
    <row r="3" spans="1:38" s="37" customFormat="1" ht="5.0999999999999996" customHeight="1">
      <c r="H3" s="713"/>
      <c r="I3" s="713"/>
    </row>
    <row r="4" spans="1:38" s="37" customFormat="1" ht="20.100000000000001" customHeight="1">
      <c r="A4" s="717" t="s">
        <v>57</v>
      </c>
      <c r="B4" s="719" t="s">
        <v>26</v>
      </c>
      <c r="C4" s="719"/>
      <c r="D4" s="719"/>
      <c r="E4" s="719"/>
      <c r="F4" s="721" t="s">
        <v>42</v>
      </c>
      <c r="G4" s="723" t="s">
        <v>31</v>
      </c>
      <c r="H4" s="714" t="s">
        <v>56</v>
      </c>
      <c r="I4" s="715"/>
      <c r="J4" s="715"/>
      <c r="K4" s="715"/>
      <c r="L4" s="715"/>
      <c r="M4" s="715"/>
      <c r="N4" s="715"/>
      <c r="O4" s="715"/>
      <c r="P4" s="715"/>
      <c r="Q4" s="715"/>
      <c r="R4" s="715"/>
      <c r="S4" s="715"/>
      <c r="T4" s="715"/>
      <c r="U4" s="715"/>
      <c r="V4" s="715"/>
      <c r="W4" s="715"/>
      <c r="X4" s="715"/>
      <c r="Y4" s="715"/>
      <c r="Z4" s="715"/>
      <c r="AA4" s="715"/>
      <c r="AB4" s="715"/>
      <c r="AC4" s="715"/>
      <c r="AD4" s="715"/>
      <c r="AE4" s="715"/>
      <c r="AF4" s="715"/>
      <c r="AG4" s="715"/>
      <c r="AH4" s="715"/>
      <c r="AI4" s="715"/>
      <c r="AJ4" s="715"/>
      <c r="AK4" s="715"/>
      <c r="AL4" s="716"/>
    </row>
    <row r="5" spans="1:38" s="37" customFormat="1" ht="15" customHeight="1">
      <c r="A5" s="718"/>
      <c r="B5" s="720"/>
      <c r="C5" s="720"/>
      <c r="D5" s="720"/>
      <c r="E5" s="720"/>
      <c r="F5" s="722"/>
      <c r="G5" s="724"/>
      <c r="H5" s="56">
        <v>1</v>
      </c>
      <c r="I5" s="57">
        <v>2</v>
      </c>
      <c r="J5" s="57">
        <v>3</v>
      </c>
      <c r="K5" s="57">
        <v>4</v>
      </c>
      <c r="L5" s="57">
        <v>5</v>
      </c>
      <c r="M5" s="57">
        <v>6</v>
      </c>
      <c r="N5" s="57">
        <v>7</v>
      </c>
      <c r="O5" s="57">
        <v>8</v>
      </c>
      <c r="P5" s="57">
        <v>9</v>
      </c>
      <c r="Q5" s="57">
        <v>10</v>
      </c>
      <c r="R5" s="57">
        <v>11</v>
      </c>
      <c r="S5" s="57">
        <v>12</v>
      </c>
      <c r="T5" s="57">
        <v>13</v>
      </c>
      <c r="U5" s="57">
        <v>14</v>
      </c>
      <c r="V5" s="57">
        <v>15</v>
      </c>
      <c r="W5" s="57">
        <v>16</v>
      </c>
      <c r="X5" s="57">
        <v>17</v>
      </c>
      <c r="Y5" s="57">
        <v>18</v>
      </c>
      <c r="Z5" s="57">
        <v>19</v>
      </c>
      <c r="AA5" s="57">
        <v>20</v>
      </c>
      <c r="AB5" s="57">
        <v>21</v>
      </c>
      <c r="AC5" s="57">
        <v>22</v>
      </c>
      <c r="AD5" s="57">
        <v>23</v>
      </c>
      <c r="AE5" s="57">
        <v>24</v>
      </c>
      <c r="AF5" s="57">
        <v>25</v>
      </c>
      <c r="AG5" s="57">
        <v>26</v>
      </c>
      <c r="AH5" s="57">
        <v>27</v>
      </c>
      <c r="AI5" s="57">
        <v>28</v>
      </c>
      <c r="AJ5" s="57">
        <v>29</v>
      </c>
      <c r="AK5" s="57">
        <v>30</v>
      </c>
      <c r="AL5" s="81">
        <v>31</v>
      </c>
    </row>
    <row r="6" spans="1:38" s="37" customFormat="1" ht="10.5" customHeight="1">
      <c r="A6" s="717">
        <v>1</v>
      </c>
      <c r="B6" s="726" t="s">
        <v>69</v>
      </c>
      <c r="C6" s="727"/>
      <c r="D6" s="727"/>
      <c r="E6" s="70" t="s">
        <v>79</v>
      </c>
      <c r="F6" s="721">
        <f>ขอ้มูลแผนงาน!F7</f>
        <v>4800</v>
      </c>
      <c r="G6" s="723" t="s">
        <v>76</v>
      </c>
      <c r="H6" s="732">
        <f>SUM(H7:M7)</f>
        <v>1</v>
      </c>
      <c r="I6" s="733"/>
      <c r="J6" s="733"/>
      <c r="K6" s="733"/>
      <c r="L6" s="733"/>
      <c r="M6" s="733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9"/>
    </row>
    <row r="7" spans="1:38" s="37" customFormat="1" ht="3" customHeight="1">
      <c r="A7" s="725"/>
      <c r="B7" s="728"/>
      <c r="C7" s="729"/>
      <c r="D7" s="729"/>
      <c r="E7" s="71"/>
      <c r="F7" s="736"/>
      <c r="G7" s="737"/>
      <c r="H7" s="68">
        <f>ขอ้มูลแผนงาน!H7</f>
        <v>0.5</v>
      </c>
      <c r="I7" s="60">
        <f>ขอ้มูลแผนงาน!I7</f>
        <v>0.5</v>
      </c>
      <c r="J7" s="60">
        <f>ขอ้มูลแผนงาน!J7</f>
        <v>0</v>
      </c>
      <c r="K7" s="60">
        <f>ขอ้มูลแผนงาน!K7</f>
        <v>0</v>
      </c>
      <c r="L7" s="60">
        <f>ขอ้มูลแผนงาน!L7</f>
        <v>0</v>
      </c>
      <c r="M7" s="60">
        <f>ขอ้มูลแผนงาน!M7</f>
        <v>0</v>
      </c>
      <c r="N7" s="60">
        <f>ขอ้มูลแผนงาน!N7</f>
        <v>0</v>
      </c>
      <c r="O7" s="60">
        <f>ขอ้มูลแผนงาน!O7</f>
        <v>0</v>
      </c>
      <c r="P7" s="60">
        <f>ขอ้มูลแผนงาน!P7</f>
        <v>0</v>
      </c>
      <c r="Q7" s="61">
        <f>ขอ้มูลแผนงาน!Q7</f>
        <v>0</v>
      </c>
      <c r="R7" s="61">
        <f>ขอ้มูลแผนงาน!R7</f>
        <v>0</v>
      </c>
      <c r="S7" s="61">
        <f>ขอ้มูลแผนงาน!S7</f>
        <v>0</v>
      </c>
      <c r="T7" s="61">
        <f>ขอ้มูลแผนงาน!T7</f>
        <v>0</v>
      </c>
      <c r="U7" s="61">
        <f>ขอ้มูลแผนงาน!U7</f>
        <v>0</v>
      </c>
      <c r="V7" s="61">
        <f>ขอ้มูลแผนงาน!V7</f>
        <v>0</v>
      </c>
      <c r="W7" s="61">
        <f>ขอ้มูลแผนงาน!W7</f>
        <v>0</v>
      </c>
      <c r="X7" s="61">
        <f>ขอ้มูลแผนงาน!X7</f>
        <v>0</v>
      </c>
      <c r="Y7" s="61">
        <f>ขอ้มูลแผนงาน!Y7</f>
        <v>0</v>
      </c>
      <c r="Z7" s="61">
        <f>ขอ้มูลแผนงาน!Z7</f>
        <v>0</v>
      </c>
      <c r="AA7" s="61">
        <f>ขอ้มูลแผนงาน!AA7</f>
        <v>0</v>
      </c>
      <c r="AB7" s="61">
        <f>ขอ้มูลแผนงาน!AB7</f>
        <v>0</v>
      </c>
      <c r="AC7" s="61">
        <f>ขอ้มูลแผนงาน!AC7</f>
        <v>0</v>
      </c>
      <c r="AD7" s="61">
        <f>ขอ้มูลแผนงาน!AD7</f>
        <v>0</v>
      </c>
      <c r="AE7" s="61">
        <f>ขอ้มูลแผนงาน!AE7</f>
        <v>0</v>
      </c>
      <c r="AF7" s="61">
        <f>ขอ้มูลแผนงาน!AF7</f>
        <v>0</v>
      </c>
      <c r="AG7" s="61">
        <f>ขอ้มูลแผนงาน!AG7</f>
        <v>0</v>
      </c>
      <c r="AH7" s="61">
        <f>ขอ้มูลแผนงาน!AH7</f>
        <v>0</v>
      </c>
      <c r="AI7" s="61">
        <f>ขอ้มูลแผนงาน!AI7</f>
        <v>0</v>
      </c>
      <c r="AJ7" s="61">
        <f>ขอ้มูลแผนงาน!AJ7</f>
        <v>0</v>
      </c>
      <c r="AK7" s="61">
        <f>ขอ้มูลแผนงาน!AK7</f>
        <v>0</v>
      </c>
      <c r="AL7" s="62">
        <f>ขอ้มูลแผนงาน!AL7</f>
        <v>0</v>
      </c>
    </row>
    <row r="8" spans="1:38" s="37" customFormat="1" ht="3" customHeight="1">
      <c r="A8" s="725"/>
      <c r="B8" s="728"/>
      <c r="C8" s="729"/>
      <c r="D8" s="729"/>
      <c r="E8" s="71"/>
      <c r="F8" s="736"/>
      <c r="G8" s="737"/>
      <c r="H8" s="69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4"/>
    </row>
    <row r="9" spans="1:38" s="37" customFormat="1" ht="3" customHeight="1">
      <c r="A9" s="725"/>
      <c r="B9" s="728"/>
      <c r="C9" s="729"/>
      <c r="D9" s="729"/>
      <c r="E9" s="71"/>
      <c r="F9" s="736"/>
      <c r="G9" s="737"/>
      <c r="H9" s="68">
        <f>ขอ้มูลแผนงาน!H8</f>
        <v>0</v>
      </c>
      <c r="I9" s="60">
        <f>ขอ้มูลแผนงาน!I8</f>
        <v>0</v>
      </c>
      <c r="J9" s="60">
        <f>ขอ้มูลแผนงาน!J8</f>
        <v>0</v>
      </c>
      <c r="K9" s="60">
        <f>ขอ้มูลแผนงาน!K8</f>
        <v>0</v>
      </c>
      <c r="L9" s="60">
        <f>ขอ้มูลแผนงาน!L8</f>
        <v>0</v>
      </c>
      <c r="M9" s="60">
        <f>ขอ้มูลแผนงาน!M8</f>
        <v>0</v>
      </c>
      <c r="N9" s="60">
        <f>ขอ้มูลแผนงาน!N8</f>
        <v>0</v>
      </c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4"/>
    </row>
    <row r="10" spans="1:38" s="37" customFormat="1" ht="10.5" customHeight="1">
      <c r="A10" s="718"/>
      <c r="B10" s="730"/>
      <c r="C10" s="731"/>
      <c r="D10" s="731"/>
      <c r="E10" s="79" t="s">
        <v>80</v>
      </c>
      <c r="F10" s="722"/>
      <c r="G10" s="724"/>
      <c r="H10" s="734">
        <f>SUM(H9:M9)</f>
        <v>0</v>
      </c>
      <c r="I10" s="735"/>
      <c r="J10" s="735"/>
      <c r="K10" s="735"/>
      <c r="L10" s="735"/>
      <c r="M10" s="735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7"/>
    </row>
    <row r="11" spans="1:38" s="37" customFormat="1" ht="10.5" customHeight="1">
      <c r="A11" s="717">
        <v>2</v>
      </c>
      <c r="B11" s="726" t="s">
        <v>70</v>
      </c>
      <c r="C11" s="727"/>
      <c r="D11" s="727"/>
      <c r="E11" s="70" t="s">
        <v>79</v>
      </c>
      <c r="F11" s="721" t="e">
        <f>ขอ้มูลแผนงาน!F9</f>
        <v>#REF!</v>
      </c>
      <c r="G11" s="723" t="s">
        <v>77</v>
      </c>
      <c r="H11" s="732">
        <f>SUM(H12:W12)</f>
        <v>1</v>
      </c>
      <c r="I11" s="733"/>
      <c r="J11" s="733"/>
      <c r="K11" s="733"/>
      <c r="L11" s="733"/>
      <c r="M11" s="733"/>
      <c r="N11" s="733"/>
      <c r="O11" s="733"/>
      <c r="P11" s="733"/>
      <c r="Q11" s="733"/>
      <c r="R11" s="733"/>
      <c r="S11" s="733"/>
      <c r="T11" s="733"/>
      <c r="U11" s="733"/>
      <c r="V11" s="733"/>
      <c r="W11" s="733"/>
      <c r="X11" s="733"/>
      <c r="Y11" s="733"/>
      <c r="Z11" s="733"/>
      <c r="AA11" s="733"/>
      <c r="AB11" s="733"/>
      <c r="AC11" s="733"/>
      <c r="AD11" s="733"/>
      <c r="AE11" s="733"/>
      <c r="AF11" s="733"/>
      <c r="AG11" s="733"/>
      <c r="AH11" s="733"/>
      <c r="AI11" s="733"/>
      <c r="AJ11" s="733"/>
      <c r="AK11" s="733"/>
      <c r="AL11" s="59"/>
    </row>
    <row r="12" spans="1:38" s="37" customFormat="1" ht="3" customHeight="1">
      <c r="A12" s="725"/>
      <c r="B12" s="728"/>
      <c r="C12" s="729"/>
      <c r="D12" s="729"/>
      <c r="E12" s="71"/>
      <c r="F12" s="736"/>
      <c r="G12" s="737"/>
      <c r="H12" s="68">
        <f>ขอ้มูลแผนงาน!H9</f>
        <v>0</v>
      </c>
      <c r="I12" s="60">
        <f>ขอ้มูลแผนงาน!I9</f>
        <v>0</v>
      </c>
      <c r="J12" s="60">
        <f>ขอ้มูลแผนงาน!J9</f>
        <v>0.4</v>
      </c>
      <c r="K12" s="60">
        <f>ขอ้มูลแผนงาน!K9</f>
        <v>0.4</v>
      </c>
      <c r="L12" s="60">
        <f>ขอ้มูลแผนงาน!L9</f>
        <v>0.2</v>
      </c>
      <c r="M12" s="60">
        <f>ขอ้มูลแผนงาน!M9</f>
        <v>0</v>
      </c>
      <c r="N12" s="60">
        <f>ขอ้มูลแผนงาน!N9</f>
        <v>0</v>
      </c>
      <c r="O12" s="60">
        <f>ขอ้มูลแผนงาน!O9</f>
        <v>0</v>
      </c>
      <c r="P12" s="60">
        <f>ขอ้มูลแผนงาน!P9</f>
        <v>0</v>
      </c>
      <c r="Q12" s="60">
        <f>ขอ้มูลแผนงาน!Q9</f>
        <v>0</v>
      </c>
      <c r="R12" s="60">
        <f>ขอ้มูลแผนงาน!R9</f>
        <v>0</v>
      </c>
      <c r="S12" s="60">
        <f>ขอ้มูลแผนงาน!S9</f>
        <v>0</v>
      </c>
      <c r="T12" s="60">
        <f>ขอ้มูลแผนงาน!T9</f>
        <v>0</v>
      </c>
      <c r="U12" s="60">
        <f>ขอ้มูลแผนงาน!U9</f>
        <v>0</v>
      </c>
      <c r="V12" s="60">
        <f>ขอ้มูลแผนงาน!V9</f>
        <v>0</v>
      </c>
      <c r="W12" s="60">
        <f>ขอ้มูลแผนงาน!W9</f>
        <v>0</v>
      </c>
      <c r="X12" s="60">
        <f>ขอ้มูลแผนงาน!X9</f>
        <v>0</v>
      </c>
      <c r="Y12" s="61">
        <f>ขอ้มูลแผนงาน!Y12</f>
        <v>0</v>
      </c>
      <c r="Z12" s="61">
        <f>ขอ้มูลแผนงาน!Z12</f>
        <v>0</v>
      </c>
      <c r="AA12" s="61">
        <f>ขอ้มูลแผนงาน!AA12</f>
        <v>0</v>
      </c>
      <c r="AB12" s="61">
        <f>ขอ้มูลแผนงาน!AB12</f>
        <v>0</v>
      </c>
      <c r="AC12" s="61">
        <f>ขอ้มูลแผนงาน!AC12</f>
        <v>0</v>
      </c>
      <c r="AD12" s="61">
        <f>ขอ้มูลแผนงาน!AD12</f>
        <v>0</v>
      </c>
      <c r="AE12" s="61">
        <f>ขอ้มูลแผนงาน!AE12</f>
        <v>0</v>
      </c>
      <c r="AF12" s="61">
        <f>ขอ้มูลแผนงาน!AF12</f>
        <v>0</v>
      </c>
      <c r="AG12" s="61">
        <f>ขอ้มูลแผนงาน!AG12</f>
        <v>0</v>
      </c>
      <c r="AH12" s="61">
        <f>ขอ้มูลแผนงาน!AH12</f>
        <v>0</v>
      </c>
      <c r="AI12" s="61">
        <f>ขอ้มูลแผนงาน!AI12</f>
        <v>0</v>
      </c>
      <c r="AJ12" s="61">
        <f>ขอ้มูลแผนงาน!AJ12</f>
        <v>0</v>
      </c>
      <c r="AK12" s="61">
        <f>ขอ้มูลแผนงาน!AK12</f>
        <v>0</v>
      </c>
      <c r="AL12" s="62">
        <f>ขอ้มูลแผนงาน!AL12</f>
        <v>0</v>
      </c>
    </row>
    <row r="13" spans="1:38" s="37" customFormat="1" ht="3" customHeight="1">
      <c r="A13" s="725"/>
      <c r="B13" s="728"/>
      <c r="C13" s="729"/>
      <c r="D13" s="729"/>
      <c r="E13" s="71"/>
      <c r="F13" s="736"/>
      <c r="G13" s="737"/>
      <c r="H13" s="69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4"/>
    </row>
    <row r="14" spans="1:38" s="37" customFormat="1" ht="3" customHeight="1">
      <c r="A14" s="725"/>
      <c r="B14" s="728"/>
      <c r="C14" s="729"/>
      <c r="D14" s="729"/>
      <c r="E14" s="71"/>
      <c r="F14" s="736"/>
      <c r="G14" s="737"/>
      <c r="H14" s="68">
        <f>ขอ้มูลแผนงาน!H10</f>
        <v>0</v>
      </c>
      <c r="I14" s="60">
        <f>ขอ้มูลแผนงาน!I10</f>
        <v>0</v>
      </c>
      <c r="J14" s="60">
        <f>ขอ้มูลแผนงาน!J10</f>
        <v>0</v>
      </c>
      <c r="K14" s="60">
        <f>ขอ้มูลแผนงาน!K10</f>
        <v>0</v>
      </c>
      <c r="L14" s="60">
        <f>ขอ้มูลแผนงาน!L10</f>
        <v>0</v>
      </c>
      <c r="M14" s="60">
        <f>ขอ้มูลแผนงาน!M10</f>
        <v>0</v>
      </c>
      <c r="N14" s="60">
        <f>ขอ้มูลแผนงาน!N10</f>
        <v>0</v>
      </c>
      <c r="O14" s="60">
        <f>ขอ้มูลแผนงาน!O10</f>
        <v>0</v>
      </c>
      <c r="P14" s="60">
        <f>ขอ้มูลแผนงาน!P10</f>
        <v>0</v>
      </c>
      <c r="Q14" s="60">
        <f>ขอ้มูลแผนงาน!Q10</f>
        <v>0</v>
      </c>
      <c r="R14" s="60">
        <f>ขอ้มูลแผนงาน!R10</f>
        <v>0</v>
      </c>
      <c r="S14" s="60">
        <f>ขอ้มูลแผนงาน!S10</f>
        <v>0</v>
      </c>
      <c r="T14" s="60">
        <f>ขอ้มูลแผนงาน!T10</f>
        <v>0</v>
      </c>
      <c r="U14" s="60">
        <f>ขอ้มูลแผนงาน!U10</f>
        <v>0</v>
      </c>
      <c r="V14" s="60">
        <f>ขอ้มูลแผนงาน!V10</f>
        <v>0</v>
      </c>
      <c r="W14" s="60">
        <f>ขอ้มูลแผนงาน!W10</f>
        <v>0</v>
      </c>
      <c r="X14" s="60">
        <f>ขอ้มูลแผนงาน!X10</f>
        <v>0</v>
      </c>
      <c r="Y14" s="60">
        <f>ขอ้มูลแผนงาน!Y10</f>
        <v>0</v>
      </c>
      <c r="Z14" s="60">
        <f>ขอ้มูลแผนงาน!Z10</f>
        <v>0</v>
      </c>
      <c r="AA14" s="60">
        <f>ขอ้มูลแผนงาน!AA10</f>
        <v>0</v>
      </c>
      <c r="AB14" s="60">
        <f>ขอ้มูลแผนงาน!AB10</f>
        <v>0</v>
      </c>
      <c r="AC14" s="60">
        <f>ขอ้มูลแผนงาน!AC10</f>
        <v>0</v>
      </c>
      <c r="AD14" s="60">
        <f>ขอ้มูลแผนงาน!AD10</f>
        <v>0</v>
      </c>
      <c r="AE14" s="60">
        <f>ขอ้มูลแผนงาน!AE10</f>
        <v>0</v>
      </c>
      <c r="AF14" s="60">
        <f>ขอ้มูลแผนงาน!AF10</f>
        <v>0</v>
      </c>
      <c r="AG14" s="60">
        <f>ขอ้มูลแผนงาน!AG10</f>
        <v>0</v>
      </c>
      <c r="AH14" s="60">
        <f>ขอ้มูลแผนงาน!AH10</f>
        <v>0</v>
      </c>
      <c r="AI14" s="60">
        <f>ขอ้มูลแผนงาน!AI10</f>
        <v>0</v>
      </c>
      <c r="AJ14" s="60">
        <f>ขอ้มูลแผนงาน!AJ10</f>
        <v>0</v>
      </c>
      <c r="AK14" s="60">
        <f>ขอ้มูลแผนงาน!AK10</f>
        <v>0</v>
      </c>
      <c r="AL14" s="82">
        <f>ขอ้มูลแผนงาน!AL10</f>
        <v>0</v>
      </c>
    </row>
    <row r="15" spans="1:38" s="37" customFormat="1" ht="10.5" customHeight="1">
      <c r="A15" s="718"/>
      <c r="B15" s="730"/>
      <c r="C15" s="731"/>
      <c r="D15" s="731"/>
      <c r="E15" s="79" t="s">
        <v>80</v>
      </c>
      <c r="F15" s="722"/>
      <c r="G15" s="724"/>
      <c r="H15" s="734">
        <f>SUM(H14:AI14)</f>
        <v>0</v>
      </c>
      <c r="I15" s="735"/>
      <c r="J15" s="735"/>
      <c r="K15" s="735"/>
      <c r="L15" s="735"/>
      <c r="M15" s="735"/>
      <c r="N15" s="735"/>
      <c r="O15" s="735"/>
      <c r="P15" s="735"/>
      <c r="Q15" s="735"/>
      <c r="R15" s="735"/>
      <c r="S15" s="735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7"/>
    </row>
    <row r="16" spans="1:38" s="37" customFormat="1" ht="10.5" customHeight="1">
      <c r="A16" s="717">
        <v>3</v>
      </c>
      <c r="B16" s="726" t="s">
        <v>71</v>
      </c>
      <c r="C16" s="727"/>
      <c r="D16" s="727"/>
      <c r="E16" s="70" t="s">
        <v>79</v>
      </c>
      <c r="F16" s="721" t="e">
        <f>ขอ้มูลแผนงาน!F11</f>
        <v>#REF!</v>
      </c>
      <c r="G16" s="723" t="s">
        <v>77</v>
      </c>
      <c r="H16" s="732">
        <f>SUM(H17:AL17)</f>
        <v>0.99999999999999978</v>
      </c>
      <c r="I16" s="733"/>
      <c r="J16" s="733"/>
      <c r="K16" s="733"/>
      <c r="L16" s="733"/>
      <c r="M16" s="733"/>
      <c r="N16" s="733"/>
      <c r="O16" s="733"/>
      <c r="P16" s="733"/>
      <c r="Q16" s="733"/>
      <c r="R16" s="733"/>
      <c r="S16" s="733"/>
      <c r="T16" s="733"/>
      <c r="U16" s="733"/>
      <c r="V16" s="733"/>
      <c r="W16" s="733"/>
      <c r="X16" s="733"/>
      <c r="Y16" s="733"/>
      <c r="Z16" s="733"/>
      <c r="AA16" s="733"/>
      <c r="AB16" s="733"/>
      <c r="AC16" s="733"/>
      <c r="AD16" s="733"/>
      <c r="AE16" s="733"/>
      <c r="AF16" s="733"/>
      <c r="AG16" s="733"/>
      <c r="AH16" s="733"/>
      <c r="AI16" s="733"/>
      <c r="AJ16" s="733"/>
      <c r="AK16" s="733"/>
      <c r="AL16" s="738"/>
    </row>
    <row r="17" spans="1:43" s="37" customFormat="1" ht="3" customHeight="1">
      <c r="A17" s="725"/>
      <c r="B17" s="728"/>
      <c r="C17" s="729"/>
      <c r="D17" s="729"/>
      <c r="E17" s="71"/>
      <c r="F17" s="736"/>
      <c r="G17" s="737"/>
      <c r="H17" s="68">
        <f>ขอ้มูลแผนงาน!H11</f>
        <v>0</v>
      </c>
      <c r="I17" s="60">
        <f>ขอ้มูลแผนงาน!I11</f>
        <v>0</v>
      </c>
      <c r="J17" s="60">
        <f>ขอ้มูลแผนงาน!J11</f>
        <v>0</v>
      </c>
      <c r="K17" s="60">
        <f>ขอ้มูลแผนงาน!K11</f>
        <v>0.1</v>
      </c>
      <c r="L17" s="60">
        <f>ขอ้มูลแผนงาน!L11</f>
        <v>0.1</v>
      </c>
      <c r="M17" s="60">
        <f>ขอ้มูลแผนงาน!M11</f>
        <v>0.1</v>
      </c>
      <c r="N17" s="60">
        <f>ขอ้มูลแผนงาน!N11</f>
        <v>0.1</v>
      </c>
      <c r="O17" s="60">
        <f>ขอ้มูลแผนงาน!O11</f>
        <v>0.1</v>
      </c>
      <c r="P17" s="60">
        <f>ขอ้มูลแผนงาน!P11</f>
        <v>0.08</v>
      </c>
      <c r="Q17" s="60">
        <f>ขอ้มูลแผนงาน!Q11</f>
        <v>0.08</v>
      </c>
      <c r="R17" s="60">
        <f>ขอ้มูลแผนงาน!R11</f>
        <v>0.1</v>
      </c>
      <c r="S17" s="60">
        <f>ขอ้มูลแผนงาน!S11</f>
        <v>0.1</v>
      </c>
      <c r="T17" s="60">
        <f>ขอ้มูลแผนงาน!T11</f>
        <v>0.08</v>
      </c>
      <c r="U17" s="60">
        <f>ขอ้มูลแผนงาน!U11</f>
        <v>0.06</v>
      </c>
      <c r="V17" s="60">
        <f>ขอ้มูลแผนงาน!V11</f>
        <v>0</v>
      </c>
      <c r="W17" s="60">
        <f>ขอ้มูลแผนงาน!W11</f>
        <v>0</v>
      </c>
      <c r="X17" s="60">
        <f>ขอ้มูลแผนงาน!X11</f>
        <v>0</v>
      </c>
      <c r="Y17" s="60">
        <f>ขอ้มูลแผนงาน!Y11</f>
        <v>0</v>
      </c>
      <c r="Z17" s="60">
        <f>ขอ้มูลแผนงาน!Z11</f>
        <v>0</v>
      </c>
      <c r="AA17" s="60">
        <f>ขอ้มูลแผนงาน!AA11</f>
        <v>0</v>
      </c>
      <c r="AB17" s="60">
        <f>ขอ้มูลแผนงาน!AB11</f>
        <v>0</v>
      </c>
      <c r="AC17" s="60">
        <f>ขอ้มูลแผนงาน!AC11</f>
        <v>0</v>
      </c>
      <c r="AD17" s="60">
        <f>ขอ้มูลแผนงาน!AD11</f>
        <v>0</v>
      </c>
      <c r="AE17" s="60">
        <f>ขอ้มูลแผนงาน!AE11</f>
        <v>0</v>
      </c>
      <c r="AF17" s="60">
        <f>ขอ้มูลแผนงาน!AF11</f>
        <v>0</v>
      </c>
      <c r="AG17" s="60">
        <f>ขอ้มูลแผนงาน!AG11</f>
        <v>0</v>
      </c>
      <c r="AH17" s="60">
        <f>ขอ้มูลแผนงาน!AH11</f>
        <v>0</v>
      </c>
      <c r="AI17" s="60">
        <f>ขอ้มูลแผนงาน!AI11</f>
        <v>0</v>
      </c>
      <c r="AJ17" s="60">
        <f>ขอ้มูลแผนงาน!AJ11</f>
        <v>0</v>
      </c>
      <c r="AK17" s="60">
        <f>ขอ้มูลแผนงาน!AK11</f>
        <v>0</v>
      </c>
      <c r="AL17" s="82">
        <f>ขอ้มูลแผนงาน!AL11</f>
        <v>0</v>
      </c>
    </row>
    <row r="18" spans="1:43" s="37" customFormat="1" ht="3" customHeight="1">
      <c r="A18" s="725"/>
      <c r="B18" s="728"/>
      <c r="C18" s="729"/>
      <c r="D18" s="729"/>
      <c r="E18" s="71"/>
      <c r="F18" s="736"/>
      <c r="G18" s="737"/>
      <c r="H18" s="69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4"/>
    </row>
    <row r="19" spans="1:43" s="37" customFormat="1" ht="3" customHeight="1">
      <c r="A19" s="725"/>
      <c r="B19" s="728"/>
      <c r="C19" s="729"/>
      <c r="D19" s="729"/>
      <c r="E19" s="71"/>
      <c r="F19" s="736"/>
      <c r="G19" s="737"/>
      <c r="H19" s="68">
        <f>ขอ้มูลแผนงาน!H12</f>
        <v>0</v>
      </c>
      <c r="I19" s="60">
        <f>ขอ้มูลแผนงาน!I12</f>
        <v>0</v>
      </c>
      <c r="J19" s="60">
        <f>ขอ้มูลแผนงาน!J12</f>
        <v>0</v>
      </c>
      <c r="K19" s="60">
        <f>ขอ้มูลแผนงาน!K12</f>
        <v>0</v>
      </c>
      <c r="L19" s="60">
        <f>ขอ้มูลแผนงาน!L12</f>
        <v>0</v>
      </c>
      <c r="M19" s="60">
        <f>ขอ้มูลแผนงาน!M12</f>
        <v>0</v>
      </c>
      <c r="N19" s="60">
        <f>ขอ้มูลแผนงาน!N12</f>
        <v>0</v>
      </c>
      <c r="O19" s="60">
        <f>ขอ้มูลแผนงาน!O12</f>
        <v>0</v>
      </c>
      <c r="P19" s="60">
        <f>ขอ้มูลแผนงาน!P12</f>
        <v>0</v>
      </c>
      <c r="Q19" s="60">
        <f>ขอ้มูลแผนงาน!Q12</f>
        <v>0</v>
      </c>
      <c r="R19" s="60">
        <f>ขอ้มูลแผนงาน!R12</f>
        <v>0</v>
      </c>
      <c r="S19" s="60">
        <f>ขอ้มูลแผนงาน!S12</f>
        <v>0</v>
      </c>
      <c r="T19" s="60">
        <f>ขอ้มูลแผนงาน!T12</f>
        <v>0</v>
      </c>
      <c r="U19" s="60">
        <f>ขอ้มูลแผนงาน!U12</f>
        <v>0</v>
      </c>
      <c r="V19" s="60">
        <f>ขอ้มูลแผนงาน!V12</f>
        <v>0</v>
      </c>
      <c r="W19" s="60">
        <f>ขอ้มูลแผนงาน!W12</f>
        <v>0</v>
      </c>
      <c r="X19" s="60">
        <f>ขอ้มูลแผนงาน!X12</f>
        <v>0</v>
      </c>
      <c r="Y19" s="60">
        <f>ขอ้มูลแผนงาน!Y12</f>
        <v>0</v>
      </c>
      <c r="Z19" s="60">
        <f>ขอ้มูลแผนงาน!Z12</f>
        <v>0</v>
      </c>
      <c r="AA19" s="60">
        <f>ขอ้มูลแผนงาน!AA12</f>
        <v>0</v>
      </c>
      <c r="AB19" s="60">
        <f>ขอ้มูลแผนงาน!AB12</f>
        <v>0</v>
      </c>
      <c r="AC19" s="60">
        <f>ขอ้มูลแผนงาน!AC12</f>
        <v>0</v>
      </c>
      <c r="AD19" s="60">
        <f>ขอ้มูลแผนงาน!AD12</f>
        <v>0</v>
      </c>
      <c r="AE19" s="60">
        <f>ขอ้มูลแผนงาน!AE12</f>
        <v>0</v>
      </c>
      <c r="AF19" s="60">
        <f>ขอ้มูลแผนงาน!AF12</f>
        <v>0</v>
      </c>
      <c r="AG19" s="60">
        <f>ขอ้มูลแผนงาน!AG12</f>
        <v>0</v>
      </c>
      <c r="AH19" s="60">
        <f>ขอ้มูลแผนงาน!AH12</f>
        <v>0</v>
      </c>
      <c r="AI19" s="60">
        <f>ขอ้มูลแผนงาน!AI12</f>
        <v>0</v>
      </c>
      <c r="AJ19" s="60">
        <f>ขอ้มูลแผนงาน!AJ12</f>
        <v>0</v>
      </c>
      <c r="AK19" s="60">
        <f>ขอ้มูลแผนงาน!AK12</f>
        <v>0</v>
      </c>
      <c r="AL19" s="82">
        <f>ขอ้มูลแผนงาน!AL12</f>
        <v>0</v>
      </c>
    </row>
    <row r="20" spans="1:43" s="37" customFormat="1" ht="10.5" customHeight="1">
      <c r="A20" s="718"/>
      <c r="B20" s="730"/>
      <c r="C20" s="731"/>
      <c r="D20" s="731"/>
      <c r="E20" s="79" t="s">
        <v>80</v>
      </c>
      <c r="F20" s="722"/>
      <c r="G20" s="724"/>
      <c r="H20" s="734">
        <f>SUM(H19:AL19)</f>
        <v>0</v>
      </c>
      <c r="I20" s="735"/>
      <c r="J20" s="735"/>
      <c r="K20" s="735"/>
      <c r="L20" s="735"/>
      <c r="M20" s="735"/>
      <c r="N20" s="735"/>
      <c r="O20" s="735"/>
      <c r="P20" s="735"/>
      <c r="Q20" s="735"/>
      <c r="R20" s="735"/>
      <c r="S20" s="735"/>
      <c r="T20" s="735"/>
      <c r="U20" s="735"/>
      <c r="V20" s="735"/>
      <c r="W20" s="735"/>
      <c r="X20" s="735"/>
      <c r="Y20" s="735"/>
      <c r="Z20" s="735"/>
      <c r="AA20" s="735"/>
      <c r="AB20" s="735"/>
      <c r="AC20" s="735"/>
      <c r="AD20" s="735"/>
      <c r="AE20" s="735"/>
      <c r="AF20" s="735"/>
      <c r="AG20" s="735"/>
      <c r="AH20" s="735"/>
      <c r="AI20" s="735"/>
      <c r="AJ20" s="735"/>
      <c r="AK20" s="735"/>
      <c r="AL20" s="739"/>
      <c r="AM20" s="80"/>
      <c r="AN20" s="80"/>
      <c r="AO20" s="80"/>
      <c r="AP20" s="80"/>
      <c r="AQ20" s="80"/>
    </row>
    <row r="21" spans="1:43" s="37" customFormat="1" ht="10.5" customHeight="1">
      <c r="A21" s="717">
        <v>4</v>
      </c>
      <c r="B21" s="726" t="s">
        <v>72</v>
      </c>
      <c r="C21" s="727"/>
      <c r="D21" s="727"/>
      <c r="E21" s="70" t="s">
        <v>79</v>
      </c>
      <c r="F21" s="721" t="e">
        <f>ขอ้มูลแผนงาน!F13</f>
        <v>#REF!</v>
      </c>
      <c r="G21" s="723" t="s">
        <v>20</v>
      </c>
      <c r="H21" s="73"/>
      <c r="I21" s="74"/>
      <c r="J21" s="74"/>
      <c r="K21" s="74"/>
      <c r="L21" s="733">
        <f>SUM(H22:AL22)</f>
        <v>1</v>
      </c>
      <c r="M21" s="733"/>
      <c r="N21" s="733"/>
      <c r="O21" s="733"/>
      <c r="P21" s="733"/>
      <c r="Q21" s="733"/>
      <c r="R21" s="733"/>
      <c r="S21" s="733"/>
      <c r="T21" s="733"/>
      <c r="U21" s="733"/>
      <c r="V21" s="733"/>
      <c r="W21" s="733"/>
      <c r="X21" s="733"/>
      <c r="Y21" s="733"/>
      <c r="Z21" s="733"/>
      <c r="AA21" s="733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9"/>
    </row>
    <row r="22" spans="1:43" s="37" customFormat="1" ht="3" customHeight="1">
      <c r="A22" s="725"/>
      <c r="B22" s="728"/>
      <c r="C22" s="729"/>
      <c r="D22" s="729"/>
      <c r="E22" s="71"/>
      <c r="F22" s="736"/>
      <c r="G22" s="737"/>
      <c r="H22" s="68">
        <f>ขอ้มูลแผนงาน!H13</f>
        <v>0</v>
      </c>
      <c r="I22" s="60">
        <f>ขอ้มูลแผนงาน!I13</f>
        <v>0</v>
      </c>
      <c r="J22" s="60">
        <f>ขอ้มูลแผนงาน!J13</f>
        <v>0</v>
      </c>
      <c r="K22" s="60">
        <f>ขอ้มูลแผนงาน!K13</f>
        <v>0</v>
      </c>
      <c r="L22" s="60">
        <f>ขอ้มูลแผนงาน!L13</f>
        <v>0</v>
      </c>
      <c r="M22" s="60">
        <f>ขอ้มูลแผนงาน!M13</f>
        <v>0</v>
      </c>
      <c r="N22" s="60">
        <f>ขอ้มูลแผนงาน!N13</f>
        <v>0</v>
      </c>
      <c r="O22" s="60">
        <f>ขอ้มูลแผนงาน!O13</f>
        <v>0</v>
      </c>
      <c r="P22" s="60">
        <f>ขอ้มูลแผนงาน!P13</f>
        <v>0.25</v>
      </c>
      <c r="Q22" s="60">
        <f>ขอ้มูลแผนงาน!Q13</f>
        <v>0.25</v>
      </c>
      <c r="R22" s="60">
        <f>ขอ้มูลแผนงาน!R13</f>
        <v>0</v>
      </c>
      <c r="S22" s="60">
        <f>ขอ้มูลแผนงาน!S13</f>
        <v>0</v>
      </c>
      <c r="T22" s="60">
        <f>ขอ้มูลแผนงาน!T13</f>
        <v>0</v>
      </c>
      <c r="U22" s="60">
        <f>ขอ้มูลแผนงาน!U13</f>
        <v>0</v>
      </c>
      <c r="V22" s="60">
        <f>ขอ้มูลแผนงาน!V13</f>
        <v>0.5</v>
      </c>
      <c r="W22" s="60">
        <f>ขอ้มูลแผนงาน!W13</f>
        <v>0</v>
      </c>
      <c r="X22" s="60">
        <f>ขอ้มูลแผนงาน!X13</f>
        <v>0</v>
      </c>
      <c r="Y22" s="60">
        <f>ขอ้มูลแผนงาน!Y13</f>
        <v>0</v>
      </c>
      <c r="Z22" s="60">
        <f>ขอ้มูลแผนงาน!Z13</f>
        <v>0</v>
      </c>
      <c r="AA22" s="60">
        <f>ขอ้มูลแผนงาน!AA13</f>
        <v>0</v>
      </c>
      <c r="AB22" s="60">
        <f>ขอ้มูลแผนงาน!AB13</f>
        <v>0</v>
      </c>
      <c r="AC22" s="60">
        <f>ขอ้มูลแผนงาน!AC13</f>
        <v>0</v>
      </c>
      <c r="AD22" s="60">
        <f>ขอ้มูลแผนงาน!AD13</f>
        <v>0</v>
      </c>
      <c r="AE22" s="60">
        <f>ขอ้มูลแผนงาน!AE13</f>
        <v>0</v>
      </c>
      <c r="AF22" s="60">
        <f>ขอ้มูลแผนงาน!AF13</f>
        <v>0</v>
      </c>
      <c r="AG22" s="60">
        <f>ขอ้มูลแผนงาน!AG13</f>
        <v>0</v>
      </c>
      <c r="AH22" s="60">
        <f>ขอ้มูลแผนงาน!AH13</f>
        <v>0</v>
      </c>
      <c r="AI22" s="60">
        <f>ขอ้มูลแผนงาน!AI13</f>
        <v>0</v>
      </c>
      <c r="AJ22" s="60">
        <f>ขอ้มูลแผนงาน!AJ13</f>
        <v>0</v>
      </c>
      <c r="AK22" s="60">
        <f>ขอ้มูลแผนงาน!AK13</f>
        <v>0</v>
      </c>
      <c r="AL22" s="82">
        <f>ขอ้มูลแผนงาน!AL13</f>
        <v>0</v>
      </c>
    </row>
    <row r="23" spans="1:43" s="37" customFormat="1" ht="3" customHeight="1">
      <c r="A23" s="725"/>
      <c r="B23" s="728"/>
      <c r="C23" s="729"/>
      <c r="D23" s="729"/>
      <c r="E23" s="71"/>
      <c r="F23" s="736"/>
      <c r="G23" s="737"/>
      <c r="H23" s="69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3"/>
      <c r="AJ23" s="63"/>
      <c r="AK23" s="63"/>
      <c r="AL23" s="64"/>
    </row>
    <row r="24" spans="1:43" s="37" customFormat="1" ht="3" customHeight="1">
      <c r="A24" s="725"/>
      <c r="B24" s="728"/>
      <c r="C24" s="729"/>
      <c r="D24" s="729"/>
      <c r="E24" s="71"/>
      <c r="F24" s="736"/>
      <c r="G24" s="737"/>
      <c r="H24" s="68">
        <f>ขอ้มูลแผนงาน!H14</f>
        <v>0</v>
      </c>
      <c r="I24" s="60">
        <f>ขอ้มูลแผนงาน!I14</f>
        <v>0</v>
      </c>
      <c r="J24" s="60">
        <f>ขอ้มูลแผนงาน!J14</f>
        <v>0</v>
      </c>
      <c r="K24" s="60">
        <f>ขอ้มูลแผนงาน!K14</f>
        <v>0</v>
      </c>
      <c r="L24" s="60">
        <f>ขอ้มูลแผนงาน!L14</f>
        <v>0</v>
      </c>
      <c r="M24" s="60">
        <f>ขอ้มูลแผนงาน!M14</f>
        <v>0</v>
      </c>
      <c r="N24" s="60">
        <f>ขอ้มูลแผนงาน!N14</f>
        <v>0</v>
      </c>
      <c r="O24" s="60">
        <f>ขอ้มูลแผนงาน!O14</f>
        <v>0</v>
      </c>
      <c r="P24" s="60">
        <f>ขอ้มูลแผนงาน!P14</f>
        <v>0</v>
      </c>
      <c r="Q24" s="60">
        <f>ขอ้มูลแผนงาน!Q14</f>
        <v>0</v>
      </c>
      <c r="R24" s="60">
        <f>ขอ้มูลแผนงาน!R14</f>
        <v>0</v>
      </c>
      <c r="S24" s="60">
        <f>ขอ้มูลแผนงาน!S14</f>
        <v>0</v>
      </c>
      <c r="T24" s="60">
        <f>ขอ้มูลแผนงาน!T14</f>
        <v>0</v>
      </c>
      <c r="U24" s="60">
        <f>ขอ้มูลแผนงาน!U14</f>
        <v>0</v>
      </c>
      <c r="V24" s="60">
        <f>ขอ้มูลแผนงาน!V14</f>
        <v>0</v>
      </c>
      <c r="W24" s="60">
        <f>ขอ้มูลแผนงาน!W14</f>
        <v>0</v>
      </c>
      <c r="X24" s="60">
        <f>ขอ้มูลแผนงาน!X14</f>
        <v>0</v>
      </c>
      <c r="Y24" s="60">
        <f>ขอ้มูลแผนงาน!Y14</f>
        <v>0</v>
      </c>
      <c r="Z24" s="60">
        <f>ขอ้มูลแผนงาน!Z14</f>
        <v>0</v>
      </c>
      <c r="AA24" s="60">
        <f>ขอ้มูลแผนงาน!AA14</f>
        <v>0</v>
      </c>
      <c r="AB24" s="60">
        <f>ขอ้มูลแผนงาน!AB14</f>
        <v>0</v>
      </c>
      <c r="AC24" s="60">
        <f>ขอ้มูลแผนงาน!AC14</f>
        <v>0</v>
      </c>
      <c r="AD24" s="60">
        <f>ขอ้มูลแผนงาน!AD14</f>
        <v>0</v>
      </c>
      <c r="AE24" s="60">
        <f>ขอ้มูลแผนงาน!AE14</f>
        <v>0</v>
      </c>
      <c r="AF24" s="60">
        <f>ขอ้มูลแผนงาน!AF14</f>
        <v>0</v>
      </c>
      <c r="AG24" s="60">
        <f>ขอ้มูลแผนงาน!AG14</f>
        <v>0</v>
      </c>
      <c r="AH24" s="60">
        <f>ขอ้มูลแผนงาน!AH14</f>
        <v>0</v>
      </c>
      <c r="AI24" s="60">
        <f>ขอ้มูลแผนงาน!AI14</f>
        <v>0</v>
      </c>
      <c r="AJ24" s="60">
        <f>ขอ้มูลแผนงาน!AJ14</f>
        <v>0</v>
      </c>
      <c r="AK24" s="60">
        <f>ขอ้มูลแผนงาน!AK14</f>
        <v>0</v>
      </c>
      <c r="AL24" s="82">
        <f>ขอ้มูลแผนงาน!AL14</f>
        <v>0</v>
      </c>
    </row>
    <row r="25" spans="1:43" s="37" customFormat="1" ht="10.5" customHeight="1">
      <c r="A25" s="718"/>
      <c r="B25" s="730"/>
      <c r="C25" s="731"/>
      <c r="D25" s="731"/>
      <c r="E25" s="79" t="s">
        <v>80</v>
      </c>
      <c r="F25" s="722"/>
      <c r="G25" s="724"/>
      <c r="H25" s="75"/>
      <c r="I25" s="76"/>
      <c r="J25" s="76"/>
      <c r="K25" s="76"/>
      <c r="L25" s="735">
        <f>SUM(H24:AL24)</f>
        <v>0</v>
      </c>
      <c r="M25" s="735"/>
      <c r="N25" s="735"/>
      <c r="O25" s="735"/>
      <c r="P25" s="735"/>
      <c r="Q25" s="735"/>
      <c r="R25" s="735"/>
      <c r="S25" s="735"/>
      <c r="T25" s="735"/>
      <c r="U25" s="735"/>
      <c r="V25" s="735"/>
      <c r="W25" s="735"/>
      <c r="X25" s="735"/>
      <c r="Y25" s="735"/>
      <c r="Z25" s="735"/>
      <c r="AA25" s="735"/>
      <c r="AB25" s="735"/>
      <c r="AC25" s="66"/>
      <c r="AD25" s="66"/>
      <c r="AE25" s="66"/>
      <c r="AF25" s="66"/>
      <c r="AG25" s="66"/>
      <c r="AH25" s="66"/>
      <c r="AI25" s="66"/>
      <c r="AJ25" s="66"/>
      <c r="AK25" s="66"/>
      <c r="AL25" s="67"/>
    </row>
    <row r="26" spans="1:43" s="37" customFormat="1" ht="10.5" customHeight="1">
      <c r="A26" s="717">
        <v>5</v>
      </c>
      <c r="B26" s="726" t="s">
        <v>78</v>
      </c>
      <c r="C26" s="727"/>
      <c r="D26" s="727"/>
      <c r="E26" s="70" t="s">
        <v>79</v>
      </c>
      <c r="F26" s="721" t="e">
        <f>ขอ้มูลแผนงาน!F15</f>
        <v>#REF!</v>
      </c>
      <c r="G26" s="723" t="s">
        <v>77</v>
      </c>
      <c r="H26" s="73"/>
      <c r="I26" s="74"/>
      <c r="J26" s="74"/>
      <c r="K26" s="74"/>
      <c r="L26" s="74"/>
      <c r="M26" s="74"/>
      <c r="N26" s="58"/>
      <c r="O26" s="58"/>
      <c r="P26" s="58"/>
      <c r="Q26" s="743">
        <f>SUM(H27:AL27)</f>
        <v>0.99999999999999989</v>
      </c>
      <c r="R26" s="743"/>
      <c r="S26" s="743"/>
      <c r="T26" s="743"/>
      <c r="U26" s="743"/>
      <c r="V26" s="743"/>
      <c r="W26" s="743"/>
      <c r="X26" s="743"/>
      <c r="Y26" s="743"/>
      <c r="Z26" s="743"/>
      <c r="AA26" s="743"/>
      <c r="AB26" s="743"/>
      <c r="AC26" s="58"/>
      <c r="AD26" s="58"/>
      <c r="AE26" s="58"/>
      <c r="AF26" s="58"/>
      <c r="AG26" s="58"/>
      <c r="AH26" s="58"/>
      <c r="AI26" s="58"/>
      <c r="AJ26" s="58"/>
      <c r="AK26" s="58"/>
      <c r="AL26" s="59"/>
    </row>
    <row r="27" spans="1:43" s="37" customFormat="1" ht="3" customHeight="1">
      <c r="A27" s="725"/>
      <c r="B27" s="728"/>
      <c r="C27" s="729"/>
      <c r="D27" s="729"/>
      <c r="E27" s="71"/>
      <c r="F27" s="736"/>
      <c r="G27" s="737"/>
      <c r="H27" s="68">
        <f>ขอ้มูลแผนงาน!H15</f>
        <v>0</v>
      </c>
      <c r="I27" s="60">
        <f>ขอ้มูลแผนงาน!I15</f>
        <v>0</v>
      </c>
      <c r="J27" s="60">
        <f>ขอ้มูลแผนงาน!J15</f>
        <v>0</v>
      </c>
      <c r="K27" s="60">
        <f>ขอ้มูลแผนงาน!K15</f>
        <v>0</v>
      </c>
      <c r="L27" s="60">
        <f>ขอ้มูลแผนงาน!L15</f>
        <v>0</v>
      </c>
      <c r="M27" s="60">
        <f>ขอ้มูลแผนงาน!M15</f>
        <v>0</v>
      </c>
      <c r="N27" s="60">
        <f>ขอ้มูลแผนงาน!N15</f>
        <v>0</v>
      </c>
      <c r="O27" s="60">
        <f>ขอ้มูลแผนงาน!O15</f>
        <v>0</v>
      </c>
      <c r="P27" s="60">
        <f>ขอ้มูลแผนงาน!P15</f>
        <v>0</v>
      </c>
      <c r="Q27" s="60">
        <f>ขอ้มูลแผนงาน!Q15</f>
        <v>0</v>
      </c>
      <c r="R27" s="60">
        <f>ขอ้มูลแผนงาน!R15</f>
        <v>0</v>
      </c>
      <c r="S27" s="60">
        <f>ขอ้มูลแผนงาน!S15</f>
        <v>0</v>
      </c>
      <c r="T27" s="60">
        <f>ขอ้มูลแผนงาน!T15</f>
        <v>0.25</v>
      </c>
      <c r="U27" s="60">
        <f>ขอ้มูลแผนงาน!U15</f>
        <v>0.25</v>
      </c>
      <c r="V27" s="60">
        <f>ขอ้มูลแผนงาน!V15</f>
        <v>0.2</v>
      </c>
      <c r="W27" s="60">
        <f>ขอ้มูลแผนงาน!W15</f>
        <v>0.2</v>
      </c>
      <c r="X27" s="60">
        <f>ขอ้มูลแผนงาน!X15</f>
        <v>0.1</v>
      </c>
      <c r="Y27" s="60">
        <f>ขอ้มูลแผนงาน!Y15</f>
        <v>0</v>
      </c>
      <c r="Z27" s="60">
        <f>ขอ้มูลแผนงาน!Z15</f>
        <v>0</v>
      </c>
      <c r="AA27" s="60">
        <f>ขอ้มูลแผนงาน!AA15</f>
        <v>0</v>
      </c>
      <c r="AB27" s="60">
        <f>ขอ้มูลแผนงาน!AB15</f>
        <v>0</v>
      </c>
      <c r="AC27" s="60">
        <f>ขอ้มูลแผนงาน!AC15</f>
        <v>0</v>
      </c>
      <c r="AD27" s="60">
        <f>ขอ้มูลแผนงาน!AD15</f>
        <v>0</v>
      </c>
      <c r="AE27" s="60">
        <f>ขอ้มูลแผนงาน!AE15</f>
        <v>0</v>
      </c>
      <c r="AF27" s="60">
        <f>ขอ้มูลแผนงาน!AF15</f>
        <v>0</v>
      </c>
      <c r="AG27" s="60">
        <f>ขอ้มูลแผนงาน!AG15</f>
        <v>0</v>
      </c>
      <c r="AH27" s="60">
        <f>ขอ้มูลแผนงาน!AH15</f>
        <v>0</v>
      </c>
      <c r="AI27" s="60">
        <f>ขอ้มูลแผนงาน!AI15</f>
        <v>0</v>
      </c>
      <c r="AJ27" s="60">
        <f>ขอ้มูลแผนงาน!AJ15</f>
        <v>0</v>
      </c>
      <c r="AK27" s="60">
        <f>ขอ้มูลแผนงาน!AK15</f>
        <v>0</v>
      </c>
      <c r="AL27" s="82">
        <f>ขอ้มูลแผนงาน!AL15</f>
        <v>0</v>
      </c>
    </row>
    <row r="28" spans="1:43" s="37" customFormat="1" ht="3" customHeight="1">
      <c r="A28" s="725"/>
      <c r="B28" s="728"/>
      <c r="C28" s="729"/>
      <c r="D28" s="729"/>
      <c r="E28" s="71"/>
      <c r="F28" s="736"/>
      <c r="G28" s="737"/>
      <c r="H28" s="69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4"/>
    </row>
    <row r="29" spans="1:43" s="37" customFormat="1" ht="3" customHeight="1">
      <c r="A29" s="725"/>
      <c r="B29" s="728"/>
      <c r="C29" s="729"/>
      <c r="D29" s="729"/>
      <c r="E29" s="71"/>
      <c r="F29" s="736"/>
      <c r="G29" s="737"/>
      <c r="H29" s="68">
        <f>ขอ้มูลแผนงาน!H16</f>
        <v>0</v>
      </c>
      <c r="I29" s="60">
        <f>ขอ้มูลแผนงาน!I16</f>
        <v>0</v>
      </c>
      <c r="J29" s="60">
        <f>ขอ้มูลแผนงาน!J16</f>
        <v>0</v>
      </c>
      <c r="K29" s="60">
        <f>ขอ้มูลแผนงาน!K16</f>
        <v>0</v>
      </c>
      <c r="L29" s="60">
        <f>ขอ้มูลแผนงาน!L16</f>
        <v>0</v>
      </c>
      <c r="M29" s="60">
        <f>ขอ้มูลแผนงาน!M16</f>
        <v>0</v>
      </c>
      <c r="N29" s="60">
        <f>ขอ้มูลแผนงาน!N16</f>
        <v>0</v>
      </c>
      <c r="O29" s="60">
        <f>ขอ้มูลแผนงาน!O16</f>
        <v>0</v>
      </c>
      <c r="P29" s="60">
        <f>ขอ้มูลแผนงาน!P16</f>
        <v>0</v>
      </c>
      <c r="Q29" s="60">
        <f>ขอ้มูลแผนงาน!Q16</f>
        <v>0</v>
      </c>
      <c r="R29" s="60">
        <f>ขอ้มูลแผนงาน!R16</f>
        <v>0</v>
      </c>
      <c r="S29" s="60">
        <f>ขอ้มูลแผนงาน!S16</f>
        <v>0</v>
      </c>
      <c r="T29" s="60">
        <f>ขอ้มูลแผนงาน!T16</f>
        <v>0</v>
      </c>
      <c r="U29" s="60">
        <f>ขอ้มูลแผนงาน!U16</f>
        <v>0</v>
      </c>
      <c r="V29" s="60">
        <f>ขอ้มูลแผนงาน!V16</f>
        <v>0</v>
      </c>
      <c r="W29" s="60">
        <f>ขอ้มูลแผนงาน!W16</f>
        <v>0</v>
      </c>
      <c r="X29" s="60">
        <f>ขอ้มูลแผนงาน!X16</f>
        <v>0</v>
      </c>
      <c r="Y29" s="60">
        <f>ขอ้มูลแผนงาน!Y16</f>
        <v>0</v>
      </c>
      <c r="Z29" s="60">
        <f>ขอ้มูลแผนงาน!Z16</f>
        <v>0</v>
      </c>
      <c r="AA29" s="60">
        <f>ขอ้มูลแผนงาน!AA16</f>
        <v>0</v>
      </c>
      <c r="AB29" s="60">
        <f>ขอ้มูลแผนงาน!AB16</f>
        <v>0</v>
      </c>
      <c r="AC29" s="60">
        <f>ขอ้มูลแผนงาน!AC16</f>
        <v>0</v>
      </c>
      <c r="AD29" s="60">
        <f>ขอ้มูลแผนงาน!AD16</f>
        <v>0</v>
      </c>
      <c r="AE29" s="60">
        <f>ขอ้มูลแผนงาน!AE16</f>
        <v>0</v>
      </c>
      <c r="AF29" s="60">
        <f>ขอ้มูลแผนงาน!AF16</f>
        <v>0</v>
      </c>
      <c r="AG29" s="60">
        <f>ขอ้มูลแผนงาน!AG16</f>
        <v>0</v>
      </c>
      <c r="AH29" s="60">
        <f>ขอ้มูลแผนงาน!AH16</f>
        <v>0</v>
      </c>
      <c r="AI29" s="60">
        <f>ขอ้มูลแผนงาน!AI16</f>
        <v>0</v>
      </c>
      <c r="AJ29" s="60">
        <f>ขอ้มูลแผนงาน!AJ16</f>
        <v>0</v>
      </c>
      <c r="AK29" s="60">
        <f>ขอ้มูลแผนงาน!AK16</f>
        <v>0</v>
      </c>
      <c r="AL29" s="82">
        <f>ขอ้มูลแผนงาน!AL16</f>
        <v>0</v>
      </c>
    </row>
    <row r="30" spans="1:43" s="37" customFormat="1" ht="10.5" customHeight="1">
      <c r="A30" s="718"/>
      <c r="B30" s="730"/>
      <c r="C30" s="731"/>
      <c r="D30" s="731"/>
      <c r="E30" s="79" t="s">
        <v>80</v>
      </c>
      <c r="F30" s="722"/>
      <c r="G30" s="724"/>
      <c r="H30" s="75"/>
      <c r="I30" s="76"/>
      <c r="J30" s="76"/>
      <c r="K30" s="76"/>
      <c r="L30" s="76"/>
      <c r="M30" s="76"/>
      <c r="N30" s="66"/>
      <c r="O30" s="66"/>
      <c r="P30" s="66"/>
      <c r="Q30" s="744">
        <f>SUM(H29:AL29)</f>
        <v>0</v>
      </c>
      <c r="R30" s="744"/>
      <c r="S30" s="744"/>
      <c r="T30" s="744"/>
      <c r="U30" s="744"/>
      <c r="V30" s="744"/>
      <c r="W30" s="744"/>
      <c r="X30" s="744"/>
      <c r="Y30" s="744"/>
      <c r="Z30" s="744"/>
      <c r="AA30" s="744"/>
      <c r="AB30" s="744"/>
      <c r="AC30" s="66"/>
      <c r="AD30" s="66"/>
      <c r="AE30" s="66"/>
      <c r="AF30" s="66"/>
      <c r="AG30" s="66"/>
      <c r="AH30" s="66"/>
      <c r="AI30" s="66"/>
      <c r="AJ30" s="66"/>
      <c r="AK30" s="66"/>
      <c r="AL30" s="67"/>
    </row>
    <row r="31" spans="1:43" s="37" customFormat="1" ht="10.5" customHeight="1">
      <c r="A31" s="717">
        <v>6</v>
      </c>
      <c r="B31" s="726" t="s">
        <v>82</v>
      </c>
      <c r="C31" s="727"/>
      <c r="D31" s="727"/>
      <c r="E31" s="70" t="s">
        <v>79</v>
      </c>
      <c r="F31" s="721" t="e">
        <f>ขอ้มูลแผนงาน!F17</f>
        <v>#REF!</v>
      </c>
      <c r="G31" s="723" t="s">
        <v>65</v>
      </c>
      <c r="H31" s="732">
        <f>SUM(H32:AL32)</f>
        <v>1</v>
      </c>
      <c r="I31" s="733"/>
      <c r="J31" s="733"/>
      <c r="K31" s="733"/>
      <c r="L31" s="733"/>
      <c r="M31" s="733"/>
      <c r="N31" s="733"/>
      <c r="O31" s="733"/>
      <c r="P31" s="733"/>
      <c r="Q31" s="733"/>
      <c r="R31" s="733"/>
      <c r="S31" s="733"/>
      <c r="T31" s="733"/>
      <c r="U31" s="733"/>
      <c r="V31" s="733"/>
      <c r="W31" s="733"/>
      <c r="X31" s="733"/>
      <c r="Y31" s="733"/>
      <c r="Z31" s="733"/>
      <c r="AA31" s="733"/>
      <c r="AB31" s="733"/>
      <c r="AC31" s="733"/>
      <c r="AD31" s="733"/>
      <c r="AE31" s="733"/>
      <c r="AF31" s="733"/>
      <c r="AG31" s="733"/>
      <c r="AH31" s="733"/>
      <c r="AI31" s="733"/>
      <c r="AJ31" s="733"/>
      <c r="AK31" s="733"/>
      <c r="AL31" s="738"/>
    </row>
    <row r="32" spans="1:43" s="37" customFormat="1" ht="3" customHeight="1">
      <c r="A32" s="725"/>
      <c r="B32" s="728"/>
      <c r="C32" s="729"/>
      <c r="D32" s="729"/>
      <c r="E32" s="71"/>
      <c r="F32" s="736"/>
      <c r="G32" s="737"/>
      <c r="H32" s="68">
        <f>ขอ้มูลแผนงาน!H17</f>
        <v>0.25</v>
      </c>
      <c r="I32" s="60">
        <f>ขอ้มูลแผนงาน!I17</f>
        <v>0.25</v>
      </c>
      <c r="J32" s="60">
        <f>ขอ้มูลแผนงาน!J17</f>
        <v>0</v>
      </c>
      <c r="K32" s="60">
        <f>ขอ้มูลแผนงาน!K17</f>
        <v>0</v>
      </c>
      <c r="L32" s="60">
        <f>ขอ้มูลแผนงาน!L17</f>
        <v>0</v>
      </c>
      <c r="M32" s="60">
        <f>ขอ้มูลแผนงาน!M17</f>
        <v>0</v>
      </c>
      <c r="N32" s="60">
        <f>ขอ้มูลแผนงาน!N17</f>
        <v>0</v>
      </c>
      <c r="O32" s="60">
        <f>ขอ้มูลแผนงาน!O17</f>
        <v>0</v>
      </c>
      <c r="P32" s="60">
        <f>ขอ้มูลแผนงาน!P17</f>
        <v>0</v>
      </c>
      <c r="Q32" s="60">
        <f>ขอ้มูลแผนงาน!Q17</f>
        <v>0</v>
      </c>
      <c r="R32" s="60">
        <f>ขอ้มูลแผนงาน!R17</f>
        <v>0</v>
      </c>
      <c r="S32" s="60">
        <f>ขอ้มูลแผนงาน!S17</f>
        <v>0</v>
      </c>
      <c r="T32" s="60">
        <f>ขอ้มูลแผนงาน!T17</f>
        <v>0</v>
      </c>
      <c r="U32" s="60">
        <f>ขอ้มูลแผนงาน!U17</f>
        <v>0</v>
      </c>
      <c r="V32" s="60">
        <f>ขอ้มูลแผนงาน!V17</f>
        <v>0</v>
      </c>
      <c r="W32" s="60">
        <f>ขอ้มูลแผนงาน!W17</f>
        <v>0</v>
      </c>
      <c r="X32" s="60">
        <f>ขอ้มูลแผนงาน!X17</f>
        <v>0.5</v>
      </c>
      <c r="Y32" s="60">
        <f>ขอ้มูลแผนงาน!Y17</f>
        <v>0</v>
      </c>
      <c r="Z32" s="60">
        <f>ขอ้มูลแผนงาน!Z17</f>
        <v>0</v>
      </c>
      <c r="AA32" s="60">
        <f>ขอ้มูลแผนงาน!AA17</f>
        <v>0</v>
      </c>
      <c r="AB32" s="60">
        <f>ขอ้มูลแผนงาน!AB17</f>
        <v>0</v>
      </c>
      <c r="AC32" s="60">
        <f>ขอ้มูลแผนงาน!AC17</f>
        <v>0</v>
      </c>
      <c r="AD32" s="60">
        <f>ขอ้มูลแผนงาน!AD17</f>
        <v>0</v>
      </c>
      <c r="AE32" s="60">
        <f>ขอ้มูลแผนงาน!AE17</f>
        <v>0</v>
      </c>
      <c r="AF32" s="60">
        <f>ขอ้มูลแผนงาน!AF17</f>
        <v>0</v>
      </c>
      <c r="AG32" s="60">
        <f>ขอ้มูลแผนงาน!AG17</f>
        <v>0</v>
      </c>
      <c r="AH32" s="60">
        <f>ขอ้มูลแผนงาน!AH17</f>
        <v>0</v>
      </c>
      <c r="AI32" s="60">
        <f>ขอ้มูลแผนงาน!AI17</f>
        <v>0</v>
      </c>
      <c r="AJ32" s="60">
        <f>ขอ้มูลแผนงาน!AJ17</f>
        <v>0</v>
      </c>
      <c r="AK32" s="60">
        <f>ขอ้มูลแผนงาน!AK17</f>
        <v>0</v>
      </c>
      <c r="AL32" s="82">
        <f>ขอ้มูลแผนงาน!AL17</f>
        <v>0</v>
      </c>
    </row>
    <row r="33" spans="1:38" s="37" customFormat="1" ht="3" customHeight="1">
      <c r="A33" s="725"/>
      <c r="B33" s="728"/>
      <c r="C33" s="729"/>
      <c r="D33" s="729"/>
      <c r="E33" s="71"/>
      <c r="F33" s="736"/>
      <c r="G33" s="737"/>
      <c r="H33" s="69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4"/>
    </row>
    <row r="34" spans="1:38" s="37" customFormat="1" ht="3" customHeight="1">
      <c r="A34" s="725"/>
      <c r="B34" s="728"/>
      <c r="C34" s="729"/>
      <c r="D34" s="729"/>
      <c r="E34" s="71"/>
      <c r="F34" s="736"/>
      <c r="G34" s="737"/>
      <c r="H34" s="68">
        <f>ขอ้มูลแผนงาน!H18</f>
        <v>0</v>
      </c>
      <c r="I34" s="60">
        <f>ขอ้มูลแผนงาน!I18</f>
        <v>0</v>
      </c>
      <c r="J34" s="60">
        <f>ขอ้มูลแผนงาน!J18</f>
        <v>0</v>
      </c>
      <c r="K34" s="60">
        <f>ขอ้มูลแผนงาน!K18</f>
        <v>0</v>
      </c>
      <c r="L34" s="60">
        <f>ขอ้มูลแผนงาน!L18</f>
        <v>0</v>
      </c>
      <c r="M34" s="60">
        <f>ขอ้มูลแผนงาน!M18</f>
        <v>0</v>
      </c>
      <c r="N34" s="60">
        <f>ขอ้มูลแผนงาน!N18</f>
        <v>0</v>
      </c>
      <c r="O34" s="60">
        <f>ขอ้มูลแผนงาน!O18</f>
        <v>0</v>
      </c>
      <c r="P34" s="60">
        <f>ขอ้มูลแผนงาน!P18</f>
        <v>0</v>
      </c>
      <c r="Q34" s="60">
        <f>ขอ้มูลแผนงาน!Q18</f>
        <v>0</v>
      </c>
      <c r="R34" s="60">
        <f>ขอ้มูลแผนงาน!R18</f>
        <v>0</v>
      </c>
      <c r="S34" s="60">
        <f>ขอ้มูลแผนงาน!S18</f>
        <v>0</v>
      </c>
      <c r="T34" s="60">
        <f>ขอ้มูลแผนงาน!T18</f>
        <v>0</v>
      </c>
      <c r="U34" s="60">
        <f>ขอ้มูลแผนงาน!U18</f>
        <v>0</v>
      </c>
      <c r="V34" s="60">
        <f>ขอ้มูลแผนงาน!V18</f>
        <v>0</v>
      </c>
      <c r="W34" s="60">
        <f>ขอ้มูลแผนงาน!W18</f>
        <v>0</v>
      </c>
      <c r="X34" s="60">
        <f>ขอ้มูลแผนงาน!X18</f>
        <v>0</v>
      </c>
      <c r="Y34" s="60">
        <f>ขอ้มูลแผนงาน!Y18</f>
        <v>0</v>
      </c>
      <c r="Z34" s="60">
        <f>ขอ้มูลแผนงาน!Z18</f>
        <v>0</v>
      </c>
      <c r="AA34" s="60">
        <f>ขอ้มูลแผนงาน!AA18</f>
        <v>0</v>
      </c>
      <c r="AB34" s="60">
        <f>ขอ้มูลแผนงาน!AB18</f>
        <v>0</v>
      </c>
      <c r="AC34" s="60">
        <f>ขอ้มูลแผนงาน!AC18</f>
        <v>0</v>
      </c>
      <c r="AD34" s="60">
        <f>ขอ้มูลแผนงาน!AD18</f>
        <v>0</v>
      </c>
      <c r="AE34" s="60">
        <f>ขอ้มูลแผนงาน!AE18</f>
        <v>0</v>
      </c>
      <c r="AF34" s="60">
        <f>ขอ้มูลแผนงาน!AF18</f>
        <v>0</v>
      </c>
      <c r="AG34" s="60">
        <f>ขอ้มูลแผนงาน!AG18</f>
        <v>0</v>
      </c>
      <c r="AH34" s="60">
        <f>ขอ้มูลแผนงาน!AH18</f>
        <v>0</v>
      </c>
      <c r="AI34" s="60">
        <f>ขอ้มูลแผนงาน!AI18</f>
        <v>0</v>
      </c>
      <c r="AJ34" s="60">
        <f>ขอ้มูลแผนงาน!AJ18</f>
        <v>0</v>
      </c>
      <c r="AK34" s="60">
        <f>ขอ้มูลแผนงาน!AK18</f>
        <v>0</v>
      </c>
      <c r="AL34" s="82">
        <f>ขอ้มูลแผนงาน!AL18</f>
        <v>0</v>
      </c>
    </row>
    <row r="35" spans="1:38" s="37" customFormat="1" ht="10.5" customHeight="1">
      <c r="A35" s="718"/>
      <c r="B35" s="730"/>
      <c r="C35" s="731"/>
      <c r="D35" s="731"/>
      <c r="E35" s="79" t="s">
        <v>80</v>
      </c>
      <c r="F35" s="722"/>
      <c r="G35" s="724"/>
      <c r="H35" s="734">
        <f>SUM(H34:AL34)</f>
        <v>0</v>
      </c>
      <c r="I35" s="735"/>
      <c r="J35" s="735"/>
      <c r="K35" s="735"/>
      <c r="L35" s="735"/>
      <c r="M35" s="735"/>
      <c r="N35" s="735"/>
      <c r="O35" s="735"/>
      <c r="P35" s="735"/>
      <c r="Q35" s="735"/>
      <c r="R35" s="735"/>
      <c r="S35" s="735"/>
      <c r="T35" s="735"/>
      <c r="U35" s="735"/>
      <c r="V35" s="735"/>
      <c r="W35" s="735"/>
      <c r="X35" s="735"/>
      <c r="Y35" s="735"/>
      <c r="Z35" s="735"/>
      <c r="AA35" s="735"/>
      <c r="AB35" s="735"/>
      <c r="AC35" s="735"/>
      <c r="AD35" s="735"/>
      <c r="AE35" s="735"/>
      <c r="AF35" s="735"/>
      <c r="AG35" s="735"/>
      <c r="AH35" s="735"/>
      <c r="AI35" s="735"/>
      <c r="AJ35" s="735"/>
      <c r="AK35" s="735"/>
      <c r="AL35" s="739"/>
    </row>
    <row r="36" spans="1:38" s="37" customFormat="1" ht="10.5" customHeight="1">
      <c r="A36" s="717">
        <v>7</v>
      </c>
      <c r="B36" s="726" t="s">
        <v>74</v>
      </c>
      <c r="C36" s="727"/>
      <c r="D36" s="727"/>
      <c r="E36" s="70" t="s">
        <v>79</v>
      </c>
      <c r="F36" s="721">
        <f>ขอ้มูลแผนงาน!F19</f>
        <v>4800</v>
      </c>
      <c r="G36" s="723" t="s">
        <v>76</v>
      </c>
      <c r="H36" s="73"/>
      <c r="I36" s="74"/>
      <c r="J36" s="74"/>
      <c r="K36" s="74"/>
      <c r="L36" s="74"/>
      <c r="M36" s="74"/>
      <c r="N36" s="74"/>
      <c r="O36" s="733">
        <f>SUM(O37:AS37)</f>
        <v>1</v>
      </c>
      <c r="P36" s="733"/>
      <c r="Q36" s="733"/>
      <c r="R36" s="733"/>
      <c r="S36" s="733"/>
      <c r="T36" s="733"/>
      <c r="U36" s="733"/>
      <c r="V36" s="733"/>
      <c r="W36" s="733"/>
      <c r="X36" s="733"/>
      <c r="Y36" s="733"/>
      <c r="Z36" s="733"/>
      <c r="AA36" s="733"/>
      <c r="AB36" s="733"/>
      <c r="AC36" s="733"/>
      <c r="AD36" s="733"/>
      <c r="AE36" s="733"/>
      <c r="AF36" s="733"/>
      <c r="AG36" s="733"/>
      <c r="AH36" s="733"/>
      <c r="AI36" s="733"/>
      <c r="AJ36" s="733"/>
      <c r="AK36" s="733"/>
      <c r="AL36" s="738"/>
    </row>
    <row r="37" spans="1:38" s="37" customFormat="1" ht="3" customHeight="1">
      <c r="A37" s="725"/>
      <c r="B37" s="728"/>
      <c r="C37" s="729"/>
      <c r="D37" s="729"/>
      <c r="E37" s="71"/>
      <c r="F37" s="736"/>
      <c r="G37" s="737"/>
      <c r="H37" s="68">
        <f>ขอ้มูลแผนงาน!H19</f>
        <v>0</v>
      </c>
      <c r="I37" s="60">
        <f>ขอ้มูลแผนงาน!I19</f>
        <v>0</v>
      </c>
      <c r="J37" s="60">
        <f>ขอ้มูลแผนงาน!J19</f>
        <v>0</v>
      </c>
      <c r="K37" s="60">
        <f>ขอ้มูลแผนงาน!K19</f>
        <v>0</v>
      </c>
      <c r="L37" s="60">
        <f>ขอ้มูลแผนงาน!L19</f>
        <v>0</v>
      </c>
      <c r="M37" s="60">
        <f>ขอ้มูลแผนงาน!M19</f>
        <v>0</v>
      </c>
      <c r="N37" s="60">
        <f>ขอ้มูลแผนงาน!N19</f>
        <v>0</v>
      </c>
      <c r="O37" s="60">
        <f>ขอ้มูลแผนงาน!O19</f>
        <v>0</v>
      </c>
      <c r="P37" s="60">
        <f>ขอ้มูลแผนงาน!P19</f>
        <v>0</v>
      </c>
      <c r="Q37" s="60">
        <f>ขอ้มูลแผนงาน!Q19</f>
        <v>0</v>
      </c>
      <c r="R37" s="60">
        <f>ขอ้มูลแผนงาน!R19</f>
        <v>0</v>
      </c>
      <c r="S37" s="60">
        <f>ขอ้มูลแผนงาน!S19</f>
        <v>0</v>
      </c>
      <c r="T37" s="60">
        <f>ขอ้มูลแผนงาน!T19</f>
        <v>0</v>
      </c>
      <c r="U37" s="60">
        <f>ขอ้มูลแผนงาน!U19</f>
        <v>0</v>
      </c>
      <c r="V37" s="60">
        <f>ขอ้มูลแผนงาน!V19</f>
        <v>0</v>
      </c>
      <c r="W37" s="60">
        <f>ขอ้มูลแผนงาน!W19</f>
        <v>0</v>
      </c>
      <c r="X37" s="60">
        <f>ขอ้มูลแผนงาน!X19</f>
        <v>0.5</v>
      </c>
      <c r="Y37" s="60">
        <f>ขอ้มูลแผนงาน!Y19</f>
        <v>0.5</v>
      </c>
      <c r="Z37" s="60">
        <f>ขอ้มูลแผนงาน!Z19</f>
        <v>0</v>
      </c>
      <c r="AA37" s="60">
        <f>ขอ้มูลแผนงาน!AA19</f>
        <v>0</v>
      </c>
      <c r="AB37" s="60">
        <f>ขอ้มูลแผนงาน!AB19</f>
        <v>0</v>
      </c>
      <c r="AC37" s="60">
        <f>ขอ้มูลแผนงาน!AC19</f>
        <v>0</v>
      </c>
      <c r="AD37" s="60">
        <f>ขอ้มูลแผนงาน!AD19</f>
        <v>0</v>
      </c>
      <c r="AE37" s="60">
        <f>ขอ้มูลแผนงาน!AE19</f>
        <v>0</v>
      </c>
      <c r="AF37" s="60">
        <f>ขอ้มูลแผนงาน!AF19</f>
        <v>0</v>
      </c>
      <c r="AG37" s="60">
        <f>ขอ้มูลแผนงาน!AG19</f>
        <v>0</v>
      </c>
      <c r="AH37" s="60">
        <f>ขอ้มูลแผนงาน!AH19</f>
        <v>0</v>
      </c>
      <c r="AI37" s="60">
        <f>ขอ้มูลแผนงาน!AI19</f>
        <v>0</v>
      </c>
      <c r="AJ37" s="60">
        <f>ขอ้มูลแผนงาน!AJ19</f>
        <v>0</v>
      </c>
      <c r="AK37" s="60">
        <f>ขอ้มูลแผนงาน!AK19</f>
        <v>0</v>
      </c>
      <c r="AL37" s="82">
        <f>ขอ้มูลแผนงาน!AL19</f>
        <v>0</v>
      </c>
    </row>
    <row r="38" spans="1:38" s="37" customFormat="1" ht="3" customHeight="1">
      <c r="A38" s="725"/>
      <c r="B38" s="728"/>
      <c r="C38" s="729"/>
      <c r="D38" s="729"/>
      <c r="E38" s="71"/>
      <c r="F38" s="736"/>
      <c r="G38" s="737"/>
      <c r="H38" s="69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4"/>
    </row>
    <row r="39" spans="1:38" s="37" customFormat="1" ht="3" customHeight="1">
      <c r="A39" s="725"/>
      <c r="B39" s="728"/>
      <c r="C39" s="729"/>
      <c r="D39" s="729"/>
      <c r="E39" s="71"/>
      <c r="F39" s="736"/>
      <c r="G39" s="737"/>
      <c r="H39" s="68">
        <f>ขอ้มูลแผนงาน!H20</f>
        <v>0</v>
      </c>
      <c r="I39" s="60">
        <f>ขอ้มูลแผนงาน!I20</f>
        <v>0</v>
      </c>
      <c r="J39" s="60">
        <f>ขอ้มูลแผนงาน!J20</f>
        <v>0</v>
      </c>
      <c r="K39" s="60">
        <f>ขอ้มูลแผนงาน!K20</f>
        <v>0</v>
      </c>
      <c r="L39" s="60">
        <f>ขอ้มูลแผนงาน!L20</f>
        <v>0</v>
      </c>
      <c r="M39" s="60">
        <f>ขอ้มูลแผนงาน!M20</f>
        <v>0</v>
      </c>
      <c r="N39" s="60">
        <f>ขอ้มูลแผนงาน!N20</f>
        <v>0</v>
      </c>
      <c r="O39" s="60">
        <f>ขอ้มูลแผนงาน!O20</f>
        <v>0</v>
      </c>
      <c r="P39" s="60">
        <f>ขอ้มูลแผนงาน!P20</f>
        <v>0</v>
      </c>
      <c r="Q39" s="60">
        <f>ขอ้มูลแผนงาน!Q20</f>
        <v>0</v>
      </c>
      <c r="R39" s="60">
        <f>ขอ้มูลแผนงาน!R20</f>
        <v>0</v>
      </c>
      <c r="S39" s="60">
        <f>ขอ้มูลแผนงาน!S20</f>
        <v>0</v>
      </c>
      <c r="T39" s="60">
        <f>ขอ้มูลแผนงาน!T20</f>
        <v>0</v>
      </c>
      <c r="U39" s="60">
        <f>ขอ้มูลแผนงาน!U20</f>
        <v>0</v>
      </c>
      <c r="V39" s="60">
        <f>ขอ้มูลแผนงาน!V20</f>
        <v>0</v>
      </c>
      <c r="W39" s="60">
        <f>ขอ้มูลแผนงาน!W20</f>
        <v>0</v>
      </c>
      <c r="X39" s="60">
        <f>ขอ้มูลแผนงาน!X20</f>
        <v>0</v>
      </c>
      <c r="Y39" s="60">
        <f>ขอ้มูลแผนงาน!Y20</f>
        <v>0</v>
      </c>
      <c r="Z39" s="60">
        <f>ขอ้มูลแผนงาน!Z20</f>
        <v>0</v>
      </c>
      <c r="AA39" s="60">
        <f>ขอ้มูลแผนงาน!AA20</f>
        <v>0</v>
      </c>
      <c r="AB39" s="60">
        <f>ขอ้มูลแผนงาน!AB20</f>
        <v>0</v>
      </c>
      <c r="AC39" s="60">
        <f>ขอ้มูลแผนงาน!AC20</f>
        <v>0</v>
      </c>
      <c r="AD39" s="60">
        <f>ขอ้มูลแผนงาน!AD20</f>
        <v>0</v>
      </c>
      <c r="AE39" s="60">
        <f>ขอ้มูลแผนงาน!AE20</f>
        <v>0</v>
      </c>
      <c r="AF39" s="60">
        <f>ขอ้มูลแผนงาน!AF20</f>
        <v>0</v>
      </c>
      <c r="AG39" s="60">
        <f>ขอ้มูลแผนงาน!AG20</f>
        <v>0</v>
      </c>
      <c r="AH39" s="60">
        <f>ขอ้มูลแผนงาน!AH20</f>
        <v>0</v>
      </c>
      <c r="AI39" s="60">
        <f>ขอ้มูลแผนงาน!AI20</f>
        <v>0</v>
      </c>
      <c r="AJ39" s="60">
        <f>ขอ้มูลแผนงาน!AJ20</f>
        <v>0</v>
      </c>
      <c r="AK39" s="60">
        <f>ขอ้มูลแผนงาน!AK20</f>
        <v>0</v>
      </c>
      <c r="AL39" s="82">
        <f>ขอ้มูลแผนงาน!AL20</f>
        <v>0</v>
      </c>
    </row>
    <row r="40" spans="1:38" s="37" customFormat="1" ht="10.5" customHeight="1">
      <c r="A40" s="718"/>
      <c r="B40" s="730"/>
      <c r="C40" s="731"/>
      <c r="D40" s="731"/>
      <c r="E40" s="79" t="s">
        <v>80</v>
      </c>
      <c r="F40" s="722"/>
      <c r="G40" s="724"/>
      <c r="H40" s="75"/>
      <c r="I40" s="76"/>
      <c r="J40" s="76"/>
      <c r="K40" s="76"/>
      <c r="L40" s="76"/>
      <c r="M40" s="76"/>
      <c r="N40" s="66"/>
      <c r="O40" s="735">
        <f>SUM(H39:AL39)</f>
        <v>0</v>
      </c>
      <c r="P40" s="735"/>
      <c r="Q40" s="735"/>
      <c r="R40" s="735"/>
      <c r="S40" s="735"/>
      <c r="T40" s="735"/>
      <c r="U40" s="735"/>
      <c r="V40" s="735"/>
      <c r="W40" s="735"/>
      <c r="X40" s="735"/>
      <c r="Y40" s="735"/>
      <c r="Z40" s="735"/>
      <c r="AA40" s="735"/>
      <c r="AB40" s="735"/>
      <c r="AC40" s="735"/>
      <c r="AD40" s="735"/>
      <c r="AE40" s="735"/>
      <c r="AF40" s="735"/>
      <c r="AG40" s="735"/>
      <c r="AH40" s="735"/>
      <c r="AI40" s="735"/>
      <c r="AJ40" s="735"/>
      <c r="AK40" s="735"/>
      <c r="AL40" s="739"/>
    </row>
    <row r="41" spans="1:38" s="37" customFormat="1" ht="10.5" customHeight="1">
      <c r="A41" s="717">
        <v>8</v>
      </c>
      <c r="B41" s="726" t="s">
        <v>75</v>
      </c>
      <c r="C41" s="727"/>
      <c r="D41" s="727"/>
      <c r="E41" s="70" t="s">
        <v>79</v>
      </c>
      <c r="F41" s="721"/>
      <c r="G41" s="723"/>
      <c r="H41" s="732">
        <f>SUM(H42:AL42)</f>
        <v>0</v>
      </c>
      <c r="I41" s="733"/>
      <c r="J41" s="733"/>
      <c r="K41" s="733"/>
      <c r="L41" s="733"/>
      <c r="M41" s="733"/>
      <c r="N41" s="733"/>
      <c r="O41" s="733"/>
      <c r="P41" s="733"/>
      <c r="Q41" s="733"/>
      <c r="R41" s="733"/>
      <c r="S41" s="733"/>
      <c r="T41" s="733"/>
      <c r="U41" s="733"/>
      <c r="V41" s="733"/>
      <c r="W41" s="733"/>
      <c r="X41" s="733"/>
      <c r="Y41" s="733"/>
      <c r="Z41" s="733"/>
      <c r="AA41" s="733"/>
      <c r="AB41" s="733"/>
      <c r="AC41" s="733"/>
      <c r="AD41" s="733"/>
      <c r="AE41" s="733"/>
      <c r="AF41" s="733"/>
      <c r="AG41" s="733"/>
      <c r="AH41" s="733"/>
      <c r="AI41" s="733"/>
      <c r="AJ41" s="733"/>
      <c r="AK41" s="733"/>
      <c r="AL41" s="738"/>
    </row>
    <row r="42" spans="1:38" s="37" customFormat="1" ht="3" customHeight="1">
      <c r="A42" s="725"/>
      <c r="B42" s="728"/>
      <c r="C42" s="729"/>
      <c r="D42" s="729"/>
      <c r="E42" s="71"/>
      <c r="F42" s="736"/>
      <c r="G42" s="737"/>
      <c r="H42" s="68">
        <f>ขอ้มูลแผนงาน!H21</f>
        <v>0</v>
      </c>
      <c r="I42" s="60">
        <f>ขอ้มูลแผนงาน!I21</f>
        <v>0</v>
      </c>
      <c r="J42" s="60">
        <f>ขอ้มูลแผนงาน!J21</f>
        <v>0</v>
      </c>
      <c r="K42" s="60">
        <f>ขอ้มูลแผนงาน!K21</f>
        <v>0</v>
      </c>
      <c r="L42" s="60">
        <f>ขอ้มูลแผนงาน!L21</f>
        <v>0</v>
      </c>
      <c r="M42" s="60">
        <f>ขอ้มูลแผนงาน!M21</f>
        <v>0</v>
      </c>
      <c r="N42" s="60">
        <f>ขอ้มูลแผนงาน!N21</f>
        <v>0</v>
      </c>
      <c r="O42" s="60">
        <f>ขอ้มูลแผนงาน!O21</f>
        <v>0</v>
      </c>
      <c r="P42" s="60">
        <f>ขอ้มูลแผนงาน!P21</f>
        <v>0</v>
      </c>
      <c r="Q42" s="60">
        <f>ขอ้มูลแผนงาน!Q21</f>
        <v>0</v>
      </c>
      <c r="R42" s="60">
        <f>ขอ้มูลแผนงาน!R21</f>
        <v>0</v>
      </c>
      <c r="S42" s="60">
        <f>ขอ้มูลแผนงาน!S21</f>
        <v>0</v>
      </c>
      <c r="T42" s="60">
        <f>ขอ้มูลแผนงาน!T21</f>
        <v>0</v>
      </c>
      <c r="U42" s="60">
        <f>ขอ้มูลแผนงาน!U21</f>
        <v>0</v>
      </c>
      <c r="V42" s="60">
        <f>ขอ้มูลแผนงาน!V21</f>
        <v>0</v>
      </c>
      <c r="W42" s="60">
        <f>ขอ้มูลแผนงาน!W21</f>
        <v>0</v>
      </c>
      <c r="X42" s="60">
        <f>ขอ้มูลแผนงาน!X21</f>
        <v>0</v>
      </c>
      <c r="Y42" s="60">
        <f>ขอ้มูลแผนงาน!Y21</f>
        <v>0</v>
      </c>
      <c r="Z42" s="60">
        <f>ขอ้มูลแผนงาน!Z21</f>
        <v>0</v>
      </c>
      <c r="AA42" s="60">
        <f>ขอ้มูลแผนงาน!AA21</f>
        <v>0</v>
      </c>
      <c r="AB42" s="60">
        <f>ขอ้มูลแผนงาน!AB21</f>
        <v>0</v>
      </c>
      <c r="AC42" s="60">
        <f>ขอ้มูลแผนงาน!AC21</f>
        <v>0</v>
      </c>
      <c r="AD42" s="60">
        <f>ขอ้มูลแผนงาน!AD21</f>
        <v>0</v>
      </c>
      <c r="AE42" s="60">
        <f>ขอ้มูลแผนงาน!AE21</f>
        <v>0</v>
      </c>
      <c r="AF42" s="60">
        <f>ขอ้มูลแผนงาน!AF21</f>
        <v>0</v>
      </c>
      <c r="AG42" s="60">
        <f>ขอ้มูลแผนงาน!AG21</f>
        <v>0</v>
      </c>
      <c r="AH42" s="60">
        <f>ขอ้มูลแผนงาน!AH21</f>
        <v>0</v>
      </c>
      <c r="AI42" s="60">
        <f>ขอ้มูลแผนงาน!AI21</f>
        <v>0</v>
      </c>
      <c r="AJ42" s="60">
        <f>ขอ้มูลแผนงาน!AJ21</f>
        <v>0</v>
      </c>
      <c r="AK42" s="60">
        <f>ขอ้มูลแผนงาน!AK21</f>
        <v>0</v>
      </c>
      <c r="AL42" s="82">
        <f>ขอ้มูลแผนงาน!AL21</f>
        <v>0</v>
      </c>
    </row>
    <row r="43" spans="1:38" s="37" customFormat="1" ht="3" customHeight="1">
      <c r="A43" s="725"/>
      <c r="B43" s="728"/>
      <c r="C43" s="729"/>
      <c r="D43" s="729"/>
      <c r="E43" s="71"/>
      <c r="F43" s="736"/>
      <c r="G43" s="737"/>
      <c r="H43" s="69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4"/>
    </row>
    <row r="44" spans="1:38" s="37" customFormat="1" ht="3" customHeight="1">
      <c r="A44" s="725"/>
      <c r="B44" s="728"/>
      <c r="C44" s="729"/>
      <c r="D44" s="729"/>
      <c r="E44" s="71"/>
      <c r="F44" s="736"/>
      <c r="G44" s="737"/>
      <c r="H44" s="68">
        <f>ขอ้มูลแผนงาน!H22</f>
        <v>0</v>
      </c>
      <c r="I44" s="60">
        <f>ขอ้มูลแผนงาน!I22</f>
        <v>0</v>
      </c>
      <c r="J44" s="60">
        <f>ขอ้มูลแผนงาน!J22</f>
        <v>0</v>
      </c>
      <c r="K44" s="60">
        <f>ขอ้มูลแผนงาน!K22</f>
        <v>0</v>
      </c>
      <c r="L44" s="60">
        <f>ขอ้มูลแผนงาน!L22</f>
        <v>0</v>
      </c>
      <c r="M44" s="60">
        <f>ขอ้มูลแผนงาน!M22</f>
        <v>0</v>
      </c>
      <c r="N44" s="60">
        <f>ขอ้มูลแผนงาน!N22</f>
        <v>0</v>
      </c>
      <c r="O44" s="60">
        <f>ขอ้มูลแผนงาน!O22</f>
        <v>0</v>
      </c>
      <c r="P44" s="60">
        <f>ขอ้มูลแผนงาน!P22</f>
        <v>0</v>
      </c>
      <c r="Q44" s="60">
        <f>ขอ้มูลแผนงาน!Q22</f>
        <v>0</v>
      </c>
      <c r="R44" s="60">
        <f>ขอ้มูลแผนงาน!R22</f>
        <v>0</v>
      </c>
      <c r="S44" s="60">
        <f>ขอ้มูลแผนงาน!S22</f>
        <v>0</v>
      </c>
      <c r="T44" s="60">
        <f>ขอ้มูลแผนงาน!T22</f>
        <v>0</v>
      </c>
      <c r="U44" s="60">
        <f>ขอ้มูลแผนงาน!U22</f>
        <v>0</v>
      </c>
      <c r="V44" s="60">
        <f>ขอ้มูลแผนงาน!V22</f>
        <v>0</v>
      </c>
      <c r="W44" s="60">
        <f>ขอ้มูลแผนงาน!W22</f>
        <v>0</v>
      </c>
      <c r="X44" s="60">
        <f>ขอ้มูลแผนงาน!X22</f>
        <v>0</v>
      </c>
      <c r="Y44" s="60">
        <f>ขอ้มูลแผนงาน!Y22</f>
        <v>0</v>
      </c>
      <c r="Z44" s="60">
        <f>ขอ้มูลแผนงาน!Z22</f>
        <v>0</v>
      </c>
      <c r="AA44" s="60">
        <f>ขอ้มูลแผนงาน!AA22</f>
        <v>0</v>
      </c>
      <c r="AB44" s="60">
        <f>ขอ้มูลแผนงาน!AB22</f>
        <v>0</v>
      </c>
      <c r="AC44" s="60">
        <f>ขอ้มูลแผนงาน!AC22</f>
        <v>0</v>
      </c>
      <c r="AD44" s="60">
        <f>ขอ้มูลแผนงาน!AD22</f>
        <v>0</v>
      </c>
      <c r="AE44" s="60">
        <f>ขอ้มูลแผนงาน!AE22</f>
        <v>0</v>
      </c>
      <c r="AF44" s="60">
        <f>ขอ้มูลแผนงาน!AF22</f>
        <v>0</v>
      </c>
      <c r="AG44" s="60">
        <f>ขอ้มูลแผนงาน!AG22</f>
        <v>0</v>
      </c>
      <c r="AH44" s="60">
        <f>ขอ้มูลแผนงาน!AH22</f>
        <v>0</v>
      </c>
      <c r="AI44" s="60">
        <f>ขอ้มูลแผนงาน!AI22</f>
        <v>0</v>
      </c>
      <c r="AJ44" s="60">
        <f>ขอ้มูลแผนงาน!AJ22</f>
        <v>0</v>
      </c>
      <c r="AK44" s="60">
        <f>ขอ้มูลแผนงาน!AK22</f>
        <v>0</v>
      </c>
      <c r="AL44" s="82">
        <f>ขอ้มูลแผนงาน!AL22</f>
        <v>0</v>
      </c>
    </row>
    <row r="45" spans="1:38" s="37" customFormat="1" ht="10.5" customHeight="1">
      <c r="A45" s="718"/>
      <c r="B45" s="730"/>
      <c r="C45" s="731"/>
      <c r="D45" s="731"/>
      <c r="E45" s="79" t="s">
        <v>80</v>
      </c>
      <c r="F45" s="722"/>
      <c r="G45" s="724"/>
      <c r="H45" s="734">
        <f>SUM(H44:AL44)</f>
        <v>0</v>
      </c>
      <c r="I45" s="735"/>
      <c r="J45" s="735"/>
      <c r="K45" s="735"/>
      <c r="L45" s="735"/>
      <c r="M45" s="735"/>
      <c r="N45" s="735"/>
      <c r="O45" s="735"/>
      <c r="P45" s="735"/>
      <c r="Q45" s="735"/>
      <c r="R45" s="735"/>
      <c r="S45" s="735"/>
      <c r="T45" s="735"/>
      <c r="U45" s="735"/>
      <c r="V45" s="735"/>
      <c r="W45" s="735"/>
      <c r="X45" s="735"/>
      <c r="Y45" s="735"/>
      <c r="Z45" s="735"/>
      <c r="AA45" s="735"/>
      <c r="AB45" s="735"/>
      <c r="AC45" s="735"/>
      <c r="AD45" s="735"/>
      <c r="AE45" s="735"/>
      <c r="AF45" s="735"/>
      <c r="AG45" s="735"/>
      <c r="AH45" s="735"/>
      <c r="AI45" s="735"/>
      <c r="AJ45" s="735"/>
      <c r="AK45" s="735"/>
      <c r="AL45" s="739"/>
    </row>
    <row r="46" spans="1:38" s="37" customFormat="1" ht="10.5" customHeight="1">
      <c r="A46" s="39"/>
      <c r="B46" s="87"/>
      <c r="C46" s="87"/>
      <c r="D46" s="87"/>
      <c r="E46" s="83"/>
      <c r="F46" s="55"/>
      <c r="G46" s="54"/>
      <c r="H46" s="84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72">
        <v>0</v>
      </c>
      <c r="AH46" s="85"/>
      <c r="AI46" s="749" t="s">
        <v>79</v>
      </c>
      <c r="AJ46" s="750"/>
      <c r="AK46" s="750"/>
      <c r="AL46" s="751"/>
    </row>
    <row r="47" spans="1:38" s="37" customFormat="1" ht="3" customHeight="1">
      <c r="A47" s="53"/>
      <c r="B47" s="88"/>
      <c r="C47" s="87"/>
      <c r="D47" s="87"/>
      <c r="E47" s="83"/>
      <c r="F47" s="55"/>
      <c r="G47" s="54"/>
      <c r="H47" s="84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91"/>
      <c r="AE47" s="91"/>
      <c r="AF47" s="91"/>
      <c r="AG47" s="91"/>
      <c r="AH47" s="85"/>
      <c r="AI47" s="752"/>
      <c r="AJ47" s="752"/>
      <c r="AK47" s="752"/>
      <c r="AL47" s="753"/>
    </row>
    <row r="48" spans="1:38" s="37" customFormat="1" ht="3" customHeight="1">
      <c r="A48" s="53"/>
      <c r="B48" s="88"/>
      <c r="C48" s="87"/>
      <c r="D48" s="87"/>
      <c r="E48" s="83"/>
      <c r="F48" s="55"/>
      <c r="G48" s="54"/>
      <c r="H48" s="84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752"/>
      <c r="AJ48" s="752"/>
      <c r="AK48" s="752"/>
      <c r="AL48" s="753"/>
    </row>
    <row r="49" spans="1:49" s="37" customFormat="1" ht="3" customHeight="1">
      <c r="A49" s="53"/>
      <c r="B49" s="88"/>
      <c r="C49" s="87"/>
      <c r="D49" s="87"/>
      <c r="E49" s="83"/>
      <c r="F49" s="55"/>
      <c r="G49" s="54"/>
      <c r="H49" s="84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754" t="s">
        <v>80</v>
      </c>
      <c r="AJ49" s="755"/>
      <c r="AK49" s="755"/>
      <c r="AL49" s="756"/>
    </row>
    <row r="50" spans="1:49" s="37" customFormat="1" ht="3" customHeight="1">
      <c r="A50" s="53"/>
      <c r="B50" s="88"/>
      <c r="C50" s="87"/>
      <c r="D50" s="87"/>
      <c r="E50" s="83"/>
      <c r="F50" s="55"/>
      <c r="G50" s="54"/>
      <c r="H50" s="84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101"/>
      <c r="AE50" s="102"/>
      <c r="AF50" s="102"/>
      <c r="AG50" s="102"/>
      <c r="AH50" s="85"/>
      <c r="AI50" s="755"/>
      <c r="AJ50" s="755"/>
      <c r="AK50" s="755"/>
      <c r="AL50" s="756"/>
    </row>
    <row r="51" spans="1:49" s="37" customFormat="1" ht="9.75" customHeight="1">
      <c r="A51" s="40"/>
      <c r="B51" s="89"/>
      <c r="C51" s="90"/>
      <c r="D51" s="90"/>
      <c r="E51" s="86"/>
      <c r="F51" s="52"/>
      <c r="G51" s="65"/>
      <c r="H51" s="77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>
        <v>0</v>
      </c>
      <c r="AH51" s="78"/>
      <c r="AI51" s="757"/>
      <c r="AJ51" s="757"/>
      <c r="AK51" s="757"/>
      <c r="AL51" s="758"/>
    </row>
    <row r="52" spans="1:49" s="37" customFormat="1" ht="21" customHeight="1">
      <c r="A52" s="760"/>
      <c r="B52" s="760"/>
      <c r="C52" s="760"/>
      <c r="D52" s="760"/>
      <c r="E52" s="760"/>
      <c r="F52" s="762"/>
      <c r="G52" s="762"/>
      <c r="H52" s="107"/>
      <c r="I52" s="107"/>
      <c r="J52" s="107"/>
      <c r="K52" s="107"/>
      <c r="L52" s="107"/>
      <c r="M52" s="107"/>
      <c r="N52" s="107"/>
      <c r="O52" s="107"/>
      <c r="P52" s="107"/>
      <c r="Q52" s="49" t="s">
        <v>54</v>
      </c>
      <c r="R52" s="37" t="s">
        <v>61</v>
      </c>
      <c r="U52" s="107"/>
      <c r="V52" s="107"/>
      <c r="W52" s="107"/>
      <c r="X52" s="107"/>
      <c r="Y52" s="107"/>
      <c r="Z52" s="37" t="s">
        <v>59</v>
      </c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</row>
    <row r="53" spans="1:49" s="37" customFormat="1" ht="21" customHeight="1">
      <c r="A53" s="761"/>
      <c r="B53" s="761"/>
      <c r="C53" s="761"/>
      <c r="D53" s="761"/>
      <c r="E53" s="761"/>
      <c r="F53" s="759"/>
      <c r="G53" s="759"/>
      <c r="H53" s="108"/>
      <c r="I53" s="108"/>
      <c r="J53" s="108"/>
      <c r="K53" s="108"/>
      <c r="L53" s="108"/>
      <c r="M53" s="108"/>
      <c r="N53" s="108"/>
      <c r="O53" s="108"/>
      <c r="P53" s="108"/>
      <c r="R53" s="37" t="s">
        <v>83</v>
      </c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N53" s="49"/>
      <c r="AW53" s="37" t="s">
        <v>59</v>
      </c>
    </row>
    <row r="54" spans="1:49" s="37" customFormat="1" ht="21" customHeight="1">
      <c r="A54" s="105"/>
      <c r="B54" s="105"/>
      <c r="C54" s="105"/>
      <c r="D54" s="105"/>
      <c r="E54" s="105"/>
      <c r="F54" s="104"/>
      <c r="G54" s="104"/>
      <c r="Q54" s="49" t="s">
        <v>60</v>
      </c>
      <c r="S54" s="37" t="s">
        <v>91</v>
      </c>
    </row>
    <row r="55" spans="1:49" s="37" customFormat="1" ht="21" customHeight="1">
      <c r="A55" s="105" t="s">
        <v>44</v>
      </c>
      <c r="B55" s="106"/>
      <c r="C55" s="106"/>
      <c r="D55" s="106"/>
      <c r="E55" s="106"/>
      <c r="F55" s="759"/>
      <c r="G55" s="759"/>
      <c r="S55" s="37" t="s">
        <v>90</v>
      </c>
      <c r="T55" s="36"/>
      <c r="AN55" s="49"/>
    </row>
    <row r="56" spans="1:49" s="37" customFormat="1" ht="21" customHeight="1">
      <c r="A56" s="106"/>
      <c r="B56" s="106"/>
      <c r="C56" s="106"/>
      <c r="D56" s="106"/>
      <c r="E56" s="106"/>
      <c r="F56" s="759"/>
      <c r="G56" s="759"/>
      <c r="H56" s="103"/>
    </row>
    <row r="57" spans="1:49" s="37" customFormat="1" ht="21" customHeight="1">
      <c r="A57" s="106"/>
      <c r="B57" s="106"/>
      <c r="C57" s="106"/>
      <c r="D57" s="106"/>
      <c r="E57" s="106"/>
      <c r="F57" s="759"/>
      <c r="G57" s="759"/>
    </row>
    <row r="58" spans="1:49" s="37" customFormat="1"/>
    <row r="59" spans="1:49" s="37" customFormat="1"/>
    <row r="60" spans="1:49" s="37" customFormat="1"/>
    <row r="61" spans="1:49" s="37" customFormat="1">
      <c r="AM61" s="717" t="s">
        <v>57</v>
      </c>
      <c r="AN61" s="745" t="s">
        <v>26</v>
      </c>
      <c r="AO61" s="746"/>
      <c r="AP61" s="746"/>
      <c r="AQ61" s="723"/>
      <c r="AR61" s="51" t="s">
        <v>79</v>
      </c>
      <c r="AS61" s="96" t="s">
        <v>80</v>
      </c>
    </row>
    <row r="62" spans="1:49" s="37" customFormat="1">
      <c r="AM62" s="718"/>
      <c r="AN62" s="747"/>
      <c r="AO62" s="748"/>
      <c r="AP62" s="748"/>
      <c r="AQ62" s="724"/>
      <c r="AR62" s="52" t="s">
        <v>84</v>
      </c>
      <c r="AS62" s="97" t="s">
        <v>84</v>
      </c>
    </row>
    <row r="63" spans="1:49" s="37" customFormat="1">
      <c r="AM63" s="41">
        <v>1</v>
      </c>
      <c r="AN63" s="43" t="s">
        <v>69</v>
      </c>
      <c r="AO63" s="42"/>
      <c r="AP63" s="42"/>
      <c r="AQ63" s="50"/>
      <c r="AR63" s="95">
        <v>2</v>
      </c>
      <c r="AS63" s="98">
        <v>2</v>
      </c>
    </row>
    <row r="64" spans="1:49" s="37" customFormat="1">
      <c r="AM64" s="46">
        <v>2</v>
      </c>
      <c r="AN64" s="47" t="s">
        <v>70</v>
      </c>
      <c r="AO64" s="44"/>
      <c r="AP64" s="44"/>
      <c r="AQ64" s="45"/>
      <c r="AR64" s="93">
        <v>5</v>
      </c>
      <c r="AS64" s="99">
        <v>4</v>
      </c>
    </row>
    <row r="65" spans="39:45" s="37" customFormat="1">
      <c r="AM65" s="46">
        <v>3</v>
      </c>
      <c r="AN65" s="47" t="s">
        <v>71</v>
      </c>
      <c r="AO65" s="47"/>
      <c r="AP65" s="44"/>
      <c r="AQ65" s="44"/>
      <c r="AR65" s="93">
        <v>14</v>
      </c>
      <c r="AS65" s="99">
        <v>12</v>
      </c>
    </row>
    <row r="66" spans="39:45" s="37" customFormat="1">
      <c r="AM66" s="46">
        <v>4</v>
      </c>
      <c r="AN66" s="47" t="s">
        <v>72</v>
      </c>
      <c r="AO66" s="47"/>
      <c r="AP66" s="44"/>
      <c r="AQ66" s="44"/>
      <c r="AR66" s="93">
        <v>15</v>
      </c>
      <c r="AS66" s="99">
        <v>15</v>
      </c>
    </row>
    <row r="67" spans="39:45" s="37" customFormat="1">
      <c r="AM67" s="46">
        <v>5</v>
      </c>
      <c r="AN67" s="47" t="s">
        <v>78</v>
      </c>
      <c r="AO67" s="47"/>
      <c r="AP67" s="44"/>
      <c r="AQ67" s="44"/>
      <c r="AR67" s="93">
        <v>17</v>
      </c>
      <c r="AS67" s="99">
        <v>17</v>
      </c>
    </row>
    <row r="68" spans="39:45" s="37" customFormat="1">
      <c r="AM68" s="46">
        <v>6</v>
      </c>
      <c r="AN68" s="47" t="s">
        <v>73</v>
      </c>
      <c r="AO68" s="47"/>
      <c r="AP68" s="44"/>
      <c r="AQ68" s="44"/>
      <c r="AR68" s="93">
        <v>17</v>
      </c>
      <c r="AS68" s="99">
        <v>18</v>
      </c>
    </row>
    <row r="69" spans="39:45" s="37" customFormat="1">
      <c r="AM69" s="46">
        <v>7</v>
      </c>
      <c r="AN69" s="47" t="s">
        <v>74</v>
      </c>
      <c r="AO69" s="47"/>
      <c r="AP69" s="44"/>
      <c r="AQ69" s="44"/>
      <c r="AR69" s="93">
        <v>18</v>
      </c>
      <c r="AS69" s="99">
        <v>19</v>
      </c>
    </row>
    <row r="70" spans="39:45" s="37" customFormat="1">
      <c r="AM70" s="46">
        <v>8</v>
      </c>
      <c r="AN70" s="47" t="s">
        <v>75</v>
      </c>
      <c r="AO70" s="47"/>
      <c r="AP70" s="44"/>
      <c r="AQ70" s="44"/>
      <c r="AR70" s="93"/>
      <c r="AS70" s="99"/>
    </row>
    <row r="71" spans="39:45" s="37" customFormat="1">
      <c r="AM71" s="92"/>
      <c r="AN71" s="48"/>
      <c r="AO71" s="48"/>
      <c r="AP71" s="48"/>
      <c r="AQ71" s="48"/>
      <c r="AR71" s="94"/>
      <c r="AS71" s="100"/>
    </row>
    <row r="72" spans="39:45" s="37" customFormat="1"/>
    <row r="73" spans="39:45" s="37" customFormat="1"/>
    <row r="74" spans="39:45" s="37" customFormat="1"/>
    <row r="75" spans="39:45" s="37" customFormat="1"/>
    <row r="76" spans="39:45" s="37" customFormat="1"/>
    <row r="77" spans="39:45" s="37" customFormat="1"/>
    <row r="78" spans="39:45" s="37" customFormat="1"/>
    <row r="79" spans="39:45" s="37" customFormat="1"/>
    <row r="80" spans="39:45" s="37" customFormat="1"/>
    <row r="81" s="37" customFormat="1"/>
    <row r="82" s="37" customFormat="1"/>
    <row r="83" s="37" customFormat="1"/>
    <row r="84" s="37" customFormat="1"/>
    <row r="85" s="37" customFormat="1"/>
    <row r="86" s="37" customFormat="1"/>
    <row r="87" s="37" customFormat="1"/>
    <row r="88" s="37" customFormat="1"/>
    <row r="89" s="37" customFormat="1"/>
    <row r="90" s="37" customFormat="1"/>
    <row r="91" s="37" customFormat="1"/>
    <row r="92" s="37" customFormat="1"/>
    <row r="93" s="37" customFormat="1"/>
    <row r="94" s="37" customFormat="1"/>
    <row r="95" s="37" customFormat="1"/>
    <row r="96" s="37" customFormat="1"/>
    <row r="97" s="37" customFormat="1"/>
    <row r="98" s="37" customFormat="1"/>
    <row r="99" s="37" customFormat="1"/>
    <row r="100" s="37" customFormat="1"/>
    <row r="101" s="37" customFormat="1"/>
    <row r="102" s="37" customFormat="1"/>
    <row r="103" s="37" customFormat="1"/>
    <row r="104" s="37" customFormat="1"/>
    <row r="105" s="37" customFormat="1"/>
    <row r="106" s="37" customFormat="1"/>
    <row r="107" s="37" customFormat="1"/>
    <row r="108" s="37" customFormat="1"/>
    <row r="109" s="37" customFormat="1"/>
    <row r="110" s="37" customFormat="1"/>
    <row r="111" s="37" customFormat="1"/>
    <row r="112" s="37" customFormat="1"/>
    <row r="113" s="37" customFormat="1"/>
    <row r="114" s="37" customFormat="1"/>
    <row r="115" s="37" customFormat="1"/>
    <row r="116" s="37" customFormat="1"/>
    <row r="117" s="37" customFormat="1"/>
    <row r="118" s="37" customFormat="1"/>
    <row r="119" s="37" customFormat="1"/>
    <row r="120" s="37" customFormat="1"/>
    <row r="121" s="37" customFormat="1"/>
    <row r="122" s="37" customFormat="1"/>
    <row r="123" s="37" customFormat="1"/>
    <row r="124" s="37" customFormat="1"/>
    <row r="125" s="37" customFormat="1"/>
    <row r="126" s="37" customFormat="1"/>
    <row r="127" s="37" customFormat="1"/>
    <row r="128" s="37" customFormat="1"/>
    <row r="129" s="37" customFormat="1"/>
    <row r="130" s="37" customFormat="1"/>
    <row r="131" s="37" customFormat="1"/>
    <row r="132" s="37" customFormat="1"/>
    <row r="133" s="37" customFormat="1"/>
    <row r="134" s="37" customFormat="1"/>
    <row r="135" s="37" customFormat="1"/>
    <row r="136" s="37" customFormat="1"/>
    <row r="137" s="37" customFormat="1"/>
    <row r="138" s="37" customFormat="1"/>
    <row r="139" s="37" customFormat="1"/>
    <row r="140" s="37" customFormat="1"/>
    <row r="141" s="37" customFormat="1"/>
    <row r="142" s="37" customFormat="1"/>
    <row r="143" s="37" customFormat="1"/>
    <row r="144" s="37" customFormat="1"/>
    <row r="145" s="37" customFormat="1"/>
    <row r="146" s="37" customFormat="1"/>
    <row r="147" s="37" customFormat="1"/>
    <row r="148" s="37" customFormat="1"/>
    <row r="149" s="37" customFormat="1"/>
    <row r="150" s="37" customFormat="1"/>
    <row r="151" s="37" customFormat="1"/>
    <row r="152" s="37" customFormat="1"/>
    <row r="153" s="37" customFormat="1"/>
    <row r="154" s="37" customFormat="1"/>
    <row r="155" s="37" customFormat="1"/>
    <row r="156" s="37" customFormat="1"/>
    <row r="157" s="37" customFormat="1"/>
    <row r="158" s="37" customFormat="1"/>
  </sheetData>
  <mergeCells count="70">
    <mergeCell ref="F41:F45"/>
    <mergeCell ref="G41:G45"/>
    <mergeCell ref="G11:G15"/>
    <mergeCell ref="F26:F30"/>
    <mergeCell ref="G26:G30"/>
    <mergeCell ref="F31:F35"/>
    <mergeCell ref="G31:G35"/>
    <mergeCell ref="F55:G57"/>
    <mergeCell ref="A52:E52"/>
    <mergeCell ref="A53:E53"/>
    <mergeCell ref="F52:G52"/>
    <mergeCell ref="F53:G53"/>
    <mergeCell ref="AM61:AM62"/>
    <mergeCell ref="AN61:AQ62"/>
    <mergeCell ref="AI46:AL48"/>
    <mergeCell ref="AI49:AL51"/>
    <mergeCell ref="O40:AL40"/>
    <mergeCell ref="H41:AL41"/>
    <mergeCell ref="H45:AL45"/>
    <mergeCell ref="Q26:AB26"/>
    <mergeCell ref="Q30:AB30"/>
    <mergeCell ref="H31:AL31"/>
    <mergeCell ref="H35:AL35"/>
    <mergeCell ref="O36:AL36"/>
    <mergeCell ref="A26:A30"/>
    <mergeCell ref="B26:D30"/>
    <mergeCell ref="F36:F40"/>
    <mergeCell ref="G36:G40"/>
    <mergeCell ref="A21:A25"/>
    <mergeCell ref="B21:D25"/>
    <mergeCell ref="A41:A45"/>
    <mergeCell ref="B41:D45"/>
    <mergeCell ref="A36:A40"/>
    <mergeCell ref="B36:D40"/>
    <mergeCell ref="AH2:AI2"/>
    <mergeCell ref="A31:A35"/>
    <mergeCell ref="B31:D35"/>
    <mergeCell ref="T11:Y11"/>
    <mergeCell ref="Z11:AE11"/>
    <mergeCell ref="AF11:AK11"/>
    <mergeCell ref="W2:X2"/>
    <mergeCell ref="Z2:AA2"/>
    <mergeCell ref="AB2:AC2"/>
    <mergeCell ref="H11:S11"/>
    <mergeCell ref="L25:AB25"/>
    <mergeCell ref="A16:A20"/>
    <mergeCell ref="B16:D20"/>
    <mergeCell ref="H16:AL16"/>
    <mergeCell ref="H20:AL20"/>
    <mergeCell ref="L21:AA21"/>
    <mergeCell ref="F16:F20"/>
    <mergeCell ref="G16:G20"/>
    <mergeCell ref="F21:F25"/>
    <mergeCell ref="G21:G25"/>
    <mergeCell ref="A11:A15"/>
    <mergeCell ref="B11:D15"/>
    <mergeCell ref="H6:M6"/>
    <mergeCell ref="H10:M10"/>
    <mergeCell ref="B6:D10"/>
    <mergeCell ref="H15:S15"/>
    <mergeCell ref="A6:A10"/>
    <mergeCell ref="F6:F10"/>
    <mergeCell ref="G6:G10"/>
    <mergeCell ref="F11:F15"/>
    <mergeCell ref="H3:I3"/>
    <mergeCell ref="H4:AL4"/>
    <mergeCell ref="A4:A5"/>
    <mergeCell ref="B4:E5"/>
    <mergeCell ref="F4:F5"/>
    <mergeCell ref="G4:G5"/>
  </mergeCells>
  <phoneticPr fontId="10" type="noConversion"/>
  <conditionalFormatting sqref="H7:P7 H9:N9 H42:AL42 H14:AL14 H12:X12 H17:AL17 H19:AL19 H22:AL22 H24:AL24 H27:AL27 H29:AL29 H32:AL32 H34:AL34 H37:AL37 H39:AL39 H44:AL44">
    <cfRule type="cellIs" dxfId="0" priority="1" stopIfTrue="1" operator="greaterThan">
      <formula>0</formula>
    </cfRule>
  </conditionalFormatting>
  <printOptions horizontalCentered="1"/>
  <pageMargins left="0.39370078740157483" right="0" top="0.84" bottom="0.19685039370078741" header="0.51181102362204722" footer="0.51181102362204722"/>
  <pageSetup paperSize="9" orientation="landscape" horizontalDpi="4294967293" verticalDpi="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0"/>
  <sheetViews>
    <sheetView topLeftCell="A11" workbookViewId="0">
      <selection activeCell="P19" sqref="P19"/>
    </sheetView>
  </sheetViews>
  <sheetFormatPr defaultRowHeight="12.75"/>
  <cols>
    <col min="3" max="3" width="9.85546875" bestFit="1" customWidth="1"/>
    <col min="5" max="8" width="10.140625" bestFit="1" customWidth="1"/>
  </cols>
  <sheetData>
    <row r="1" spans="1:12" ht="27">
      <c r="A1" s="763" t="s">
        <v>107</v>
      </c>
      <c r="B1" s="763"/>
      <c r="C1" s="763"/>
      <c r="D1" s="763"/>
      <c r="E1" s="763"/>
      <c r="F1" s="763"/>
      <c r="G1" s="763"/>
      <c r="H1" s="763"/>
      <c r="I1" s="763"/>
      <c r="J1" s="189"/>
      <c r="K1" s="189"/>
      <c r="L1" s="189"/>
    </row>
    <row r="2" spans="1:12" ht="24">
      <c r="A2" s="764" t="str">
        <f>ป้อนข้อมูล!C3</f>
        <v>ถนนเส้นแยก ทช.อด.4048 - บ้านร่มเย็น หมู่ที่ 8  ตำบลตาลเลียน  อำเภอกุดจับ  จังหวัดอุดรธานี</v>
      </c>
      <c r="B2" s="764"/>
      <c r="C2" s="764"/>
      <c r="D2" s="764"/>
      <c r="E2" s="764"/>
      <c r="F2" s="764"/>
      <c r="G2" s="764"/>
      <c r="H2" s="764"/>
      <c r="I2" s="278"/>
      <c r="J2" s="189"/>
      <c r="K2" s="189"/>
      <c r="L2" s="189"/>
    </row>
    <row r="3" spans="1:12" ht="24">
      <c r="A3" s="764" t="s">
        <v>108</v>
      </c>
      <c r="B3" s="764"/>
      <c r="C3" s="764"/>
      <c r="D3" s="764"/>
      <c r="E3" s="764"/>
      <c r="F3" s="764" t="s">
        <v>232</v>
      </c>
      <c r="G3" s="764"/>
      <c r="H3" s="280" t="s">
        <v>41</v>
      </c>
      <c r="I3" s="279"/>
      <c r="J3" s="189"/>
      <c r="K3" s="189"/>
      <c r="L3" s="189"/>
    </row>
    <row r="4" spans="1:12" ht="24">
      <c r="A4" s="279"/>
      <c r="B4" s="281" t="s">
        <v>109</v>
      </c>
      <c r="C4" s="768">
        <f>ป้อนข้อมูล!G6</f>
        <v>45520</v>
      </c>
      <c r="D4" s="768"/>
      <c r="E4" s="768"/>
      <c r="F4" s="279"/>
      <c r="G4" s="279"/>
      <c r="H4" s="282"/>
      <c r="I4" s="279"/>
      <c r="J4" s="189"/>
      <c r="K4" s="189"/>
      <c r="L4" s="189"/>
    </row>
    <row r="5" spans="1:12" ht="24">
      <c r="A5" s="283"/>
      <c r="B5" s="283"/>
      <c r="C5" s="283"/>
      <c r="D5" s="283"/>
      <c r="E5" s="283"/>
      <c r="F5" s="283"/>
      <c r="G5" s="283"/>
      <c r="H5" s="283"/>
      <c r="I5" s="283"/>
      <c r="J5" s="189"/>
      <c r="K5" s="189"/>
      <c r="L5" s="189"/>
    </row>
    <row r="6" spans="1:12" ht="24">
      <c r="A6" s="283"/>
      <c r="B6" s="284" t="s">
        <v>110</v>
      </c>
      <c r="C6" s="285"/>
      <c r="D6" s="285"/>
      <c r="E6" s="285"/>
      <c r="F6" s="285"/>
      <c r="G6" s="286"/>
      <c r="H6" s="283"/>
      <c r="I6" s="283"/>
      <c r="J6" s="189"/>
      <c r="K6" s="189"/>
      <c r="L6" s="189"/>
    </row>
    <row r="7" spans="1:12" ht="24">
      <c r="A7" s="283"/>
      <c r="B7" s="287"/>
      <c r="C7" s="288"/>
      <c r="D7" s="289"/>
      <c r="E7" s="290" t="s">
        <v>111</v>
      </c>
      <c r="F7" s="291"/>
      <c r="G7" s="292"/>
      <c r="H7" s="283"/>
      <c r="I7" s="283"/>
      <c r="J7" s="189"/>
      <c r="K7" s="189"/>
      <c r="L7" s="189"/>
    </row>
    <row r="8" spans="1:12" ht="24">
      <c r="A8" s="283"/>
      <c r="B8" s="293" t="s">
        <v>26</v>
      </c>
      <c r="C8" s="294"/>
      <c r="D8" s="295"/>
      <c r="E8" s="296" t="s">
        <v>112</v>
      </c>
      <c r="F8" s="296" t="s">
        <v>113</v>
      </c>
      <c r="G8" s="296" t="s">
        <v>114</v>
      </c>
      <c r="H8" s="283"/>
      <c r="I8" s="283"/>
      <c r="J8" s="189"/>
      <c r="K8" s="189"/>
      <c r="L8" s="189"/>
    </row>
    <row r="9" spans="1:12" ht="24">
      <c r="A9" s="283"/>
      <c r="B9" s="297" t="s">
        <v>115</v>
      </c>
      <c r="C9" s="298"/>
      <c r="D9" s="299"/>
      <c r="E9" s="300">
        <f>H22</f>
        <v>665.83</v>
      </c>
      <c r="F9" s="301">
        <f>+E9</f>
        <v>665.83</v>
      </c>
      <c r="G9" s="301">
        <f>H33</f>
        <v>804.43000000000006</v>
      </c>
      <c r="H9" s="283"/>
      <c r="I9" s="283"/>
      <c r="J9" s="189"/>
      <c r="K9" s="189"/>
      <c r="L9" s="189"/>
    </row>
    <row r="10" spans="1:12" ht="24">
      <c r="A10" s="283"/>
      <c r="B10" s="302" t="s">
        <v>116</v>
      </c>
      <c r="C10" s="303"/>
      <c r="D10" s="304"/>
      <c r="E10" s="305">
        <v>4</v>
      </c>
      <c r="F10" s="306">
        <v>5</v>
      </c>
      <c r="G10" s="306">
        <v>3</v>
      </c>
      <c r="H10" s="283"/>
      <c r="I10" s="283"/>
      <c r="J10" s="189"/>
      <c r="K10" s="189"/>
      <c r="L10" s="189"/>
    </row>
    <row r="11" spans="1:12" ht="24">
      <c r="A11" s="283"/>
      <c r="B11" s="302" t="s">
        <v>32</v>
      </c>
      <c r="C11" s="303"/>
      <c r="D11" s="304"/>
      <c r="E11" s="306">
        <f>E9/E10</f>
        <v>166.45750000000001</v>
      </c>
      <c r="F11" s="306">
        <f>F9/F10</f>
        <v>133.166</v>
      </c>
      <c r="G11" s="306">
        <f>G9/G10</f>
        <v>268.14333333333337</v>
      </c>
      <c r="H11" s="283"/>
      <c r="I11" s="283"/>
      <c r="J11" s="189"/>
      <c r="K11" s="189"/>
      <c r="L11" s="189"/>
    </row>
    <row r="12" spans="1:12" ht="24">
      <c r="A12" s="283"/>
      <c r="B12" s="307" t="s">
        <v>117</v>
      </c>
      <c r="C12" s="283"/>
      <c r="D12" s="308"/>
      <c r="E12" s="309">
        <f>F12</f>
        <v>133</v>
      </c>
      <c r="F12" s="309">
        <v>133</v>
      </c>
      <c r="G12" s="309">
        <f>F12</f>
        <v>133</v>
      </c>
      <c r="H12" s="283"/>
      <c r="I12" s="283"/>
      <c r="J12" s="189"/>
      <c r="K12" s="189"/>
      <c r="L12" s="189"/>
    </row>
    <row r="13" spans="1:12" ht="24">
      <c r="A13" s="283"/>
      <c r="B13" s="310" t="s">
        <v>118</v>
      </c>
      <c r="C13" s="311"/>
      <c r="D13" s="312"/>
      <c r="E13" s="313">
        <v>17</v>
      </c>
      <c r="F13" s="313">
        <v>17</v>
      </c>
      <c r="G13" s="313">
        <v>17</v>
      </c>
      <c r="H13" s="283"/>
      <c r="I13" s="283"/>
      <c r="J13" s="189"/>
      <c r="K13" s="189"/>
      <c r="L13" s="189"/>
    </row>
    <row r="14" spans="1:12" ht="24">
      <c r="A14" s="283"/>
      <c r="B14" s="765" t="s">
        <v>119</v>
      </c>
      <c r="C14" s="766"/>
      <c r="D14" s="767"/>
      <c r="E14" s="314">
        <f>E11+E12+E13</f>
        <v>316.45749999999998</v>
      </c>
      <c r="F14" s="314">
        <f>F11+F12+F13</f>
        <v>283.166</v>
      </c>
      <c r="G14" s="314">
        <f>G11+G12+G13</f>
        <v>418.14333333333337</v>
      </c>
      <c r="H14" s="283"/>
      <c r="I14" s="283"/>
      <c r="J14" s="189"/>
      <c r="K14" s="189"/>
      <c r="L14" s="189"/>
    </row>
    <row r="15" spans="1:12" ht="24">
      <c r="A15" s="283"/>
      <c r="B15" s="283"/>
      <c r="C15" s="283"/>
      <c r="D15" s="283"/>
      <c r="E15" s="283"/>
      <c r="F15" s="283"/>
      <c r="G15" s="283"/>
      <c r="H15" s="283"/>
      <c r="I15" s="283"/>
      <c r="J15" s="189"/>
      <c r="K15" s="189"/>
      <c r="L15" s="189"/>
    </row>
    <row r="16" spans="1:12" ht="24">
      <c r="A16" s="283" t="s">
        <v>120</v>
      </c>
      <c r="B16" s="283"/>
      <c r="C16" s="283"/>
      <c r="D16" s="283"/>
      <c r="E16" s="283"/>
      <c r="F16" s="283"/>
      <c r="G16" s="283"/>
      <c r="H16" s="283"/>
      <c r="I16" s="283"/>
      <c r="J16" s="189"/>
      <c r="K16" s="189"/>
      <c r="L16" s="189"/>
    </row>
    <row r="17" spans="1:12" ht="24">
      <c r="A17" s="283" t="s">
        <v>121</v>
      </c>
      <c r="B17" s="283"/>
      <c r="C17" s="283">
        <v>1</v>
      </c>
      <c r="D17" s="283" t="s">
        <v>18</v>
      </c>
      <c r="E17" s="315" t="s">
        <v>122</v>
      </c>
      <c r="F17" s="316">
        <v>504</v>
      </c>
      <c r="G17" s="315" t="s">
        <v>123</v>
      </c>
      <c r="H17" s="317">
        <f>ROUNDDOWN(C17*F17,2)</f>
        <v>504</v>
      </c>
      <c r="I17" s="283" t="s">
        <v>27</v>
      </c>
      <c r="J17" s="189"/>
      <c r="K17" s="189"/>
      <c r="L17" s="189"/>
    </row>
    <row r="18" spans="1:12" ht="24">
      <c r="A18" s="283" t="s">
        <v>124</v>
      </c>
      <c r="B18" s="283"/>
      <c r="C18" s="318">
        <v>0.3</v>
      </c>
      <c r="D18" s="283" t="s">
        <v>18</v>
      </c>
      <c r="E18" s="315" t="s">
        <v>122</v>
      </c>
      <c r="F18" s="319">
        <f>F17</f>
        <v>504</v>
      </c>
      <c r="G18" s="315" t="s">
        <v>123</v>
      </c>
      <c r="H18" s="317">
        <f>ROUNDDOWN(C18*F18,2)</f>
        <v>151.19999999999999</v>
      </c>
      <c r="I18" s="283" t="s">
        <v>27</v>
      </c>
      <c r="J18" s="189"/>
      <c r="K18" s="189"/>
      <c r="L18" s="189"/>
    </row>
    <row r="19" spans="1:12" ht="24">
      <c r="A19" s="283" t="s">
        <v>125</v>
      </c>
      <c r="B19" s="283"/>
      <c r="C19" s="318">
        <v>0.3</v>
      </c>
      <c r="D19" s="283" t="s">
        <v>43</v>
      </c>
      <c r="E19" s="315" t="s">
        <v>122</v>
      </c>
      <c r="F19" s="316">
        <v>8</v>
      </c>
      <c r="G19" s="315" t="s">
        <v>123</v>
      </c>
      <c r="H19" s="317">
        <f>ROUNDDOWN(C19*F19,2)</f>
        <v>2.4</v>
      </c>
      <c r="I19" s="283" t="s">
        <v>27</v>
      </c>
      <c r="J19" s="189"/>
      <c r="K19" s="189"/>
      <c r="L19" s="189"/>
    </row>
    <row r="20" spans="1:12" ht="24">
      <c r="A20" s="283"/>
      <c r="B20" s="283" t="s">
        <v>126</v>
      </c>
      <c r="C20" s="318"/>
      <c r="D20" s="283"/>
      <c r="E20" s="315"/>
      <c r="F20" s="320"/>
      <c r="G20" s="315"/>
      <c r="H20" s="315"/>
      <c r="I20" s="283"/>
      <c r="J20" s="189"/>
      <c r="K20" s="189"/>
      <c r="L20" s="189"/>
    </row>
    <row r="21" spans="1:12" ht="24">
      <c r="A21" s="283" t="s">
        <v>127</v>
      </c>
      <c r="B21" s="283"/>
      <c r="C21" s="318">
        <v>0.25</v>
      </c>
      <c r="D21" s="283" t="s">
        <v>128</v>
      </c>
      <c r="E21" s="315" t="s">
        <v>122</v>
      </c>
      <c r="F21" s="316">
        <v>32.950000000000003</v>
      </c>
      <c r="G21" s="315" t="s">
        <v>123</v>
      </c>
      <c r="H21" s="317">
        <f>ROUNDDOWN(C21*F21,2)</f>
        <v>8.23</v>
      </c>
      <c r="I21" s="283" t="s">
        <v>27</v>
      </c>
      <c r="J21" s="189"/>
      <c r="K21" s="189"/>
      <c r="L21" s="189"/>
    </row>
    <row r="22" spans="1:12" ht="24">
      <c r="A22" s="283"/>
      <c r="B22" s="315"/>
      <c r="C22" s="315"/>
      <c r="D22" s="315"/>
      <c r="E22" s="315"/>
      <c r="F22" s="315" t="s">
        <v>129</v>
      </c>
      <c r="G22" s="315" t="s">
        <v>123</v>
      </c>
      <c r="H22" s="321">
        <f>SUM(H17:H21)</f>
        <v>665.83</v>
      </c>
      <c r="I22" s="283" t="s">
        <v>27</v>
      </c>
      <c r="J22" s="189"/>
      <c r="K22" s="189"/>
      <c r="L22" s="189"/>
    </row>
    <row r="23" spans="1:12" ht="24">
      <c r="A23" s="322" t="s">
        <v>130</v>
      </c>
      <c r="B23" s="323"/>
      <c r="C23" s="323"/>
      <c r="D23" s="323"/>
      <c r="E23" s="323"/>
      <c r="F23" s="323"/>
      <c r="G23" s="323"/>
      <c r="H23" s="323"/>
      <c r="I23" s="324"/>
      <c r="J23" s="189"/>
      <c r="K23" s="189"/>
      <c r="L23" s="189"/>
    </row>
    <row r="24" spans="1:12" ht="24">
      <c r="A24" s="325" t="s">
        <v>162</v>
      </c>
      <c r="B24" s="326"/>
      <c r="C24" s="326"/>
      <c r="D24" s="326"/>
      <c r="E24" s="326"/>
      <c r="F24" s="326"/>
      <c r="G24" s="326"/>
      <c r="H24" s="326"/>
      <c r="I24" s="327"/>
      <c r="J24" s="189"/>
      <c r="K24" s="189"/>
      <c r="L24" s="189"/>
    </row>
    <row r="25" spans="1:12" ht="24">
      <c r="A25" s="328"/>
      <c r="B25" s="329"/>
      <c r="C25" s="329"/>
      <c r="D25" s="329"/>
      <c r="E25" s="329"/>
      <c r="F25" s="329"/>
      <c r="G25" s="329"/>
      <c r="H25" s="329"/>
      <c r="I25" s="330"/>
      <c r="J25" s="189"/>
      <c r="K25" s="189"/>
      <c r="L25" s="189"/>
    </row>
    <row r="26" spans="1:12" ht="24">
      <c r="A26" s="283" t="s">
        <v>131</v>
      </c>
      <c r="B26" s="283"/>
      <c r="C26" s="283"/>
      <c r="D26" s="283"/>
      <c r="E26" s="283"/>
      <c r="F26" s="283"/>
      <c r="G26" s="283"/>
      <c r="H26" s="283"/>
      <c r="I26" s="283"/>
      <c r="J26" s="189"/>
      <c r="K26" s="189"/>
      <c r="L26" s="189"/>
    </row>
    <row r="27" spans="1:12" ht="24">
      <c r="A27" s="283" t="s">
        <v>121</v>
      </c>
      <c r="B27" s="283"/>
      <c r="C27" s="283">
        <v>1</v>
      </c>
      <c r="D27" s="283" t="s">
        <v>18</v>
      </c>
      <c r="E27" s="315" t="s">
        <v>122</v>
      </c>
      <c r="F27" s="316">
        <f>F17</f>
        <v>504</v>
      </c>
      <c r="G27" s="315" t="s">
        <v>123</v>
      </c>
      <c r="H27" s="317">
        <f t="shared" ref="H27:H32" si="0">C27*F27</f>
        <v>504</v>
      </c>
      <c r="I27" s="283" t="s">
        <v>27</v>
      </c>
      <c r="J27" s="189"/>
      <c r="K27" s="189"/>
      <c r="L27" s="189"/>
    </row>
    <row r="28" spans="1:12" ht="24">
      <c r="A28" s="283" t="s">
        <v>132</v>
      </c>
      <c r="B28" s="283"/>
      <c r="C28" s="283">
        <v>1</v>
      </c>
      <c r="D28" s="283" t="s">
        <v>7</v>
      </c>
      <c r="E28" s="315" t="s">
        <v>122</v>
      </c>
      <c r="F28" s="316">
        <v>76.040000000000006</v>
      </c>
      <c r="G28" s="315" t="s">
        <v>123</v>
      </c>
      <c r="H28" s="317">
        <f t="shared" si="0"/>
        <v>76.040000000000006</v>
      </c>
      <c r="I28" s="283" t="s">
        <v>27</v>
      </c>
      <c r="J28" s="189"/>
      <c r="K28" s="189"/>
      <c r="L28" s="189"/>
    </row>
    <row r="29" spans="1:12" ht="24">
      <c r="A29" s="283" t="s">
        <v>124</v>
      </c>
      <c r="B29" s="283"/>
      <c r="C29" s="318">
        <v>0.3</v>
      </c>
      <c r="D29" s="283" t="s">
        <v>18</v>
      </c>
      <c r="E29" s="315" t="s">
        <v>122</v>
      </c>
      <c r="F29" s="319">
        <f>F18</f>
        <v>504</v>
      </c>
      <c r="G29" s="315" t="s">
        <v>123</v>
      </c>
      <c r="H29" s="317">
        <f t="shared" si="0"/>
        <v>151.19999999999999</v>
      </c>
      <c r="I29" s="283" t="s">
        <v>27</v>
      </c>
      <c r="J29" s="189"/>
      <c r="K29" s="189"/>
      <c r="L29" s="189"/>
    </row>
    <row r="30" spans="1:12" ht="24">
      <c r="A30" s="283" t="s">
        <v>127</v>
      </c>
      <c r="B30" s="283"/>
      <c r="C30" s="318">
        <v>0.2</v>
      </c>
      <c r="D30" s="283" t="s">
        <v>128</v>
      </c>
      <c r="E30" s="315" t="s">
        <v>122</v>
      </c>
      <c r="F30" s="319">
        <f>F21</f>
        <v>32.950000000000003</v>
      </c>
      <c r="G30" s="315" t="s">
        <v>123</v>
      </c>
      <c r="H30" s="317">
        <f t="shared" si="0"/>
        <v>6.5900000000000007</v>
      </c>
      <c r="I30" s="283" t="s">
        <v>27</v>
      </c>
      <c r="J30" s="189"/>
      <c r="K30" s="189"/>
      <c r="L30" s="189"/>
    </row>
    <row r="31" spans="1:12" ht="24">
      <c r="A31" s="283" t="s">
        <v>133</v>
      </c>
      <c r="B31" s="283"/>
      <c r="C31" s="318">
        <v>1.33</v>
      </c>
      <c r="D31" s="283" t="s">
        <v>134</v>
      </c>
      <c r="E31" s="315" t="s">
        <v>122</v>
      </c>
      <c r="F31" s="316">
        <v>40</v>
      </c>
      <c r="G31" s="315" t="s">
        <v>123</v>
      </c>
      <c r="H31" s="317">
        <f t="shared" si="0"/>
        <v>53.2</v>
      </c>
      <c r="I31" s="283" t="s">
        <v>27</v>
      </c>
      <c r="J31" s="189"/>
      <c r="K31" s="189"/>
      <c r="L31" s="189"/>
    </row>
    <row r="32" spans="1:12" ht="24">
      <c r="A32" s="283" t="s">
        <v>135</v>
      </c>
      <c r="B32" s="283"/>
      <c r="C32" s="318">
        <v>0.67</v>
      </c>
      <c r="D32" s="283" t="s">
        <v>134</v>
      </c>
      <c r="E32" s="315" t="s">
        <v>122</v>
      </c>
      <c r="F32" s="316">
        <v>20</v>
      </c>
      <c r="G32" s="315" t="s">
        <v>123</v>
      </c>
      <c r="H32" s="331">
        <f t="shared" si="0"/>
        <v>13.4</v>
      </c>
      <c r="I32" s="283" t="s">
        <v>27</v>
      </c>
      <c r="J32" s="189"/>
      <c r="K32" s="189"/>
      <c r="L32" s="189"/>
    </row>
    <row r="33" spans="1:12" ht="24.75" thickBot="1">
      <c r="A33" s="283"/>
      <c r="B33" s="283"/>
      <c r="C33" s="283"/>
      <c r="D33" s="283"/>
      <c r="E33" s="283"/>
      <c r="F33" s="315" t="s">
        <v>129</v>
      </c>
      <c r="G33" s="315" t="s">
        <v>123</v>
      </c>
      <c r="H33" s="332">
        <f>SUM(H27:H32)</f>
        <v>804.43000000000006</v>
      </c>
      <c r="I33" s="283" t="s">
        <v>27</v>
      </c>
      <c r="J33" s="189"/>
      <c r="K33" s="189"/>
      <c r="L33" s="189"/>
    </row>
    <row r="34" spans="1:12" ht="24.75" thickTop="1">
      <c r="A34" s="283"/>
      <c r="B34" s="283"/>
      <c r="C34" s="283"/>
      <c r="D34" s="283"/>
      <c r="E34" s="283"/>
      <c r="F34" s="283"/>
      <c r="G34" s="283"/>
      <c r="H34" s="283"/>
      <c r="I34" s="283"/>
      <c r="J34" s="189"/>
      <c r="K34" s="189"/>
      <c r="L34" s="189"/>
    </row>
    <row r="35" spans="1:12" ht="24">
      <c r="A35" s="283"/>
      <c r="B35" s="283"/>
      <c r="C35" s="283"/>
      <c r="D35" s="283"/>
      <c r="E35" s="283"/>
      <c r="F35" s="283"/>
      <c r="G35" s="283"/>
      <c r="H35" s="283"/>
      <c r="I35" s="283"/>
      <c r="J35" s="189"/>
      <c r="K35" s="189"/>
      <c r="L35" s="189"/>
    </row>
    <row r="36" spans="1:12" ht="24">
      <c r="A36" s="283"/>
      <c r="B36" s="283"/>
      <c r="C36" s="283"/>
      <c r="D36" s="283"/>
      <c r="E36" s="283"/>
      <c r="F36" s="283"/>
      <c r="G36" s="283"/>
      <c r="H36" s="283"/>
      <c r="I36" s="283"/>
      <c r="J36" s="189"/>
      <c r="K36" s="189"/>
      <c r="L36" s="189"/>
    </row>
    <row r="37" spans="1:12" ht="24">
      <c r="A37" s="333"/>
      <c r="B37" s="333"/>
      <c r="C37" s="333"/>
      <c r="D37" s="333"/>
      <c r="E37" s="333"/>
      <c r="F37" s="333"/>
      <c r="G37" s="333"/>
      <c r="H37" s="333"/>
      <c r="I37" s="333"/>
      <c r="J37" s="189"/>
      <c r="K37" s="189"/>
      <c r="L37" s="189"/>
    </row>
    <row r="38" spans="1:12" ht="24">
      <c r="A38" s="189"/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</row>
    <row r="39" spans="1:12" ht="24">
      <c r="A39" s="189"/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</row>
    <row r="40" spans="1:12" ht="24">
      <c r="A40" s="189"/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</row>
  </sheetData>
  <mergeCells count="6">
    <mergeCell ref="A1:I1"/>
    <mergeCell ref="F3:G3"/>
    <mergeCell ref="B14:D14"/>
    <mergeCell ref="A3:E3"/>
    <mergeCell ref="C4:E4"/>
    <mergeCell ref="A2:H2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361"/>
  <sheetViews>
    <sheetView topLeftCell="B4" workbookViewId="0">
      <selection activeCell="O5" sqref="O5"/>
    </sheetView>
  </sheetViews>
  <sheetFormatPr defaultRowHeight="12.75"/>
  <cols>
    <col min="1" max="1" width="4.42578125" customWidth="1"/>
    <col min="2" max="2" width="16.28515625" customWidth="1"/>
    <col min="4" max="4" width="15.140625" customWidth="1"/>
    <col min="5" max="5" width="10.42578125" customWidth="1"/>
    <col min="8" max="8" width="8" customWidth="1"/>
    <col min="9" max="9" width="9.7109375" customWidth="1"/>
    <col min="10" max="10" width="6.5703125" customWidth="1"/>
    <col min="11" max="11" width="7.42578125" customWidth="1"/>
    <col min="12" max="12" width="10.28515625" customWidth="1"/>
    <col min="13" max="13" width="9.28515625" customWidth="1"/>
  </cols>
  <sheetData>
    <row r="1" spans="1:18" ht="27">
      <c r="A1" s="279"/>
      <c r="B1" s="763" t="str">
        <f>ป้อนข้อมูล!C3</f>
        <v>ถนนเส้นแยก ทช.อด.4048 - บ้านร่มเย็น หมู่ที่ 8  ตำบลตาลเลียน  อำเภอกุดจับ  จังหวัดอุดรธานี</v>
      </c>
      <c r="C1" s="763"/>
      <c r="D1" s="763"/>
      <c r="E1" s="763"/>
      <c r="F1" s="763"/>
      <c r="G1" s="763"/>
      <c r="H1" s="763"/>
      <c r="I1" s="763"/>
      <c r="J1" s="763"/>
      <c r="K1" s="763"/>
      <c r="L1" s="763"/>
      <c r="M1" s="279"/>
      <c r="N1" s="279"/>
      <c r="O1" s="279"/>
      <c r="P1" s="279"/>
      <c r="Q1" s="185"/>
      <c r="R1" s="185"/>
    </row>
    <row r="2" spans="1:18" ht="24">
      <c r="A2" s="769" t="s">
        <v>176</v>
      </c>
      <c r="B2" s="769"/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279"/>
      <c r="O2" s="279"/>
      <c r="P2" s="279"/>
      <c r="Q2" s="185"/>
      <c r="R2" s="185"/>
    </row>
    <row r="3" spans="1:18" ht="24">
      <c r="A3" s="283"/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79"/>
      <c r="O3" s="279"/>
      <c r="P3" s="279"/>
      <c r="Q3" s="185"/>
      <c r="R3" s="185"/>
    </row>
    <row r="4" spans="1:18" ht="24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79"/>
      <c r="O4" s="279"/>
      <c r="P4" s="279"/>
      <c r="Q4" s="185"/>
      <c r="R4" s="185"/>
    </row>
    <row r="5" spans="1:18" ht="24">
      <c r="A5" s="283"/>
      <c r="B5" s="334" t="s">
        <v>177</v>
      </c>
      <c r="C5" s="315" t="s">
        <v>123</v>
      </c>
      <c r="D5" s="335" t="s">
        <v>178</v>
      </c>
      <c r="E5" s="315" t="s">
        <v>179</v>
      </c>
      <c r="F5" s="315" t="s">
        <v>180</v>
      </c>
      <c r="G5" s="335">
        <v>1</v>
      </c>
      <c r="H5" s="315" t="s">
        <v>180</v>
      </c>
      <c r="I5" s="335">
        <v>1</v>
      </c>
      <c r="J5" s="315" t="s">
        <v>123</v>
      </c>
      <c r="K5" s="336"/>
      <c r="L5" s="282" t="s">
        <v>181</v>
      </c>
      <c r="M5" s="283"/>
      <c r="N5" s="279"/>
      <c r="O5" s="279"/>
      <c r="P5" s="279"/>
      <c r="Q5" s="185"/>
      <c r="R5" s="185"/>
    </row>
    <row r="6" spans="1:18" ht="24">
      <c r="A6" s="283"/>
      <c r="B6" s="283"/>
      <c r="C6" s="283"/>
      <c r="D6" s="315">
        <v>2</v>
      </c>
      <c r="E6" s="283"/>
      <c r="F6" s="283"/>
      <c r="G6" s="315">
        <v>1600</v>
      </c>
      <c r="H6" s="283"/>
      <c r="I6" s="315">
        <v>2.5</v>
      </c>
      <c r="J6" s="283"/>
      <c r="K6" s="283"/>
      <c r="L6" s="283"/>
      <c r="M6" s="283"/>
      <c r="N6" s="279"/>
      <c r="O6" s="279"/>
      <c r="P6" s="279"/>
      <c r="Q6" s="185"/>
      <c r="R6" s="185"/>
    </row>
    <row r="7" spans="1:18" ht="24">
      <c r="A7" s="283"/>
      <c r="B7" s="283"/>
      <c r="C7" s="283"/>
      <c r="D7" s="337"/>
      <c r="E7" s="283"/>
      <c r="F7" s="283"/>
      <c r="G7" s="283"/>
      <c r="H7" s="283"/>
      <c r="I7" s="283"/>
      <c r="J7" s="283"/>
      <c r="K7" s="283"/>
      <c r="L7" s="283"/>
      <c r="M7" s="283"/>
      <c r="N7" s="279"/>
      <c r="O7" s="279"/>
      <c r="P7" s="279"/>
      <c r="Q7" s="185"/>
      <c r="R7" s="185"/>
    </row>
    <row r="8" spans="1:18" ht="24">
      <c r="A8" s="283"/>
      <c r="B8" s="283"/>
      <c r="C8" s="283"/>
      <c r="D8" s="338">
        <v>240000</v>
      </c>
      <c r="E8" s="315" t="s">
        <v>179</v>
      </c>
      <c r="F8" s="315" t="s">
        <v>180</v>
      </c>
      <c r="G8" s="335">
        <v>1</v>
      </c>
      <c r="H8" s="315" t="s">
        <v>180</v>
      </c>
      <c r="I8" s="339">
        <v>1</v>
      </c>
      <c r="J8" s="315" t="s">
        <v>123</v>
      </c>
      <c r="K8" s="340">
        <f>ROUNDDOWN((D8/2)*(1/1600)*(1/2.5),2)</f>
        <v>30</v>
      </c>
      <c r="L8" s="282" t="s">
        <v>182</v>
      </c>
      <c r="M8" s="283"/>
      <c r="N8" s="279"/>
      <c r="O8" s="279"/>
      <c r="P8" s="279"/>
      <c r="Q8" s="185"/>
      <c r="R8" s="185"/>
    </row>
    <row r="9" spans="1:18" ht="24">
      <c r="A9" s="283"/>
      <c r="B9" s="283"/>
      <c r="C9" s="283"/>
      <c r="D9" s="315">
        <v>2</v>
      </c>
      <c r="E9" s="283"/>
      <c r="F9" s="283"/>
      <c r="G9" s="315">
        <v>1600</v>
      </c>
      <c r="H9" s="283"/>
      <c r="I9" s="315">
        <v>2.5</v>
      </c>
      <c r="J9" s="283"/>
      <c r="K9" s="283"/>
      <c r="L9" s="283"/>
      <c r="M9" s="283"/>
      <c r="N9" s="279"/>
      <c r="O9" s="279"/>
      <c r="P9" s="279"/>
      <c r="Q9" s="185"/>
      <c r="R9" s="185"/>
    </row>
    <row r="10" spans="1:18" ht="24">
      <c r="A10" s="283"/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79"/>
      <c r="O10" s="279"/>
      <c r="P10" s="279"/>
      <c r="Q10" s="185"/>
      <c r="R10" s="185"/>
    </row>
    <row r="11" spans="1:18" ht="24">
      <c r="A11" s="283"/>
      <c r="B11" s="283" t="s">
        <v>184</v>
      </c>
      <c r="C11" s="283"/>
      <c r="D11" s="283"/>
      <c r="E11" s="341">
        <v>1.25</v>
      </c>
      <c r="F11" s="283"/>
      <c r="G11" s="283" t="s">
        <v>183</v>
      </c>
      <c r="H11" s="283"/>
      <c r="I11" s="283"/>
      <c r="J11" s="283"/>
      <c r="K11" s="283"/>
      <c r="L11" s="283"/>
      <c r="M11" s="283"/>
      <c r="N11" s="279"/>
      <c r="O11" s="279"/>
      <c r="P11" s="279"/>
      <c r="Q11" s="185"/>
      <c r="R11" s="185"/>
    </row>
    <row r="12" spans="1:18" ht="24">
      <c r="A12" s="283"/>
      <c r="B12" s="283" t="s">
        <v>185</v>
      </c>
      <c r="C12" s="283"/>
      <c r="D12" s="283"/>
      <c r="E12" s="341">
        <v>2.5</v>
      </c>
      <c r="F12" s="283"/>
      <c r="G12" s="283" t="s">
        <v>227</v>
      </c>
      <c r="H12" s="283"/>
      <c r="I12" s="283"/>
      <c r="J12" s="283"/>
      <c r="K12" s="283"/>
      <c r="L12" s="283"/>
      <c r="M12" s="283"/>
      <c r="N12" s="279"/>
      <c r="O12" s="279"/>
      <c r="P12" s="279"/>
      <c r="Q12" s="185"/>
      <c r="R12" s="185"/>
    </row>
    <row r="13" spans="1:18" ht="24">
      <c r="A13" s="283"/>
      <c r="B13" s="283" t="s">
        <v>186</v>
      </c>
      <c r="C13" s="283"/>
      <c r="D13" s="283"/>
      <c r="E13" s="341">
        <v>3</v>
      </c>
      <c r="F13" s="283"/>
      <c r="G13" s="283"/>
      <c r="H13" s="283"/>
      <c r="I13" s="283"/>
      <c r="J13" s="283"/>
      <c r="K13" s="283"/>
      <c r="L13" s="283"/>
      <c r="M13" s="283"/>
      <c r="N13" s="279"/>
      <c r="O13" s="279"/>
      <c r="P13" s="279"/>
      <c r="Q13" s="185"/>
      <c r="R13" s="185"/>
    </row>
    <row r="14" spans="1:18" ht="24">
      <c r="A14" s="283"/>
      <c r="B14" s="283" t="s">
        <v>187</v>
      </c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79"/>
      <c r="O14" s="279"/>
      <c r="P14" s="279"/>
      <c r="Q14" s="185"/>
      <c r="R14" s="185"/>
    </row>
    <row r="15" spans="1:18" ht="24">
      <c r="A15" s="279"/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185"/>
      <c r="R15" s="185"/>
    </row>
    <row r="16" spans="1:18" ht="24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3"/>
      <c r="R16" s="183"/>
    </row>
    <row r="17" spans="1:18" ht="24">
      <c r="A17" s="189"/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3"/>
      <c r="R17" s="183"/>
    </row>
    <row r="18" spans="1:18" ht="24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3"/>
      <c r="R18" s="183"/>
    </row>
    <row r="19" spans="1:18" ht="24">
      <c r="A19" s="189"/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3"/>
      <c r="R19" s="183"/>
    </row>
    <row r="20" spans="1:18" ht="24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3"/>
      <c r="R20" s="183"/>
    </row>
    <row r="21" spans="1:18" ht="24">
      <c r="A21" s="189"/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3"/>
      <c r="R21" s="183"/>
    </row>
    <row r="22" spans="1:18" ht="20.25">
      <c r="A22" s="183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</row>
    <row r="23" spans="1:18" ht="20.25">
      <c r="A23" s="183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</row>
    <row r="24" spans="1:18" ht="20.25">
      <c r="A24" s="183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</row>
    <row r="25" spans="1:18" ht="20.25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</row>
    <row r="26" spans="1:18" ht="20.25">
      <c r="A26" s="183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</row>
    <row r="27" spans="1:18" ht="20.25">
      <c r="A27" s="183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</row>
    <row r="28" spans="1:18" ht="20.25">
      <c r="A28" s="183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</row>
    <row r="29" spans="1:18" ht="20.25">
      <c r="A29" s="183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</row>
    <row r="30" spans="1:18" ht="20.25">
      <c r="A30" s="183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</row>
    <row r="31" spans="1:18" ht="20.25">
      <c r="A31" s="183"/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</row>
    <row r="32" spans="1:18">
      <c r="A32" s="181"/>
    </row>
    <row r="33" spans="1:1">
      <c r="A33" s="181"/>
    </row>
    <row r="34" spans="1:1">
      <c r="A34" s="181"/>
    </row>
    <row r="35" spans="1:1">
      <c r="A35" s="181"/>
    </row>
    <row r="36" spans="1:1">
      <c r="A36" s="181"/>
    </row>
    <row r="37" spans="1:1">
      <c r="A37" s="181"/>
    </row>
    <row r="38" spans="1:1">
      <c r="A38" s="181"/>
    </row>
    <row r="39" spans="1:1">
      <c r="A39" s="181"/>
    </row>
    <row r="40" spans="1:1">
      <c r="A40" s="181"/>
    </row>
    <row r="41" spans="1:1">
      <c r="A41" s="181"/>
    </row>
    <row r="42" spans="1:1">
      <c r="A42" s="181"/>
    </row>
    <row r="43" spans="1:1">
      <c r="A43" s="181"/>
    </row>
    <row r="44" spans="1:1">
      <c r="A44" s="181"/>
    </row>
    <row r="45" spans="1:1">
      <c r="A45" s="181"/>
    </row>
    <row r="46" spans="1:1">
      <c r="A46" s="181"/>
    </row>
    <row r="47" spans="1:1">
      <c r="A47" s="181"/>
    </row>
    <row r="48" spans="1:1">
      <c r="A48" s="181"/>
    </row>
    <row r="49" spans="1:1">
      <c r="A49" s="181"/>
    </row>
    <row r="50" spans="1:1">
      <c r="A50" s="181"/>
    </row>
    <row r="51" spans="1:1">
      <c r="A51" s="181"/>
    </row>
    <row r="52" spans="1:1">
      <c r="A52" s="181"/>
    </row>
    <row r="53" spans="1:1">
      <c r="A53" s="181"/>
    </row>
    <row r="54" spans="1:1">
      <c r="A54" s="181"/>
    </row>
    <row r="55" spans="1:1">
      <c r="A55" s="181"/>
    </row>
    <row r="56" spans="1:1">
      <c r="A56" s="181"/>
    </row>
    <row r="57" spans="1:1">
      <c r="A57" s="181"/>
    </row>
    <row r="58" spans="1:1">
      <c r="A58" s="181"/>
    </row>
    <row r="59" spans="1:1">
      <c r="A59" s="181"/>
    </row>
    <row r="60" spans="1:1">
      <c r="A60" s="181"/>
    </row>
    <row r="61" spans="1:1">
      <c r="A61" s="181"/>
    </row>
    <row r="62" spans="1:1">
      <c r="A62" s="181"/>
    </row>
    <row r="63" spans="1:1">
      <c r="A63" s="181"/>
    </row>
    <row r="64" spans="1:1">
      <c r="A64" s="181"/>
    </row>
    <row r="65" spans="1:1">
      <c r="A65" s="181"/>
    </row>
    <row r="66" spans="1:1">
      <c r="A66" s="181"/>
    </row>
    <row r="67" spans="1:1">
      <c r="A67" s="181"/>
    </row>
    <row r="68" spans="1:1">
      <c r="A68" s="181"/>
    </row>
    <row r="69" spans="1:1">
      <c r="A69" s="181"/>
    </row>
    <row r="70" spans="1:1">
      <c r="A70" s="181"/>
    </row>
    <row r="71" spans="1:1">
      <c r="A71" s="181"/>
    </row>
    <row r="72" spans="1:1">
      <c r="A72" s="181"/>
    </row>
    <row r="73" spans="1:1">
      <c r="A73" s="181"/>
    </row>
    <row r="74" spans="1:1">
      <c r="A74" s="181"/>
    </row>
    <row r="75" spans="1:1">
      <c r="A75" s="181"/>
    </row>
    <row r="76" spans="1:1">
      <c r="A76" s="181"/>
    </row>
    <row r="77" spans="1:1">
      <c r="A77" s="181"/>
    </row>
    <row r="78" spans="1:1">
      <c r="A78" s="181"/>
    </row>
    <row r="79" spans="1:1">
      <c r="A79" s="181"/>
    </row>
    <row r="80" spans="1:1">
      <c r="A80" s="181"/>
    </row>
    <row r="81" spans="1:1">
      <c r="A81" s="181"/>
    </row>
    <row r="82" spans="1:1">
      <c r="A82" s="181"/>
    </row>
    <row r="83" spans="1:1">
      <c r="A83" s="181"/>
    </row>
    <row r="84" spans="1:1">
      <c r="A84" s="181"/>
    </row>
    <row r="85" spans="1:1">
      <c r="A85" s="181"/>
    </row>
    <row r="86" spans="1:1">
      <c r="A86" s="181"/>
    </row>
    <row r="87" spans="1:1">
      <c r="A87" s="181"/>
    </row>
    <row r="88" spans="1:1">
      <c r="A88" s="181"/>
    </row>
    <row r="89" spans="1:1">
      <c r="A89" s="181"/>
    </row>
    <row r="90" spans="1:1">
      <c r="A90" s="181"/>
    </row>
    <row r="91" spans="1:1">
      <c r="A91" s="181"/>
    </row>
    <row r="92" spans="1:1">
      <c r="A92" s="181"/>
    </row>
    <row r="93" spans="1:1">
      <c r="A93" s="181"/>
    </row>
    <row r="94" spans="1:1">
      <c r="A94" s="181"/>
    </row>
    <row r="95" spans="1:1">
      <c r="A95" s="181"/>
    </row>
    <row r="96" spans="1:1">
      <c r="A96" s="181"/>
    </row>
    <row r="97" spans="1:1">
      <c r="A97" s="181"/>
    </row>
    <row r="98" spans="1:1">
      <c r="A98" s="181"/>
    </row>
    <row r="99" spans="1:1">
      <c r="A99" s="181"/>
    </row>
    <row r="100" spans="1:1">
      <c r="A100" s="181"/>
    </row>
    <row r="101" spans="1:1">
      <c r="A101" s="181"/>
    </row>
    <row r="102" spans="1:1">
      <c r="A102" s="181"/>
    </row>
    <row r="103" spans="1:1">
      <c r="A103" s="181"/>
    </row>
    <row r="104" spans="1:1">
      <c r="A104" s="181"/>
    </row>
    <row r="105" spans="1:1">
      <c r="A105" s="181"/>
    </row>
    <row r="106" spans="1:1">
      <c r="A106" s="181"/>
    </row>
    <row r="107" spans="1:1">
      <c r="A107" s="181"/>
    </row>
    <row r="108" spans="1:1">
      <c r="A108" s="181"/>
    </row>
    <row r="109" spans="1:1">
      <c r="A109" s="181"/>
    </row>
    <row r="110" spans="1:1">
      <c r="A110" s="181"/>
    </row>
    <row r="111" spans="1:1">
      <c r="A111" s="181"/>
    </row>
    <row r="112" spans="1:1">
      <c r="A112" s="181"/>
    </row>
    <row r="113" spans="1:1">
      <c r="A113" s="181"/>
    </row>
    <row r="114" spans="1:1">
      <c r="A114" s="181"/>
    </row>
    <row r="115" spans="1:1">
      <c r="A115" s="181"/>
    </row>
    <row r="116" spans="1:1">
      <c r="A116" s="181"/>
    </row>
    <row r="117" spans="1:1">
      <c r="A117" s="181"/>
    </row>
    <row r="118" spans="1:1">
      <c r="A118" s="181"/>
    </row>
    <row r="119" spans="1:1">
      <c r="A119" s="181"/>
    </row>
    <row r="120" spans="1:1">
      <c r="A120" s="181"/>
    </row>
    <row r="121" spans="1:1">
      <c r="A121" s="181"/>
    </row>
    <row r="122" spans="1:1">
      <c r="A122" s="181"/>
    </row>
    <row r="123" spans="1:1">
      <c r="A123" s="181"/>
    </row>
    <row r="124" spans="1:1">
      <c r="A124" s="181"/>
    </row>
    <row r="125" spans="1:1">
      <c r="A125" s="181"/>
    </row>
    <row r="126" spans="1:1">
      <c r="A126" s="181"/>
    </row>
    <row r="127" spans="1:1">
      <c r="A127" s="181"/>
    </row>
    <row r="128" spans="1:1">
      <c r="A128" s="181"/>
    </row>
    <row r="129" spans="1:1">
      <c r="A129" s="181"/>
    </row>
    <row r="130" spans="1:1">
      <c r="A130" s="181"/>
    </row>
    <row r="131" spans="1:1">
      <c r="A131" s="181"/>
    </row>
    <row r="132" spans="1:1">
      <c r="A132" s="181"/>
    </row>
    <row r="133" spans="1:1">
      <c r="A133" s="181"/>
    </row>
    <row r="134" spans="1:1">
      <c r="A134" s="181"/>
    </row>
    <row r="135" spans="1:1">
      <c r="A135" s="181"/>
    </row>
    <row r="136" spans="1:1">
      <c r="A136" s="181"/>
    </row>
    <row r="137" spans="1:1">
      <c r="A137" s="181"/>
    </row>
    <row r="138" spans="1:1">
      <c r="A138" s="181"/>
    </row>
    <row r="139" spans="1:1">
      <c r="A139" s="181"/>
    </row>
    <row r="140" spans="1:1">
      <c r="A140" s="181"/>
    </row>
    <row r="141" spans="1:1">
      <c r="A141" s="181"/>
    </row>
    <row r="142" spans="1:1">
      <c r="A142" s="181"/>
    </row>
    <row r="143" spans="1:1">
      <c r="A143" s="181"/>
    </row>
    <row r="144" spans="1:1">
      <c r="A144" s="181"/>
    </row>
    <row r="145" spans="1:1">
      <c r="A145" s="181"/>
    </row>
    <row r="146" spans="1:1">
      <c r="A146" s="181"/>
    </row>
    <row r="147" spans="1:1">
      <c r="A147" s="181"/>
    </row>
    <row r="148" spans="1:1">
      <c r="A148" s="181"/>
    </row>
    <row r="149" spans="1:1">
      <c r="A149" s="181"/>
    </row>
    <row r="150" spans="1:1">
      <c r="A150" s="181"/>
    </row>
    <row r="151" spans="1:1">
      <c r="A151" s="181"/>
    </row>
    <row r="152" spans="1:1">
      <c r="A152" s="181"/>
    </row>
    <row r="153" spans="1:1">
      <c r="A153" s="181"/>
    </row>
    <row r="154" spans="1:1">
      <c r="A154" s="181"/>
    </row>
    <row r="155" spans="1:1">
      <c r="A155" s="181"/>
    </row>
    <row r="156" spans="1:1">
      <c r="A156" s="181"/>
    </row>
    <row r="157" spans="1:1">
      <c r="A157" s="181"/>
    </row>
    <row r="158" spans="1:1">
      <c r="A158" s="181"/>
    </row>
    <row r="159" spans="1:1">
      <c r="A159" s="181"/>
    </row>
    <row r="160" spans="1:1">
      <c r="A160" s="181"/>
    </row>
    <row r="161" spans="1:1">
      <c r="A161" s="181"/>
    </row>
    <row r="162" spans="1:1">
      <c r="A162" s="181"/>
    </row>
    <row r="163" spans="1:1">
      <c r="A163" s="181"/>
    </row>
    <row r="164" spans="1:1">
      <c r="A164" s="181"/>
    </row>
    <row r="165" spans="1:1">
      <c r="A165" s="181"/>
    </row>
    <row r="166" spans="1:1">
      <c r="A166" s="181"/>
    </row>
    <row r="167" spans="1:1">
      <c r="A167" s="181"/>
    </row>
    <row r="168" spans="1:1">
      <c r="A168" s="181"/>
    </row>
    <row r="169" spans="1:1">
      <c r="A169" s="181"/>
    </row>
    <row r="170" spans="1:1">
      <c r="A170" s="181"/>
    </row>
    <row r="171" spans="1:1">
      <c r="A171" s="181"/>
    </row>
    <row r="172" spans="1:1">
      <c r="A172" s="181"/>
    </row>
    <row r="173" spans="1:1">
      <c r="A173" s="181"/>
    </row>
    <row r="174" spans="1:1">
      <c r="A174" s="181"/>
    </row>
    <row r="175" spans="1:1">
      <c r="A175" s="181"/>
    </row>
    <row r="176" spans="1:1">
      <c r="A176" s="181"/>
    </row>
    <row r="177" spans="1:1">
      <c r="A177" s="181"/>
    </row>
    <row r="178" spans="1:1">
      <c r="A178" s="181"/>
    </row>
    <row r="179" spans="1:1">
      <c r="A179" s="181"/>
    </row>
    <row r="180" spans="1:1">
      <c r="A180" s="181"/>
    </row>
    <row r="181" spans="1:1">
      <c r="A181" s="181"/>
    </row>
    <row r="182" spans="1:1">
      <c r="A182" s="181"/>
    </row>
    <row r="183" spans="1:1">
      <c r="A183" s="181"/>
    </row>
    <row r="184" spans="1:1">
      <c r="A184" s="181"/>
    </row>
    <row r="185" spans="1:1">
      <c r="A185" s="181"/>
    </row>
    <row r="186" spans="1:1">
      <c r="A186" s="181"/>
    </row>
    <row r="187" spans="1:1">
      <c r="A187" s="181"/>
    </row>
    <row r="188" spans="1:1">
      <c r="A188" s="181"/>
    </row>
    <row r="189" spans="1:1">
      <c r="A189" s="181"/>
    </row>
    <row r="190" spans="1:1">
      <c r="A190" s="181"/>
    </row>
    <row r="191" spans="1:1">
      <c r="A191" s="181"/>
    </row>
    <row r="192" spans="1:1">
      <c r="A192" s="181"/>
    </row>
    <row r="193" spans="1:1">
      <c r="A193" s="181"/>
    </row>
    <row r="194" spans="1:1">
      <c r="A194" s="181"/>
    </row>
    <row r="195" spans="1:1">
      <c r="A195" s="181"/>
    </row>
    <row r="196" spans="1:1">
      <c r="A196" s="181"/>
    </row>
    <row r="197" spans="1:1">
      <c r="A197" s="181"/>
    </row>
    <row r="198" spans="1:1">
      <c r="A198" s="181"/>
    </row>
    <row r="199" spans="1:1">
      <c r="A199" s="181"/>
    </row>
    <row r="200" spans="1:1">
      <c r="A200" s="181"/>
    </row>
    <row r="201" spans="1:1">
      <c r="A201" s="181"/>
    </row>
    <row r="202" spans="1:1">
      <c r="A202" s="181"/>
    </row>
    <row r="203" spans="1:1">
      <c r="A203" s="181"/>
    </row>
    <row r="204" spans="1:1">
      <c r="A204" s="181"/>
    </row>
    <row r="205" spans="1:1">
      <c r="A205" s="181"/>
    </row>
    <row r="206" spans="1:1">
      <c r="A206" s="181"/>
    </row>
    <row r="207" spans="1:1">
      <c r="A207" s="181"/>
    </row>
    <row r="208" spans="1:1">
      <c r="A208" s="181"/>
    </row>
    <row r="209" spans="1:1">
      <c r="A209" s="181"/>
    </row>
    <row r="210" spans="1:1">
      <c r="A210" s="181"/>
    </row>
    <row r="211" spans="1:1">
      <c r="A211" s="181"/>
    </row>
    <row r="212" spans="1:1">
      <c r="A212" s="181"/>
    </row>
    <row r="213" spans="1:1">
      <c r="A213" s="181"/>
    </row>
    <row r="214" spans="1:1">
      <c r="A214" s="181"/>
    </row>
    <row r="215" spans="1:1">
      <c r="A215" s="181"/>
    </row>
    <row r="216" spans="1:1">
      <c r="A216" s="181"/>
    </row>
    <row r="217" spans="1:1">
      <c r="A217" s="181"/>
    </row>
    <row r="218" spans="1:1">
      <c r="A218" s="181"/>
    </row>
    <row r="219" spans="1:1">
      <c r="A219" s="181"/>
    </row>
    <row r="220" spans="1:1">
      <c r="A220" s="181"/>
    </row>
    <row r="221" spans="1:1">
      <c r="A221" s="181"/>
    </row>
    <row r="222" spans="1:1">
      <c r="A222" s="181"/>
    </row>
    <row r="223" spans="1:1">
      <c r="A223" s="181"/>
    </row>
    <row r="224" spans="1:1">
      <c r="A224" s="181"/>
    </row>
    <row r="225" spans="1:1">
      <c r="A225" s="181"/>
    </row>
    <row r="226" spans="1:1">
      <c r="A226" s="181"/>
    </row>
    <row r="227" spans="1:1">
      <c r="A227" s="181"/>
    </row>
    <row r="228" spans="1:1">
      <c r="A228" s="181"/>
    </row>
    <row r="229" spans="1:1">
      <c r="A229" s="181"/>
    </row>
    <row r="230" spans="1:1">
      <c r="A230" s="181"/>
    </row>
    <row r="231" spans="1:1">
      <c r="A231" s="181"/>
    </row>
    <row r="232" spans="1:1">
      <c r="A232" s="181"/>
    </row>
    <row r="233" spans="1:1">
      <c r="A233" s="181"/>
    </row>
    <row r="234" spans="1:1">
      <c r="A234" s="181"/>
    </row>
    <row r="235" spans="1:1">
      <c r="A235" s="181"/>
    </row>
    <row r="236" spans="1:1">
      <c r="A236" s="181"/>
    </row>
    <row r="237" spans="1:1">
      <c r="A237" s="181"/>
    </row>
    <row r="238" spans="1:1">
      <c r="A238" s="181"/>
    </row>
    <row r="239" spans="1:1">
      <c r="A239" s="181"/>
    </row>
    <row r="240" spans="1:1">
      <c r="A240" s="181"/>
    </row>
    <row r="241" spans="1:1">
      <c r="A241" s="181"/>
    </row>
    <row r="242" spans="1:1">
      <c r="A242" s="181"/>
    </row>
    <row r="243" spans="1:1">
      <c r="A243" s="181"/>
    </row>
    <row r="244" spans="1:1">
      <c r="A244" s="181"/>
    </row>
    <row r="245" spans="1:1">
      <c r="A245" s="181"/>
    </row>
    <row r="246" spans="1:1">
      <c r="A246" s="181"/>
    </row>
    <row r="247" spans="1:1">
      <c r="A247" s="181"/>
    </row>
    <row r="248" spans="1:1">
      <c r="A248" s="181"/>
    </row>
    <row r="249" spans="1:1">
      <c r="A249" s="181"/>
    </row>
    <row r="250" spans="1:1">
      <c r="A250" s="181"/>
    </row>
    <row r="251" spans="1:1">
      <c r="A251" s="181"/>
    </row>
    <row r="252" spans="1:1">
      <c r="A252" s="181"/>
    </row>
    <row r="253" spans="1:1">
      <c r="A253" s="181"/>
    </row>
    <row r="254" spans="1:1">
      <c r="A254" s="181"/>
    </row>
    <row r="255" spans="1:1">
      <c r="A255" s="181"/>
    </row>
    <row r="256" spans="1:1">
      <c r="A256" s="181"/>
    </row>
    <row r="257" spans="1:1">
      <c r="A257" s="181"/>
    </row>
    <row r="258" spans="1:1">
      <c r="A258" s="181"/>
    </row>
    <row r="259" spans="1:1">
      <c r="A259" s="181"/>
    </row>
    <row r="260" spans="1:1">
      <c r="A260" s="181"/>
    </row>
    <row r="261" spans="1:1">
      <c r="A261" s="181"/>
    </row>
    <row r="262" spans="1:1">
      <c r="A262" s="181"/>
    </row>
    <row r="263" spans="1:1">
      <c r="A263" s="181"/>
    </row>
    <row r="264" spans="1:1">
      <c r="A264" s="181"/>
    </row>
    <row r="265" spans="1:1">
      <c r="A265" s="181"/>
    </row>
    <row r="266" spans="1:1">
      <c r="A266" s="181"/>
    </row>
    <row r="267" spans="1:1">
      <c r="A267" s="181"/>
    </row>
    <row r="268" spans="1:1">
      <c r="A268" s="181"/>
    </row>
    <row r="269" spans="1:1">
      <c r="A269" s="181"/>
    </row>
    <row r="270" spans="1:1">
      <c r="A270" s="181"/>
    </row>
    <row r="271" spans="1:1">
      <c r="A271" s="181"/>
    </row>
    <row r="272" spans="1:1">
      <c r="A272" s="181"/>
    </row>
    <row r="273" spans="1:1">
      <c r="A273" s="181"/>
    </row>
    <row r="274" spans="1:1">
      <c r="A274" s="181"/>
    </row>
    <row r="275" spans="1:1">
      <c r="A275" s="181"/>
    </row>
    <row r="276" spans="1:1">
      <c r="A276" s="181"/>
    </row>
    <row r="277" spans="1:1">
      <c r="A277" s="181"/>
    </row>
    <row r="278" spans="1:1">
      <c r="A278" s="181"/>
    </row>
    <row r="279" spans="1:1">
      <c r="A279" s="181"/>
    </row>
    <row r="280" spans="1:1">
      <c r="A280" s="181"/>
    </row>
    <row r="281" spans="1:1">
      <c r="A281" s="181"/>
    </row>
    <row r="282" spans="1:1">
      <c r="A282" s="181"/>
    </row>
    <row r="283" spans="1:1">
      <c r="A283" s="181"/>
    </row>
    <row r="284" spans="1:1">
      <c r="A284" s="181"/>
    </row>
    <row r="285" spans="1:1">
      <c r="A285" s="181"/>
    </row>
    <row r="286" spans="1:1">
      <c r="A286" s="181"/>
    </row>
    <row r="287" spans="1:1">
      <c r="A287" s="181"/>
    </row>
    <row r="288" spans="1:1">
      <c r="A288" s="181"/>
    </row>
    <row r="289" spans="1:1">
      <c r="A289" s="181"/>
    </row>
    <row r="290" spans="1:1">
      <c r="A290" s="181"/>
    </row>
    <row r="291" spans="1:1">
      <c r="A291" s="181"/>
    </row>
    <row r="292" spans="1:1">
      <c r="A292" s="181"/>
    </row>
    <row r="293" spans="1:1">
      <c r="A293" s="181"/>
    </row>
    <row r="294" spans="1:1">
      <c r="A294" s="181"/>
    </row>
    <row r="295" spans="1:1">
      <c r="A295" s="181"/>
    </row>
    <row r="296" spans="1:1">
      <c r="A296" s="181"/>
    </row>
    <row r="297" spans="1:1">
      <c r="A297" s="181"/>
    </row>
    <row r="298" spans="1:1">
      <c r="A298" s="181"/>
    </row>
    <row r="299" spans="1:1">
      <c r="A299" s="181"/>
    </row>
    <row r="300" spans="1:1">
      <c r="A300" s="181"/>
    </row>
    <row r="301" spans="1:1">
      <c r="A301" s="181"/>
    </row>
    <row r="302" spans="1:1">
      <c r="A302" s="181"/>
    </row>
    <row r="303" spans="1:1">
      <c r="A303" s="181"/>
    </row>
    <row r="304" spans="1:1">
      <c r="A304" s="181"/>
    </row>
    <row r="305" spans="1:1">
      <c r="A305" s="181"/>
    </row>
    <row r="306" spans="1:1">
      <c r="A306" s="181"/>
    </row>
    <row r="307" spans="1:1">
      <c r="A307" s="181"/>
    </row>
    <row r="308" spans="1:1">
      <c r="A308" s="181"/>
    </row>
    <row r="309" spans="1:1">
      <c r="A309" s="181"/>
    </row>
    <row r="310" spans="1:1">
      <c r="A310" s="181"/>
    </row>
    <row r="311" spans="1:1">
      <c r="A311" s="181"/>
    </row>
    <row r="312" spans="1:1">
      <c r="A312" s="181"/>
    </row>
    <row r="313" spans="1:1">
      <c r="A313" s="181"/>
    </row>
    <row r="314" spans="1:1">
      <c r="A314" s="181"/>
    </row>
    <row r="315" spans="1:1">
      <c r="A315" s="181"/>
    </row>
    <row r="316" spans="1:1">
      <c r="A316" s="181"/>
    </row>
    <row r="317" spans="1:1">
      <c r="A317" s="181"/>
    </row>
    <row r="318" spans="1:1">
      <c r="A318" s="181"/>
    </row>
    <row r="319" spans="1:1">
      <c r="A319" s="181"/>
    </row>
    <row r="320" spans="1:1">
      <c r="A320" s="181"/>
    </row>
    <row r="321" spans="1:1">
      <c r="A321" s="181"/>
    </row>
    <row r="322" spans="1:1">
      <c r="A322" s="181"/>
    </row>
    <row r="323" spans="1:1">
      <c r="A323" s="181"/>
    </row>
    <row r="324" spans="1:1">
      <c r="A324" s="181"/>
    </row>
    <row r="325" spans="1:1">
      <c r="A325" s="181"/>
    </row>
    <row r="326" spans="1:1">
      <c r="A326" s="181"/>
    </row>
    <row r="327" spans="1:1">
      <c r="A327" s="181"/>
    </row>
    <row r="328" spans="1:1">
      <c r="A328" s="181"/>
    </row>
    <row r="329" spans="1:1">
      <c r="A329" s="181"/>
    </row>
    <row r="330" spans="1:1">
      <c r="A330" s="181"/>
    </row>
    <row r="331" spans="1:1">
      <c r="A331" s="181"/>
    </row>
    <row r="332" spans="1:1">
      <c r="A332" s="181"/>
    </row>
    <row r="333" spans="1:1">
      <c r="A333" s="181"/>
    </row>
    <row r="334" spans="1:1">
      <c r="A334" s="181"/>
    </row>
    <row r="335" spans="1:1">
      <c r="A335" s="181"/>
    </row>
    <row r="336" spans="1:1">
      <c r="A336" s="181"/>
    </row>
    <row r="337" spans="1:1">
      <c r="A337" s="181"/>
    </row>
    <row r="338" spans="1:1">
      <c r="A338" s="181"/>
    </row>
    <row r="339" spans="1:1">
      <c r="A339" s="181"/>
    </row>
    <row r="340" spans="1:1">
      <c r="A340" s="181"/>
    </row>
    <row r="341" spans="1:1">
      <c r="A341" s="181"/>
    </row>
    <row r="342" spans="1:1">
      <c r="A342" s="181"/>
    </row>
    <row r="343" spans="1:1">
      <c r="A343" s="181"/>
    </row>
    <row r="344" spans="1:1">
      <c r="A344" s="181"/>
    </row>
    <row r="345" spans="1:1">
      <c r="A345" s="181"/>
    </row>
    <row r="346" spans="1:1">
      <c r="A346" s="181"/>
    </row>
    <row r="347" spans="1:1">
      <c r="A347" s="181"/>
    </row>
    <row r="348" spans="1:1">
      <c r="A348" s="181"/>
    </row>
    <row r="349" spans="1:1">
      <c r="A349" s="181"/>
    </row>
    <row r="350" spans="1:1">
      <c r="A350" s="181"/>
    </row>
    <row r="351" spans="1:1">
      <c r="A351" s="181"/>
    </row>
    <row r="352" spans="1:1">
      <c r="A352" s="181"/>
    </row>
    <row r="353" spans="1:1">
      <c r="A353" s="181"/>
    </row>
    <row r="354" spans="1:1">
      <c r="A354" s="181"/>
    </row>
    <row r="355" spans="1:1">
      <c r="A355" s="181"/>
    </row>
    <row r="356" spans="1:1">
      <c r="A356" s="181"/>
    </row>
    <row r="357" spans="1:1">
      <c r="A357" s="181"/>
    </row>
    <row r="358" spans="1:1">
      <c r="A358" s="181"/>
    </row>
    <row r="359" spans="1:1">
      <c r="A359" s="181"/>
    </row>
    <row r="360" spans="1:1">
      <c r="A360" s="181"/>
    </row>
    <row r="361" spans="1:1">
      <c r="A361" s="181"/>
    </row>
  </sheetData>
  <mergeCells count="2">
    <mergeCell ref="A2:M2"/>
    <mergeCell ref="B1:L1"/>
  </mergeCells>
  <pageMargins left="0.7" right="0.7" top="0.75" bottom="0.75" header="0.3" footer="0.3"/>
  <pageSetup orientation="landscape" horizontalDpi="0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58"/>
  <sheetViews>
    <sheetView topLeftCell="A22" workbookViewId="0">
      <selection activeCell="M25" sqref="M25:M26"/>
    </sheetView>
  </sheetViews>
  <sheetFormatPr defaultRowHeight="12.75"/>
  <sheetData>
    <row r="1" spans="1:15" ht="24">
      <c r="A1" s="768" t="str">
        <f>ป้อนข้อมูล!C3</f>
        <v>ถนนเส้นแยก ทช.อด.4048 - บ้านร่มเย็น หมู่ที่ 8  ตำบลตาลเลียน  อำเภอกุดจับ  จังหวัดอุดรธานี</v>
      </c>
      <c r="B1" s="768"/>
      <c r="C1" s="768"/>
      <c r="D1" s="768"/>
      <c r="E1" s="768"/>
      <c r="F1" s="768"/>
      <c r="G1" s="768"/>
      <c r="H1" s="768"/>
      <c r="I1" s="768"/>
      <c r="J1" s="768"/>
      <c r="K1" s="280"/>
      <c r="L1" s="280"/>
      <c r="M1" s="189"/>
      <c r="N1" s="189"/>
    </row>
    <row r="2" spans="1:15" ht="24">
      <c r="A2" s="768" t="s">
        <v>311</v>
      </c>
      <c r="B2" s="768"/>
      <c r="C2" s="768"/>
      <c r="D2" s="768"/>
      <c r="E2" s="768"/>
      <c r="F2" s="768"/>
      <c r="G2" s="768"/>
      <c r="H2" s="768"/>
      <c r="I2" s="768"/>
      <c r="J2" s="768"/>
      <c r="K2" s="280"/>
      <c r="L2" s="280"/>
      <c r="M2" s="189"/>
      <c r="N2" s="189"/>
    </row>
    <row r="3" spans="1:15" ht="24">
      <c r="A3" s="768" t="s">
        <v>231</v>
      </c>
      <c r="B3" s="768"/>
      <c r="C3" s="768"/>
      <c r="D3" s="768"/>
      <c r="E3" s="768"/>
      <c r="F3" s="768"/>
      <c r="G3" s="768"/>
      <c r="H3" s="768"/>
      <c r="I3" s="768"/>
      <c r="J3" s="768"/>
      <c r="K3" s="280"/>
      <c r="L3" s="280"/>
      <c r="M3" s="189"/>
      <c r="N3" s="189"/>
    </row>
    <row r="4" spans="1:15" ht="24">
      <c r="A4" s="342" t="s">
        <v>188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189"/>
      <c r="N4" s="189"/>
    </row>
    <row r="5" spans="1:15" ht="24.75" thickBot="1">
      <c r="A5" s="343" t="s">
        <v>189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189"/>
      <c r="N5" s="189"/>
    </row>
    <row r="6" spans="1:15" ht="24.75" thickBot="1">
      <c r="A6" s="279" t="s">
        <v>190</v>
      </c>
      <c r="B6" s="279"/>
      <c r="C6" s="279"/>
      <c r="D6" s="279"/>
      <c r="E6" s="279" t="s">
        <v>191</v>
      </c>
      <c r="F6" s="279"/>
      <c r="G6" s="344" t="s">
        <v>192</v>
      </c>
      <c r="H6" s="345">
        <v>1.77</v>
      </c>
      <c r="I6" s="279" t="s">
        <v>193</v>
      </c>
      <c r="J6" s="279"/>
      <c r="K6" s="278"/>
      <c r="L6" s="279"/>
      <c r="M6" s="189"/>
      <c r="N6" s="189"/>
    </row>
    <row r="7" spans="1:15" ht="24">
      <c r="A7" s="279" t="s">
        <v>194</v>
      </c>
      <c r="B7" s="279"/>
      <c r="C7" s="279"/>
      <c r="D7" s="279"/>
      <c r="E7" s="279" t="s">
        <v>191</v>
      </c>
      <c r="F7" s="279"/>
      <c r="G7" s="344" t="s">
        <v>192</v>
      </c>
      <c r="H7" s="346">
        <v>3.83</v>
      </c>
      <c r="I7" s="279" t="s">
        <v>193</v>
      </c>
      <c r="J7" s="279"/>
      <c r="K7" s="278"/>
      <c r="L7" s="279"/>
      <c r="M7" s="189"/>
      <c r="N7" s="189"/>
    </row>
    <row r="8" spans="1:15" ht="24">
      <c r="A8" s="279" t="s">
        <v>195</v>
      </c>
      <c r="B8" s="279"/>
      <c r="C8" s="279"/>
      <c r="D8" s="279"/>
      <c r="E8" s="279" t="s">
        <v>191</v>
      </c>
      <c r="F8" s="279"/>
      <c r="G8" s="344" t="s">
        <v>192</v>
      </c>
      <c r="H8" s="347">
        <v>5.77</v>
      </c>
      <c r="I8" s="279" t="s">
        <v>193</v>
      </c>
      <c r="J8" s="279"/>
      <c r="K8" s="278"/>
      <c r="L8" s="279"/>
      <c r="M8" s="189"/>
      <c r="N8" s="189"/>
      <c r="O8" t="s">
        <v>253</v>
      </c>
    </row>
    <row r="9" spans="1:15" ht="24">
      <c r="A9" s="348" t="s">
        <v>148</v>
      </c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189"/>
      <c r="N9" s="189"/>
    </row>
    <row r="10" spans="1:15" ht="24">
      <c r="A10" s="279" t="s">
        <v>196</v>
      </c>
      <c r="B10" s="279"/>
      <c r="C10" s="279"/>
      <c r="D10" s="279" t="s">
        <v>197</v>
      </c>
      <c r="E10" s="279"/>
      <c r="F10" s="279"/>
      <c r="G10" s="279"/>
      <c r="H10" s="279"/>
      <c r="I10" s="279"/>
      <c r="J10" s="279"/>
      <c r="K10" s="279"/>
      <c r="L10" s="279"/>
      <c r="M10" s="189"/>
      <c r="N10" s="189"/>
    </row>
    <row r="11" spans="1:15" ht="24">
      <c r="A11" s="279" t="s">
        <v>198</v>
      </c>
      <c r="B11" s="279"/>
      <c r="C11" s="279"/>
      <c r="D11" s="279" t="s">
        <v>199</v>
      </c>
      <c r="E11" s="279"/>
      <c r="F11" s="279"/>
      <c r="G11" s="279"/>
      <c r="H11" s="279"/>
      <c r="I11" s="279"/>
      <c r="J11" s="279"/>
      <c r="K11" s="279"/>
      <c r="L11" s="279"/>
      <c r="M11" s="189"/>
      <c r="N11" s="189"/>
    </row>
    <row r="12" spans="1:15" ht="24">
      <c r="A12" s="279" t="s">
        <v>200</v>
      </c>
      <c r="B12" s="279"/>
      <c r="C12" s="279"/>
      <c r="D12" s="279" t="s">
        <v>201</v>
      </c>
      <c r="E12" s="279"/>
      <c r="F12" s="279"/>
      <c r="G12" s="279"/>
      <c r="H12" s="279"/>
      <c r="I12" s="279"/>
      <c r="J12" s="279"/>
      <c r="K12" s="279"/>
      <c r="L12" s="279"/>
      <c r="M12" s="189"/>
      <c r="N12" s="189"/>
    </row>
    <row r="13" spans="1:15" ht="24">
      <c r="A13" s="279"/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189"/>
      <c r="N13" s="189"/>
    </row>
    <row r="14" spans="1:15" ht="24">
      <c r="A14" s="279"/>
      <c r="B14" s="279"/>
      <c r="C14" s="279"/>
      <c r="D14" s="283"/>
      <c r="E14" s="283"/>
      <c r="F14" s="283"/>
      <c r="G14" s="315"/>
      <c r="H14" s="349"/>
      <c r="I14" s="283"/>
      <c r="J14" s="283"/>
      <c r="K14" s="279"/>
      <c r="L14" s="279"/>
      <c r="M14" s="189"/>
      <c r="N14" s="189"/>
    </row>
    <row r="15" spans="1:15" ht="24">
      <c r="A15" s="343" t="s">
        <v>213</v>
      </c>
      <c r="B15" s="279"/>
      <c r="C15" s="279"/>
      <c r="D15" s="283" t="s">
        <v>202</v>
      </c>
      <c r="E15" s="283"/>
      <c r="F15" s="283"/>
      <c r="G15" s="315"/>
      <c r="H15" s="283"/>
      <c r="I15" s="283"/>
      <c r="J15" s="283"/>
      <c r="K15" s="279"/>
      <c r="L15" s="279"/>
      <c r="M15" s="189"/>
      <c r="N15" s="189"/>
    </row>
    <row r="16" spans="1:15" ht="24">
      <c r="A16" s="279" t="s">
        <v>203</v>
      </c>
      <c r="B16" s="279"/>
      <c r="C16" s="279"/>
      <c r="D16" s="283"/>
      <c r="E16" s="283" t="s">
        <v>204</v>
      </c>
      <c r="F16" s="283"/>
      <c r="G16" s="315" t="s">
        <v>192</v>
      </c>
      <c r="H16" s="350">
        <f>คิดลูกรังที่แหล่ง!K8</f>
        <v>30</v>
      </c>
      <c r="I16" s="283" t="s">
        <v>193</v>
      </c>
      <c r="J16" s="283"/>
      <c r="K16" s="278"/>
      <c r="L16" s="279"/>
      <c r="M16" s="189"/>
      <c r="N16" s="189"/>
    </row>
    <row r="17" spans="1:14" ht="24">
      <c r="A17" s="279" t="s">
        <v>206</v>
      </c>
      <c r="B17" s="279"/>
      <c r="C17" s="279"/>
      <c r="D17" s="283"/>
      <c r="E17" s="283" t="s">
        <v>204</v>
      </c>
      <c r="F17" s="283"/>
      <c r="G17" s="315" t="s">
        <v>192</v>
      </c>
      <c r="H17" s="283">
        <v>33.590000000000003</v>
      </c>
      <c r="I17" s="283" t="s">
        <v>193</v>
      </c>
      <c r="J17" s="283"/>
      <c r="K17" s="278"/>
      <c r="L17" s="279"/>
      <c r="M17" s="189"/>
      <c r="N17" s="189"/>
    </row>
    <row r="18" spans="1:14" ht="24">
      <c r="A18" s="279" t="s">
        <v>207</v>
      </c>
      <c r="B18" s="279"/>
      <c r="C18" s="279"/>
      <c r="D18" s="283"/>
      <c r="E18" s="351">
        <v>8</v>
      </c>
      <c r="F18" s="283" t="s">
        <v>208</v>
      </c>
      <c r="G18" s="315" t="s">
        <v>192</v>
      </c>
      <c r="H18" s="283">
        <v>31.73</v>
      </c>
      <c r="I18" s="283" t="s">
        <v>193</v>
      </c>
      <c r="J18" s="283"/>
      <c r="K18" s="278"/>
      <c r="L18" s="279"/>
      <c r="M18" s="189"/>
      <c r="N18" s="189"/>
    </row>
    <row r="19" spans="1:14" ht="24">
      <c r="A19" s="279" t="s">
        <v>209</v>
      </c>
      <c r="B19" s="279"/>
      <c r="C19" s="279"/>
      <c r="D19" s="283"/>
      <c r="E19" s="283"/>
      <c r="F19" s="283"/>
      <c r="G19" s="315" t="s">
        <v>192</v>
      </c>
      <c r="H19" s="283">
        <f>SUM(H16:H18)</f>
        <v>95.320000000000007</v>
      </c>
      <c r="I19" s="283" t="s">
        <v>193</v>
      </c>
      <c r="J19" s="283" t="s">
        <v>205</v>
      </c>
      <c r="K19" s="278"/>
      <c r="L19" s="279"/>
      <c r="M19" s="189"/>
      <c r="N19" s="189"/>
    </row>
    <row r="20" spans="1:14" ht="24">
      <c r="A20" s="279" t="s">
        <v>214</v>
      </c>
      <c r="B20" s="279"/>
      <c r="C20" s="279"/>
      <c r="D20" s="283"/>
      <c r="E20" s="283"/>
      <c r="F20" s="283"/>
      <c r="G20" s="315" t="s">
        <v>192</v>
      </c>
      <c r="H20" s="283">
        <f>ROUNDDOWN(H19*1.6,2)</f>
        <v>152.51</v>
      </c>
      <c r="I20" s="283" t="s">
        <v>193</v>
      </c>
      <c r="J20" s="283"/>
      <c r="K20" s="278"/>
      <c r="L20" s="279"/>
      <c r="M20" s="189"/>
      <c r="N20" s="189"/>
    </row>
    <row r="21" spans="1:14" ht="24.75" thickBot="1">
      <c r="A21" s="279" t="s">
        <v>210</v>
      </c>
      <c r="B21" s="279"/>
      <c r="C21" s="279"/>
      <c r="D21" s="283"/>
      <c r="E21" s="283"/>
      <c r="F21" s="283"/>
      <c r="G21" s="315" t="s">
        <v>192</v>
      </c>
      <c r="H21" s="283">
        <v>53.5</v>
      </c>
      <c r="I21" s="283" t="s">
        <v>193</v>
      </c>
      <c r="J21" s="283"/>
      <c r="K21" s="278"/>
      <c r="L21" s="279"/>
      <c r="M21" s="189"/>
      <c r="N21" s="189"/>
    </row>
    <row r="22" spans="1:14" ht="24.75" thickBot="1">
      <c r="A22" s="279" t="s">
        <v>211</v>
      </c>
      <c r="B22" s="279"/>
      <c r="C22" s="279"/>
      <c r="D22" s="283"/>
      <c r="E22" s="283" t="s">
        <v>204</v>
      </c>
      <c r="F22" s="283"/>
      <c r="G22" s="315" t="s">
        <v>192</v>
      </c>
      <c r="H22" s="352">
        <f>SUM(H20:H21)</f>
        <v>206.01</v>
      </c>
      <c r="I22" s="283" t="s">
        <v>193</v>
      </c>
      <c r="J22" s="283" t="s">
        <v>212</v>
      </c>
      <c r="K22" s="278"/>
      <c r="L22" s="279"/>
      <c r="M22" s="189"/>
      <c r="N22" s="189"/>
    </row>
    <row r="23" spans="1:14" ht="24">
      <c r="A23" s="279"/>
      <c r="B23" s="279"/>
      <c r="C23" s="279"/>
      <c r="D23" s="283"/>
      <c r="E23" s="283"/>
      <c r="F23" s="283"/>
      <c r="G23" s="283"/>
      <c r="H23" s="283"/>
      <c r="I23" s="283"/>
      <c r="J23" s="283"/>
      <c r="K23" s="279"/>
      <c r="L23" s="279"/>
      <c r="M23" s="189"/>
      <c r="N23" s="189"/>
    </row>
    <row r="24" spans="1:14" ht="24">
      <c r="A24" s="353" t="s">
        <v>215</v>
      </c>
      <c r="B24" s="279"/>
      <c r="C24" s="279"/>
      <c r="D24" s="283" t="s">
        <v>216</v>
      </c>
      <c r="E24" s="283"/>
      <c r="F24" s="283"/>
      <c r="G24" s="283"/>
      <c r="H24" s="283"/>
      <c r="I24" s="283"/>
      <c r="J24" s="283"/>
      <c r="K24" s="279"/>
      <c r="L24" s="279"/>
      <c r="M24" s="189"/>
      <c r="N24" s="189"/>
    </row>
    <row r="25" spans="1:14" ht="24">
      <c r="A25" s="279" t="s">
        <v>203</v>
      </c>
      <c r="B25" s="279"/>
      <c r="C25" s="279"/>
      <c r="D25" s="283"/>
      <c r="E25" s="283" t="s">
        <v>204</v>
      </c>
      <c r="F25" s="283"/>
      <c r="G25" s="283" t="s">
        <v>192</v>
      </c>
      <c r="H25" s="354">
        <f>H16</f>
        <v>30</v>
      </c>
      <c r="I25" s="283" t="s">
        <v>193</v>
      </c>
      <c r="J25" s="283" t="s">
        <v>217</v>
      </c>
      <c r="K25" s="279"/>
      <c r="L25" s="279"/>
      <c r="M25" s="189"/>
      <c r="N25" s="189"/>
    </row>
    <row r="26" spans="1:14" ht="24">
      <c r="A26" s="279" t="s">
        <v>206</v>
      </c>
      <c r="B26" s="279"/>
      <c r="C26" s="279"/>
      <c r="D26" s="283"/>
      <c r="E26" s="283" t="s">
        <v>204</v>
      </c>
      <c r="F26" s="283"/>
      <c r="G26" s="315" t="s">
        <v>192</v>
      </c>
      <c r="H26" s="283">
        <v>32.99</v>
      </c>
      <c r="I26" s="283" t="s">
        <v>193</v>
      </c>
      <c r="J26" s="283"/>
      <c r="K26" s="278"/>
      <c r="L26" s="279"/>
      <c r="M26" s="189"/>
      <c r="N26" s="189"/>
    </row>
    <row r="27" spans="1:14" ht="24.75" thickBot="1">
      <c r="A27" s="279" t="s">
        <v>218</v>
      </c>
      <c r="B27" s="279"/>
      <c r="C27" s="279"/>
      <c r="D27" s="283"/>
      <c r="E27" s="355">
        <v>2</v>
      </c>
      <c r="F27" s="283" t="s">
        <v>208</v>
      </c>
      <c r="G27" s="283" t="s">
        <v>192</v>
      </c>
      <c r="H27" s="356">
        <v>14.27</v>
      </c>
      <c r="I27" s="283" t="s">
        <v>193</v>
      </c>
      <c r="J27" s="283"/>
      <c r="K27" s="279"/>
      <c r="L27" s="279"/>
      <c r="M27" s="189"/>
      <c r="N27" s="189"/>
    </row>
    <row r="28" spans="1:14" ht="24.75" thickBot="1">
      <c r="A28" s="279" t="s">
        <v>209</v>
      </c>
      <c r="B28" s="279"/>
      <c r="C28" s="279"/>
      <c r="D28" s="283"/>
      <c r="E28" s="283"/>
      <c r="F28" s="283"/>
      <c r="G28" s="283" t="s">
        <v>192</v>
      </c>
      <c r="H28" s="357">
        <f>SUM(H25:H27)</f>
        <v>77.260000000000005</v>
      </c>
      <c r="I28" s="283" t="s">
        <v>193</v>
      </c>
      <c r="J28" s="283" t="s">
        <v>217</v>
      </c>
      <c r="K28" s="279"/>
      <c r="L28" s="279"/>
      <c r="M28" s="189"/>
      <c r="N28" s="189"/>
    </row>
    <row r="29" spans="1:14" ht="24">
      <c r="A29" s="279" t="s">
        <v>219</v>
      </c>
      <c r="B29" s="279"/>
      <c r="C29" s="279"/>
      <c r="D29" s="283"/>
      <c r="E29" s="283"/>
      <c r="F29" s="283"/>
      <c r="G29" s="283" t="s">
        <v>192</v>
      </c>
      <c r="H29" s="358">
        <f>ROUNDDOWN(H28*1.6,2)</f>
        <v>123.61</v>
      </c>
      <c r="I29" s="283" t="s">
        <v>193</v>
      </c>
      <c r="J29" s="333"/>
      <c r="K29" s="279"/>
      <c r="L29" s="279"/>
      <c r="M29" s="189"/>
      <c r="N29" s="189"/>
    </row>
    <row r="30" spans="1:14" ht="24">
      <c r="A30" s="279" t="s">
        <v>210</v>
      </c>
      <c r="B30" s="279"/>
      <c r="C30" s="279"/>
      <c r="D30" s="283"/>
      <c r="E30" s="283"/>
      <c r="F30" s="283"/>
      <c r="G30" s="283" t="s">
        <v>192</v>
      </c>
      <c r="H30" s="359">
        <v>53.5</v>
      </c>
      <c r="I30" s="283" t="s">
        <v>193</v>
      </c>
      <c r="J30" s="283"/>
      <c r="K30" s="279"/>
      <c r="L30" s="279"/>
      <c r="M30" s="189"/>
      <c r="N30" s="189"/>
    </row>
    <row r="31" spans="1:14" ht="24">
      <c r="A31" s="279" t="s">
        <v>220</v>
      </c>
      <c r="B31" s="279"/>
      <c r="C31" s="279"/>
      <c r="D31" s="283"/>
      <c r="E31" s="283" t="s">
        <v>204</v>
      </c>
      <c r="F31" s="283"/>
      <c r="G31" s="283" t="s">
        <v>192</v>
      </c>
      <c r="H31" s="360">
        <f>H29+H30</f>
        <v>177.11</v>
      </c>
      <c r="I31" s="283" t="s">
        <v>193</v>
      </c>
      <c r="J31" s="283" t="s">
        <v>212</v>
      </c>
      <c r="K31" s="279"/>
      <c r="L31" s="279"/>
      <c r="M31" s="189"/>
      <c r="N31" s="189"/>
    </row>
    <row r="32" spans="1:14" ht="24">
      <c r="A32" s="279"/>
      <c r="B32" s="279"/>
      <c r="C32" s="279"/>
      <c r="D32" s="283"/>
      <c r="E32" s="283"/>
      <c r="F32" s="283"/>
      <c r="G32" s="283"/>
      <c r="H32" s="361"/>
      <c r="I32" s="283"/>
      <c r="J32" s="283"/>
      <c r="K32" s="279"/>
      <c r="L32" s="279"/>
      <c r="M32" s="189"/>
      <c r="N32" s="189"/>
    </row>
    <row r="33" spans="1:14" ht="24">
      <c r="A33" s="362" t="s">
        <v>221</v>
      </c>
      <c r="B33" s="363"/>
      <c r="C33" s="363"/>
      <c r="D33" s="364"/>
      <c r="E33" s="364"/>
      <c r="F33" s="364"/>
      <c r="G33" s="364"/>
      <c r="H33" s="365">
        <f>H28</f>
        <v>77.260000000000005</v>
      </c>
      <c r="I33" s="364" t="s">
        <v>222</v>
      </c>
      <c r="J33" s="366"/>
      <c r="K33" s="279"/>
      <c r="L33" s="367"/>
      <c r="M33" s="189"/>
      <c r="N33" s="189"/>
    </row>
    <row r="34" spans="1:14" ht="24">
      <c r="A34" s="378" t="s">
        <v>218</v>
      </c>
      <c r="B34" s="279"/>
      <c r="C34" s="279"/>
      <c r="D34" s="283"/>
      <c r="E34" s="355">
        <v>0</v>
      </c>
      <c r="F34" s="283" t="s">
        <v>208</v>
      </c>
      <c r="G34" s="283" t="s">
        <v>192</v>
      </c>
      <c r="H34" s="369">
        <v>0</v>
      </c>
      <c r="I34" s="283" t="s">
        <v>193</v>
      </c>
      <c r="J34" s="308"/>
      <c r="K34" s="279"/>
      <c r="L34" s="367"/>
      <c r="M34" s="189"/>
      <c r="N34" s="189"/>
    </row>
    <row r="35" spans="1:14" ht="24.75" thickBot="1">
      <c r="A35" s="368" t="s">
        <v>223</v>
      </c>
      <c r="B35" s="279"/>
      <c r="C35" s="279"/>
      <c r="D35" s="283"/>
      <c r="E35" s="283"/>
      <c r="F35" s="283"/>
      <c r="G35" s="283" t="s">
        <v>192</v>
      </c>
      <c r="H35" s="370">
        <v>0</v>
      </c>
      <c r="I35" s="283" t="s">
        <v>222</v>
      </c>
      <c r="J35" s="308"/>
      <c r="K35" s="279"/>
      <c r="L35" s="279"/>
      <c r="M35" s="189"/>
      <c r="N35" s="189"/>
    </row>
    <row r="36" spans="1:14" ht="24.75" thickBot="1">
      <c r="A36" s="371" t="s">
        <v>211</v>
      </c>
      <c r="B36" s="372"/>
      <c r="C36" s="372"/>
      <c r="D36" s="373"/>
      <c r="E36" s="373"/>
      <c r="F36" s="373"/>
      <c r="G36" s="373" t="s">
        <v>192</v>
      </c>
      <c r="H36" s="374">
        <f>SUM(H33:H35)</f>
        <v>77.260000000000005</v>
      </c>
      <c r="I36" s="373" t="s">
        <v>222</v>
      </c>
      <c r="J36" s="375" t="s">
        <v>217</v>
      </c>
      <c r="K36" s="279"/>
      <c r="L36" s="279"/>
      <c r="M36" s="189"/>
      <c r="N36" s="189"/>
    </row>
    <row r="37" spans="1:14" ht="24.75" thickTop="1">
      <c r="A37" s="279"/>
      <c r="B37" s="279"/>
      <c r="C37" s="279"/>
      <c r="D37" s="283"/>
      <c r="E37" s="283"/>
      <c r="F37" s="283"/>
      <c r="G37" s="283"/>
      <c r="H37" s="283"/>
      <c r="I37" s="283"/>
      <c r="J37" s="283"/>
      <c r="K37" s="279"/>
      <c r="L37" s="279"/>
      <c r="M37" s="189"/>
      <c r="N37" s="189"/>
    </row>
    <row r="38" spans="1:14" ht="24">
      <c r="A38" s="279" t="s">
        <v>224</v>
      </c>
      <c r="B38" s="279"/>
      <c r="C38" s="279"/>
      <c r="D38" s="283" t="s">
        <v>225</v>
      </c>
      <c r="E38" s="283"/>
      <c r="F38" s="283"/>
      <c r="G38" s="283"/>
      <c r="H38" s="376">
        <v>364.49</v>
      </c>
      <c r="I38" s="283" t="s">
        <v>222</v>
      </c>
      <c r="J38" s="283"/>
      <c r="K38" s="279"/>
      <c r="L38" s="279"/>
      <c r="M38" s="189"/>
      <c r="N38" s="189"/>
    </row>
    <row r="39" spans="1:14" ht="24.75" thickBot="1">
      <c r="A39" s="279" t="s">
        <v>226</v>
      </c>
      <c r="B39" s="279"/>
      <c r="C39" s="279"/>
      <c r="D39" s="283"/>
      <c r="E39" s="283"/>
      <c r="F39" s="283"/>
      <c r="G39" s="283" t="s">
        <v>192</v>
      </c>
      <c r="H39" s="370">
        <v>0</v>
      </c>
      <c r="I39" s="283" t="s">
        <v>222</v>
      </c>
      <c r="J39" s="283"/>
      <c r="K39" s="279"/>
      <c r="L39" s="189"/>
      <c r="M39" s="189"/>
      <c r="N39" s="189"/>
    </row>
    <row r="40" spans="1:14" ht="24.75" thickBot="1">
      <c r="A40" s="279" t="s">
        <v>211</v>
      </c>
      <c r="B40" s="279"/>
      <c r="C40" s="279"/>
      <c r="D40" s="283"/>
      <c r="E40" s="283"/>
      <c r="F40" s="283"/>
      <c r="G40" s="283" t="s">
        <v>192</v>
      </c>
      <c r="H40" s="377">
        <f>SUM(H38:H39)</f>
        <v>364.49</v>
      </c>
      <c r="I40" s="283" t="s">
        <v>222</v>
      </c>
      <c r="J40" s="283"/>
      <c r="K40" s="279"/>
      <c r="L40" s="189"/>
      <c r="M40" s="189"/>
      <c r="N40" s="189"/>
    </row>
    <row r="41" spans="1:14" ht="24">
      <c r="A41" s="189"/>
      <c r="B41" s="189"/>
      <c r="C41" s="189"/>
      <c r="D41" s="333"/>
      <c r="E41" s="333"/>
      <c r="F41" s="333"/>
      <c r="G41" s="333"/>
      <c r="H41" s="333"/>
      <c r="I41" s="333"/>
      <c r="J41" s="333"/>
      <c r="K41" s="189"/>
      <c r="L41" s="189"/>
      <c r="M41" s="189"/>
      <c r="N41" s="189"/>
    </row>
    <row r="42" spans="1:14" ht="24">
      <c r="A42" s="189"/>
      <c r="B42" s="189"/>
      <c r="C42" s="189"/>
      <c r="D42" s="333"/>
      <c r="E42" s="333"/>
      <c r="F42" s="333"/>
      <c r="G42" s="333"/>
      <c r="H42" s="333"/>
      <c r="I42" s="333"/>
      <c r="J42" s="333"/>
      <c r="K42" s="189"/>
      <c r="L42" s="189"/>
      <c r="M42" s="189"/>
      <c r="N42" s="189"/>
    </row>
    <row r="43" spans="1:14" ht="24">
      <c r="A43" s="189"/>
      <c r="B43" s="189"/>
      <c r="C43" s="189"/>
      <c r="D43" s="333"/>
      <c r="E43" s="333"/>
      <c r="F43" s="333"/>
      <c r="G43" s="333"/>
      <c r="H43" s="333"/>
      <c r="I43" s="333"/>
      <c r="J43" s="333"/>
      <c r="K43" s="189"/>
      <c r="L43" s="189"/>
      <c r="M43" s="189"/>
      <c r="N43" s="189"/>
    </row>
    <row r="44" spans="1:14" ht="24">
      <c r="A44" s="189"/>
      <c r="B44" s="189"/>
      <c r="C44" s="189"/>
      <c r="D44" s="333"/>
      <c r="E44" s="333"/>
      <c r="F44" s="333"/>
      <c r="G44" s="333"/>
      <c r="H44" s="333"/>
      <c r="I44" s="333"/>
      <c r="J44" s="333"/>
      <c r="K44" s="189"/>
      <c r="L44" s="189"/>
      <c r="M44" s="189"/>
      <c r="N44" s="189"/>
    </row>
    <row r="45" spans="1:14" ht="24">
      <c r="A45" s="189"/>
      <c r="B45" s="189"/>
      <c r="C45" s="189"/>
      <c r="D45" s="333"/>
      <c r="E45" s="333"/>
      <c r="F45" s="333"/>
      <c r="G45" s="333"/>
      <c r="H45" s="333"/>
      <c r="I45" s="333"/>
      <c r="J45" s="333"/>
      <c r="K45" s="189"/>
      <c r="L45" s="189"/>
      <c r="M45" s="189"/>
      <c r="N45" s="189"/>
    </row>
    <row r="46" spans="1:14" ht="24">
      <c r="A46" s="189"/>
      <c r="B46" s="189"/>
      <c r="C46" s="189"/>
      <c r="D46" s="189"/>
      <c r="E46" s="189"/>
      <c r="F46" s="189"/>
      <c r="G46" s="333"/>
      <c r="H46" s="333"/>
      <c r="I46" s="333"/>
      <c r="J46" s="189"/>
      <c r="K46" s="189"/>
      <c r="L46" s="189"/>
      <c r="M46" s="189"/>
      <c r="N46" s="189"/>
    </row>
    <row r="47" spans="1:14" ht="24">
      <c r="A47" s="189"/>
      <c r="B47" s="189"/>
      <c r="C47" s="189"/>
      <c r="D47" s="189"/>
      <c r="E47" s="189"/>
      <c r="F47" s="189"/>
      <c r="G47" s="333"/>
      <c r="H47" s="333"/>
      <c r="I47" s="333"/>
      <c r="J47" s="189"/>
      <c r="K47" s="189"/>
      <c r="L47" s="189"/>
      <c r="M47" s="189"/>
      <c r="N47" s="189"/>
    </row>
    <row r="48" spans="1:14" ht="24">
      <c r="A48" s="189"/>
      <c r="B48" s="189"/>
      <c r="C48" s="189"/>
      <c r="D48" s="189"/>
      <c r="E48" s="189"/>
      <c r="F48" s="189"/>
      <c r="G48" s="333"/>
      <c r="H48" s="333"/>
      <c r="I48" s="333"/>
      <c r="J48" s="189"/>
      <c r="K48" s="189"/>
      <c r="L48" s="189"/>
      <c r="M48" s="189"/>
      <c r="N48" s="189"/>
    </row>
    <row r="49" spans="1:14" ht="24">
      <c r="A49" s="189"/>
      <c r="B49" s="189"/>
      <c r="C49" s="189"/>
      <c r="D49" s="189"/>
      <c r="E49" s="189"/>
      <c r="F49" s="189"/>
      <c r="G49" s="333"/>
      <c r="H49" s="333"/>
      <c r="I49" s="333"/>
      <c r="J49" s="189"/>
      <c r="K49" s="189"/>
      <c r="L49" s="189"/>
      <c r="M49" s="189"/>
      <c r="N49" s="189"/>
    </row>
    <row r="50" spans="1:14" ht="24">
      <c r="A50" s="189"/>
      <c r="B50" s="189"/>
      <c r="C50" s="189"/>
      <c r="D50" s="189"/>
      <c r="E50" s="189"/>
      <c r="F50" s="189"/>
      <c r="G50" s="333"/>
      <c r="H50" s="333"/>
      <c r="I50" s="333"/>
      <c r="J50" s="189"/>
      <c r="K50" s="189"/>
      <c r="L50" s="189"/>
      <c r="M50" s="189"/>
      <c r="N50" s="189"/>
    </row>
    <row r="51" spans="1:14" ht="24">
      <c r="A51" s="189"/>
      <c r="B51" s="189"/>
      <c r="C51" s="189"/>
      <c r="D51" s="189"/>
      <c r="E51" s="189"/>
      <c r="F51" s="189"/>
      <c r="G51" s="333"/>
      <c r="H51" s="333"/>
      <c r="I51" s="333"/>
      <c r="J51" s="189"/>
      <c r="K51" s="189"/>
      <c r="L51" s="189"/>
      <c r="M51" s="189"/>
      <c r="N51" s="189"/>
    </row>
    <row r="52" spans="1:14" ht="24">
      <c r="A52" s="189"/>
      <c r="B52" s="189"/>
      <c r="C52" s="189"/>
      <c r="D52" s="189"/>
      <c r="E52" s="189"/>
      <c r="F52" s="189"/>
      <c r="G52" s="333"/>
      <c r="H52" s="333"/>
      <c r="I52" s="333"/>
      <c r="J52" s="189"/>
      <c r="K52" s="189"/>
      <c r="L52" s="189"/>
      <c r="M52" s="189"/>
      <c r="N52" s="189"/>
    </row>
    <row r="53" spans="1:14" ht="24">
      <c r="A53" s="189"/>
      <c r="B53" s="189"/>
      <c r="C53" s="189"/>
      <c r="D53" s="189"/>
      <c r="E53" s="189"/>
      <c r="F53" s="189"/>
      <c r="G53" s="333"/>
      <c r="H53" s="333"/>
      <c r="I53" s="333"/>
      <c r="J53" s="189"/>
      <c r="K53" s="189"/>
      <c r="L53" s="189"/>
      <c r="M53" s="189"/>
      <c r="N53" s="189"/>
    </row>
    <row r="54" spans="1:14" ht="24">
      <c r="A54" s="189"/>
      <c r="B54" s="189"/>
      <c r="C54" s="189"/>
      <c r="D54" s="189"/>
      <c r="E54" s="189"/>
      <c r="F54" s="189"/>
      <c r="G54" s="333"/>
      <c r="H54" s="333"/>
      <c r="I54" s="333"/>
      <c r="J54" s="189"/>
      <c r="K54" s="189"/>
      <c r="L54" s="189"/>
      <c r="M54" s="189"/>
      <c r="N54" s="189"/>
    </row>
    <row r="55" spans="1:14" ht="24">
      <c r="A55" s="189"/>
      <c r="B55" s="189"/>
      <c r="C55" s="189"/>
      <c r="D55" s="189"/>
      <c r="E55" s="189"/>
      <c r="F55" s="189"/>
      <c r="G55" s="333"/>
      <c r="H55" s="333"/>
      <c r="I55" s="333"/>
      <c r="J55" s="189"/>
      <c r="K55" s="189"/>
      <c r="L55" s="189"/>
      <c r="M55" s="189"/>
      <c r="N55" s="189"/>
    </row>
    <row r="56" spans="1:14" ht="24">
      <c r="A56" s="189"/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</row>
    <row r="57" spans="1:14" ht="24">
      <c r="A57" s="189"/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</row>
    <row r="58" spans="1:14" ht="24">
      <c r="A58" s="189"/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</row>
    <row r="59" spans="1:14" ht="24">
      <c r="A59" s="189"/>
      <c r="B59" s="189"/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</row>
    <row r="60" spans="1:14" ht="24">
      <c r="A60" s="189"/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</row>
    <row r="61" spans="1:14" ht="24">
      <c r="A61" s="189"/>
      <c r="B61" s="189"/>
      <c r="C61" s="189"/>
      <c r="D61" s="189"/>
      <c r="E61" s="189"/>
      <c r="F61" s="189"/>
      <c r="G61" s="189"/>
      <c r="H61" s="189"/>
      <c r="I61" s="189"/>
      <c r="J61" s="189"/>
      <c r="K61" s="189"/>
      <c r="L61" s="189"/>
      <c r="M61" s="189"/>
      <c r="N61" s="189"/>
    </row>
    <row r="62" spans="1:14" ht="24">
      <c r="A62" s="189"/>
      <c r="B62" s="189"/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</row>
    <row r="63" spans="1:14" ht="24">
      <c r="A63" s="189"/>
      <c r="B63" s="189"/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</row>
    <row r="64" spans="1:14" ht="24">
      <c r="A64" s="189"/>
      <c r="B64" s="189"/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</row>
    <row r="65" spans="1:14" ht="24">
      <c r="A65" s="189"/>
      <c r="B65" s="189"/>
      <c r="C65" s="189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</row>
    <row r="66" spans="1:14" ht="20.25">
      <c r="A66" s="183"/>
      <c r="B66" s="184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4" ht="20.25">
      <c r="A67" s="183"/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</row>
    <row r="68" spans="1:14" ht="20.25">
      <c r="A68" s="183"/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</row>
    <row r="69" spans="1:14" ht="20.25">
      <c r="A69" s="183"/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</row>
    <row r="70" spans="1:14" ht="20.25">
      <c r="A70" s="183"/>
      <c r="B70" s="184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</row>
    <row r="71" spans="1:14" ht="20.25">
      <c r="A71" s="183"/>
      <c r="B71" s="184"/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</row>
    <row r="72" spans="1:14" ht="20.25">
      <c r="A72" s="183"/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</row>
    <row r="73" spans="1:14" ht="20.25">
      <c r="A73" s="183"/>
      <c r="B73" s="184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</row>
    <row r="74" spans="1:14" ht="20.25">
      <c r="A74" s="183"/>
      <c r="B74" s="184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</row>
    <row r="75" spans="1:14" ht="20.25">
      <c r="A75" s="183"/>
      <c r="B75" s="184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</row>
    <row r="76" spans="1:14" ht="20.25">
      <c r="A76" s="183"/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</row>
    <row r="77" spans="1:14" ht="20.25">
      <c r="A77" s="183"/>
      <c r="B77" s="184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</row>
    <row r="78" spans="1:14" ht="20.25">
      <c r="A78" s="183"/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20.25">
      <c r="A79" s="183"/>
      <c r="B79" s="184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</row>
    <row r="80" spans="1:14" ht="20.25">
      <c r="A80" s="183"/>
      <c r="B80" s="184"/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</row>
    <row r="81" spans="1:14" ht="20.25">
      <c r="A81" s="183"/>
      <c r="B81" s="184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</row>
    <row r="82" spans="1:14" ht="20.25">
      <c r="A82" s="183"/>
      <c r="B82" s="184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</row>
    <row r="83" spans="1:14" ht="20.25">
      <c r="A83" s="183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</row>
    <row r="84" spans="1:14" ht="20.25">
      <c r="A84" s="183"/>
      <c r="B84" s="184"/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</row>
    <row r="85" spans="1:14" ht="20.25">
      <c r="A85" s="183"/>
      <c r="B85" s="184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</row>
    <row r="86" spans="1:14" ht="20.25">
      <c r="A86" s="183"/>
      <c r="B86" s="184"/>
      <c r="C86" s="184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</row>
    <row r="87" spans="1:14" ht="20.25">
      <c r="A87" s="183"/>
      <c r="B87" s="184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</row>
    <row r="88" spans="1:14" ht="20.25">
      <c r="A88" s="183"/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</row>
    <row r="89" spans="1:14" ht="20.25">
      <c r="A89" s="183"/>
      <c r="B89" s="184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</row>
    <row r="90" spans="1:14" ht="20.25">
      <c r="A90" s="183"/>
      <c r="B90" s="184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</row>
    <row r="91" spans="1:14" ht="20.25">
      <c r="A91" s="183"/>
      <c r="B91" s="184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20.25">
      <c r="A92" s="183"/>
      <c r="B92" s="184"/>
      <c r="C92" s="184"/>
      <c r="D92" s="184"/>
      <c r="E92" s="184"/>
      <c r="F92" s="184"/>
      <c r="G92" s="184"/>
      <c r="H92" s="184"/>
      <c r="I92" s="184"/>
      <c r="J92" s="184"/>
      <c r="K92" s="184"/>
      <c r="L92" s="184"/>
      <c r="M92" s="184"/>
      <c r="N92" s="184"/>
    </row>
    <row r="93" spans="1:14" ht="20.25">
      <c r="A93" s="183"/>
      <c r="B93" s="184"/>
      <c r="C93" s="184"/>
      <c r="D93" s="184"/>
      <c r="E93" s="184"/>
      <c r="F93" s="184"/>
      <c r="G93" s="184"/>
      <c r="H93" s="184"/>
      <c r="I93" s="184"/>
      <c r="J93" s="184"/>
      <c r="K93" s="184"/>
      <c r="L93" s="184"/>
      <c r="M93" s="184"/>
      <c r="N93" s="184"/>
    </row>
    <row r="94" spans="1:14" ht="20.25">
      <c r="A94" s="183"/>
      <c r="B94" s="184"/>
      <c r="C94" s="184"/>
      <c r="D94" s="184"/>
      <c r="E94" s="184"/>
      <c r="F94" s="184"/>
      <c r="G94" s="184"/>
      <c r="H94" s="184"/>
      <c r="I94" s="184"/>
      <c r="J94" s="184"/>
      <c r="K94" s="184"/>
      <c r="L94" s="184"/>
      <c r="M94" s="184"/>
      <c r="N94" s="184"/>
    </row>
    <row r="95" spans="1:14" ht="20.25">
      <c r="A95" s="183"/>
      <c r="B95" s="184"/>
      <c r="C95" s="184"/>
      <c r="D95" s="184"/>
      <c r="E95" s="184"/>
      <c r="F95" s="184"/>
      <c r="G95" s="184"/>
      <c r="H95" s="184"/>
      <c r="I95" s="184"/>
      <c r="J95" s="184"/>
      <c r="K95" s="184"/>
      <c r="L95" s="184"/>
      <c r="M95" s="184"/>
      <c r="N95" s="184"/>
    </row>
    <row r="96" spans="1:14" ht="20.25">
      <c r="A96" s="183"/>
      <c r="B96" s="184"/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</row>
    <row r="97" spans="1:14" ht="20.25">
      <c r="A97" s="183"/>
      <c r="B97" s="184"/>
      <c r="C97" s="184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</row>
    <row r="98" spans="1:14" ht="20.25">
      <c r="A98" s="183"/>
      <c r="B98" s="184"/>
      <c r="C98" s="184"/>
      <c r="D98" s="184"/>
      <c r="E98" s="184"/>
      <c r="F98" s="184"/>
      <c r="G98" s="184"/>
      <c r="H98" s="184"/>
      <c r="I98" s="184"/>
      <c r="J98" s="184"/>
      <c r="K98" s="184"/>
      <c r="L98" s="184"/>
      <c r="M98" s="184"/>
      <c r="N98" s="184"/>
    </row>
    <row r="99" spans="1:14" ht="20.25">
      <c r="A99" s="183"/>
      <c r="B99" s="184"/>
      <c r="C99" s="184"/>
      <c r="D99" s="184"/>
      <c r="E99" s="184"/>
      <c r="F99" s="184"/>
      <c r="G99" s="184"/>
      <c r="H99" s="184"/>
      <c r="I99" s="184"/>
      <c r="J99" s="184"/>
      <c r="K99" s="184"/>
      <c r="L99" s="184"/>
      <c r="M99" s="184"/>
      <c r="N99" s="184"/>
    </row>
    <row r="100" spans="1:14" ht="20.25">
      <c r="A100" s="183"/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</row>
    <row r="101" spans="1:14" ht="20.25">
      <c r="A101" s="183"/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184"/>
      <c r="N101" s="184"/>
    </row>
    <row r="102" spans="1:14" ht="20.25">
      <c r="A102" s="183"/>
      <c r="B102" s="184"/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4" ht="20.25">
      <c r="A103" s="183"/>
      <c r="B103" s="184"/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20.25">
      <c r="A104" s="183"/>
      <c r="B104" s="184"/>
      <c r="C104" s="184"/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</row>
    <row r="105" spans="1:14" ht="20.25">
      <c r="A105" s="183"/>
      <c r="B105" s="184"/>
      <c r="C105" s="184"/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184"/>
    </row>
    <row r="106" spans="1:14" ht="20.25">
      <c r="A106" s="183"/>
      <c r="B106" s="184"/>
      <c r="C106" s="184"/>
      <c r="D106" s="184"/>
      <c r="E106" s="184"/>
      <c r="F106" s="184"/>
      <c r="G106" s="184"/>
      <c r="H106" s="184"/>
      <c r="I106" s="184"/>
      <c r="J106" s="184"/>
      <c r="K106" s="184"/>
      <c r="L106" s="184"/>
      <c r="M106" s="184"/>
      <c r="N106" s="184"/>
    </row>
    <row r="107" spans="1:14" ht="20.25">
      <c r="A107" s="183"/>
      <c r="B107" s="184"/>
      <c r="C107" s="184"/>
      <c r="D107" s="184"/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</row>
    <row r="108" spans="1:14" ht="20.25">
      <c r="A108" s="183"/>
      <c r="B108" s="184"/>
      <c r="C108" s="184"/>
      <c r="D108" s="184"/>
      <c r="E108" s="184"/>
      <c r="F108" s="184"/>
      <c r="G108" s="184"/>
      <c r="H108" s="184"/>
      <c r="I108" s="184"/>
      <c r="J108" s="184"/>
      <c r="K108" s="184"/>
      <c r="L108" s="184"/>
      <c r="M108" s="184"/>
      <c r="N108" s="184"/>
    </row>
    <row r="109" spans="1:14" ht="20.25">
      <c r="A109" s="183"/>
      <c r="B109" s="184"/>
      <c r="C109" s="184"/>
      <c r="D109" s="184"/>
      <c r="E109" s="184"/>
      <c r="F109" s="184"/>
      <c r="G109" s="184"/>
      <c r="H109" s="184"/>
      <c r="I109" s="184"/>
      <c r="J109" s="184"/>
      <c r="K109" s="184"/>
      <c r="L109" s="184"/>
      <c r="M109" s="184"/>
      <c r="N109" s="184"/>
    </row>
    <row r="110" spans="1:14" ht="20.25">
      <c r="A110" s="183"/>
      <c r="B110" s="184"/>
      <c r="C110" s="184"/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84"/>
    </row>
    <row r="111" spans="1:14" ht="20.25">
      <c r="A111" s="183"/>
      <c r="B111" s="184"/>
      <c r="C111" s="184"/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</row>
    <row r="112" spans="1:14" ht="20.25">
      <c r="A112" s="183"/>
      <c r="B112" s="184"/>
      <c r="C112" s="184"/>
      <c r="D112" s="184"/>
      <c r="E112" s="184"/>
      <c r="F112" s="184"/>
      <c r="G112" s="184"/>
      <c r="H112" s="184"/>
      <c r="I112" s="184"/>
      <c r="J112" s="184"/>
      <c r="K112" s="184"/>
      <c r="L112" s="184"/>
      <c r="M112" s="184"/>
      <c r="N112" s="184"/>
    </row>
    <row r="113" spans="1:14" ht="20.25">
      <c r="A113" s="183"/>
      <c r="B113" s="184"/>
      <c r="C113" s="184"/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</row>
    <row r="114" spans="1:14" ht="20.25">
      <c r="A114" s="183"/>
      <c r="B114" s="184"/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4" ht="20.25">
      <c r="A115" s="183"/>
      <c r="B115" s="184"/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20.25">
      <c r="A116" s="183"/>
      <c r="B116" s="184"/>
      <c r="C116" s="184"/>
      <c r="D116" s="184"/>
      <c r="E116" s="184"/>
      <c r="F116" s="184"/>
      <c r="G116" s="184"/>
      <c r="H116" s="184"/>
      <c r="I116" s="184"/>
      <c r="J116" s="184"/>
      <c r="K116" s="184"/>
      <c r="L116" s="184"/>
      <c r="M116" s="184"/>
      <c r="N116" s="184"/>
    </row>
    <row r="117" spans="1:14" ht="20.25">
      <c r="A117" s="183"/>
      <c r="B117" s="184"/>
      <c r="C117" s="184"/>
      <c r="D117" s="184"/>
      <c r="E117" s="184"/>
      <c r="F117" s="184"/>
      <c r="G117" s="184"/>
      <c r="H117" s="184"/>
      <c r="I117" s="184"/>
      <c r="J117" s="184"/>
      <c r="K117" s="184"/>
      <c r="L117" s="184"/>
      <c r="M117" s="184"/>
      <c r="N117" s="184"/>
    </row>
    <row r="118" spans="1:14" ht="20.25">
      <c r="A118" s="183"/>
      <c r="B118" s="184"/>
      <c r="C118" s="184"/>
      <c r="D118" s="184"/>
      <c r="E118" s="184"/>
      <c r="F118" s="184"/>
      <c r="G118" s="184"/>
      <c r="H118" s="184"/>
      <c r="I118" s="184"/>
      <c r="J118" s="184"/>
      <c r="K118" s="184"/>
      <c r="L118" s="184"/>
      <c r="M118" s="184"/>
      <c r="N118" s="184"/>
    </row>
    <row r="119" spans="1:14" ht="20.25">
      <c r="A119" s="183"/>
      <c r="B119" s="184"/>
      <c r="C119" s="184"/>
      <c r="D119" s="184"/>
      <c r="E119" s="184"/>
      <c r="F119" s="184"/>
      <c r="G119" s="184"/>
      <c r="H119" s="184"/>
      <c r="I119" s="184"/>
      <c r="J119" s="184"/>
      <c r="K119" s="184"/>
      <c r="L119" s="184"/>
      <c r="M119" s="184"/>
      <c r="N119" s="184"/>
    </row>
    <row r="120" spans="1:14" ht="20.25">
      <c r="A120" s="183"/>
      <c r="B120" s="184"/>
      <c r="C120" s="184"/>
      <c r="D120" s="184"/>
      <c r="E120" s="184"/>
      <c r="F120" s="184"/>
      <c r="G120" s="184"/>
      <c r="H120" s="184"/>
      <c r="I120" s="184"/>
      <c r="J120" s="184"/>
      <c r="K120" s="184"/>
      <c r="L120" s="184"/>
      <c r="M120" s="184"/>
      <c r="N120" s="184"/>
    </row>
    <row r="121" spans="1:14" ht="20.25">
      <c r="A121" s="183"/>
      <c r="B121" s="184"/>
      <c r="C121" s="184"/>
      <c r="D121" s="184"/>
      <c r="E121" s="184"/>
      <c r="F121" s="184"/>
      <c r="G121" s="184"/>
      <c r="H121" s="184"/>
      <c r="I121" s="184"/>
      <c r="J121" s="184"/>
      <c r="K121" s="184"/>
      <c r="L121" s="184"/>
      <c r="M121" s="184"/>
      <c r="N121" s="184"/>
    </row>
    <row r="122" spans="1:14" ht="20.25">
      <c r="A122" s="183"/>
      <c r="B122" s="184"/>
      <c r="C122" s="184"/>
      <c r="D122" s="184"/>
      <c r="E122" s="184"/>
      <c r="F122" s="184"/>
      <c r="G122" s="184"/>
      <c r="H122" s="184"/>
      <c r="I122" s="184"/>
      <c r="J122" s="184"/>
      <c r="K122" s="184"/>
      <c r="L122" s="184"/>
      <c r="M122" s="184"/>
      <c r="N122" s="184"/>
    </row>
    <row r="123" spans="1:14" ht="20.25">
      <c r="A123" s="183"/>
      <c r="B123" s="184"/>
      <c r="C123" s="184"/>
      <c r="D123" s="184"/>
      <c r="E123" s="184"/>
      <c r="F123" s="184"/>
      <c r="G123" s="184"/>
      <c r="H123" s="184"/>
      <c r="I123" s="184"/>
      <c r="J123" s="184"/>
      <c r="K123" s="184"/>
      <c r="L123" s="184"/>
      <c r="M123" s="184"/>
      <c r="N123" s="184"/>
    </row>
    <row r="124" spans="1:14" ht="20.25">
      <c r="A124" s="183"/>
      <c r="B124" s="184"/>
      <c r="C124" s="184"/>
      <c r="D124" s="184"/>
      <c r="E124" s="184"/>
      <c r="F124" s="184"/>
      <c r="G124" s="184"/>
      <c r="H124" s="184"/>
      <c r="I124" s="184"/>
      <c r="J124" s="184"/>
      <c r="K124" s="184"/>
      <c r="L124" s="184"/>
      <c r="M124" s="184"/>
      <c r="N124" s="184"/>
    </row>
    <row r="125" spans="1:14" ht="20.25">
      <c r="A125" s="183"/>
      <c r="B125" s="184"/>
      <c r="C125" s="184"/>
      <c r="D125" s="184"/>
      <c r="E125" s="184"/>
      <c r="F125" s="184"/>
      <c r="G125" s="184"/>
      <c r="H125" s="184"/>
      <c r="I125" s="184"/>
      <c r="J125" s="184"/>
      <c r="K125" s="184"/>
      <c r="L125" s="184"/>
      <c r="M125" s="184"/>
      <c r="N125" s="184"/>
    </row>
    <row r="126" spans="1:14" ht="20.25">
      <c r="A126" s="183"/>
      <c r="B126" s="184"/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4" ht="20.25">
      <c r="A127" s="183"/>
      <c r="B127" s="184"/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20.25">
      <c r="A128" s="183"/>
      <c r="B128" s="184"/>
      <c r="C128" s="184"/>
      <c r="D128" s="184"/>
      <c r="E128" s="184"/>
      <c r="F128" s="184"/>
      <c r="G128" s="184"/>
      <c r="H128" s="184"/>
      <c r="I128" s="184"/>
      <c r="J128" s="184"/>
      <c r="K128" s="184"/>
      <c r="L128" s="184"/>
      <c r="M128" s="184"/>
      <c r="N128" s="184"/>
    </row>
    <row r="129" spans="1:14" ht="20.25">
      <c r="A129" s="183"/>
      <c r="B129" s="184"/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</row>
    <row r="130" spans="1:14" ht="20.25">
      <c r="A130" s="183"/>
      <c r="B130" s="184"/>
      <c r="C130" s="184"/>
      <c r="D130" s="184"/>
      <c r="E130" s="184"/>
      <c r="F130" s="184"/>
      <c r="G130" s="184"/>
      <c r="H130" s="184"/>
      <c r="I130" s="184"/>
      <c r="J130" s="184"/>
      <c r="K130" s="184"/>
      <c r="L130" s="184"/>
      <c r="M130" s="184"/>
      <c r="N130" s="184"/>
    </row>
    <row r="131" spans="1:14" ht="20.25">
      <c r="A131" s="183"/>
      <c r="B131" s="184"/>
      <c r="C131" s="184"/>
      <c r="D131" s="184"/>
      <c r="E131" s="184"/>
      <c r="F131" s="184"/>
      <c r="G131" s="184"/>
      <c r="H131" s="184"/>
      <c r="I131" s="184"/>
      <c r="J131" s="184"/>
      <c r="K131" s="184"/>
      <c r="L131" s="184"/>
      <c r="M131" s="184"/>
      <c r="N131" s="184"/>
    </row>
    <row r="132" spans="1:14" ht="20.25">
      <c r="A132" s="183"/>
      <c r="B132" s="184"/>
      <c r="C132" s="184"/>
      <c r="D132" s="184"/>
      <c r="E132" s="184"/>
      <c r="F132" s="184"/>
      <c r="G132" s="184"/>
      <c r="H132" s="184"/>
      <c r="I132" s="184"/>
      <c r="J132" s="184"/>
      <c r="K132" s="184"/>
      <c r="L132" s="184"/>
      <c r="M132" s="184"/>
      <c r="N132" s="184"/>
    </row>
    <row r="133" spans="1:14" ht="20.25">
      <c r="A133" s="183"/>
      <c r="B133" s="184"/>
      <c r="C133" s="184"/>
      <c r="D133" s="184"/>
      <c r="E133" s="184"/>
      <c r="F133" s="184"/>
      <c r="G133" s="184"/>
      <c r="H133" s="184"/>
      <c r="I133" s="184"/>
      <c r="J133" s="184"/>
      <c r="K133" s="184"/>
      <c r="L133" s="184"/>
      <c r="M133" s="184"/>
      <c r="N133" s="184"/>
    </row>
    <row r="134" spans="1:14" ht="20.25">
      <c r="A134" s="183"/>
      <c r="B134" s="184"/>
      <c r="C134" s="184"/>
      <c r="D134" s="184"/>
      <c r="E134" s="184"/>
      <c r="F134" s="184"/>
      <c r="G134" s="184"/>
      <c r="H134" s="184"/>
      <c r="I134" s="184"/>
      <c r="J134" s="184"/>
      <c r="K134" s="184"/>
      <c r="L134" s="184"/>
      <c r="M134" s="184"/>
      <c r="N134" s="184"/>
    </row>
    <row r="135" spans="1:14" ht="20.25">
      <c r="A135" s="183"/>
      <c r="B135" s="184"/>
      <c r="C135" s="184"/>
      <c r="D135" s="184"/>
      <c r="E135" s="184"/>
      <c r="F135" s="184"/>
      <c r="G135" s="184"/>
      <c r="H135" s="184"/>
      <c r="I135" s="184"/>
      <c r="J135" s="184"/>
      <c r="K135" s="184"/>
      <c r="L135" s="184"/>
      <c r="M135" s="184"/>
      <c r="N135" s="184"/>
    </row>
    <row r="136" spans="1:14" ht="20.25">
      <c r="A136" s="183"/>
      <c r="B136" s="184"/>
      <c r="C136" s="184"/>
      <c r="D136" s="184"/>
      <c r="E136" s="184"/>
      <c r="F136" s="184"/>
      <c r="G136" s="184"/>
      <c r="H136" s="184"/>
      <c r="I136" s="184"/>
      <c r="J136" s="184"/>
      <c r="K136" s="184"/>
      <c r="L136" s="184"/>
      <c r="M136" s="184"/>
      <c r="N136" s="184"/>
    </row>
    <row r="137" spans="1:14" ht="20.25">
      <c r="A137" s="183"/>
      <c r="B137" s="184"/>
      <c r="C137" s="184"/>
      <c r="D137" s="184"/>
      <c r="E137" s="184"/>
      <c r="F137" s="184"/>
      <c r="G137" s="184"/>
      <c r="H137" s="184"/>
      <c r="I137" s="184"/>
      <c r="J137" s="184"/>
      <c r="K137" s="184"/>
      <c r="L137" s="184"/>
      <c r="M137" s="184"/>
      <c r="N137" s="184"/>
    </row>
    <row r="138" spans="1:14" ht="20.25">
      <c r="A138" s="183"/>
      <c r="B138" s="184"/>
      <c r="C138" s="184"/>
      <c r="D138" s="184"/>
      <c r="E138" s="184"/>
      <c r="F138" s="184"/>
      <c r="G138" s="184"/>
      <c r="H138" s="184"/>
      <c r="I138" s="184"/>
      <c r="J138" s="184"/>
      <c r="K138" s="184"/>
      <c r="L138" s="184"/>
      <c r="M138" s="184"/>
      <c r="N138" s="184"/>
    </row>
    <row r="139" spans="1:14" ht="20.25">
      <c r="A139" s="183"/>
      <c r="B139" s="184"/>
      <c r="C139" s="184"/>
      <c r="D139" s="184"/>
      <c r="E139" s="184"/>
      <c r="F139" s="184"/>
      <c r="G139" s="184"/>
      <c r="H139" s="184"/>
      <c r="I139" s="184"/>
      <c r="J139" s="184"/>
      <c r="K139" s="184"/>
      <c r="L139" s="184"/>
      <c r="M139" s="184"/>
      <c r="N139" s="184"/>
    </row>
    <row r="140" spans="1:14" ht="20.25">
      <c r="A140" s="183"/>
      <c r="B140" s="184"/>
      <c r="C140" s="184"/>
      <c r="D140" s="184"/>
      <c r="E140" s="184"/>
      <c r="F140" s="184"/>
      <c r="G140" s="184"/>
      <c r="H140" s="184"/>
      <c r="I140" s="184"/>
      <c r="J140" s="184"/>
      <c r="K140" s="184"/>
      <c r="L140" s="184"/>
      <c r="M140" s="184"/>
      <c r="N140" s="184"/>
    </row>
    <row r="141" spans="1:14" ht="20.25">
      <c r="A141" s="183"/>
      <c r="B141" s="184"/>
      <c r="C141" s="184"/>
      <c r="D141" s="184"/>
      <c r="E141" s="184"/>
      <c r="F141" s="184"/>
      <c r="G141" s="184"/>
      <c r="H141" s="184"/>
      <c r="I141" s="184"/>
      <c r="J141" s="184"/>
      <c r="K141" s="184"/>
      <c r="L141" s="184"/>
      <c r="M141" s="184"/>
      <c r="N141" s="184"/>
    </row>
    <row r="142" spans="1:14" ht="20.25">
      <c r="A142" s="183"/>
      <c r="B142" s="184"/>
      <c r="C142" s="184"/>
      <c r="D142" s="184"/>
      <c r="E142" s="184"/>
      <c r="F142" s="184"/>
      <c r="G142" s="184"/>
      <c r="H142" s="184"/>
      <c r="I142" s="184"/>
      <c r="J142" s="184"/>
      <c r="K142" s="184"/>
      <c r="L142" s="184"/>
      <c r="M142" s="184"/>
      <c r="N142" s="184"/>
    </row>
    <row r="143" spans="1:14" ht="20.25">
      <c r="A143" s="183"/>
      <c r="B143" s="184"/>
      <c r="C143" s="184"/>
      <c r="D143" s="184"/>
      <c r="E143" s="184"/>
      <c r="F143" s="184"/>
      <c r="G143" s="184"/>
      <c r="H143" s="184"/>
      <c r="I143" s="184"/>
      <c r="J143" s="184"/>
      <c r="K143" s="184"/>
      <c r="L143" s="184"/>
      <c r="M143" s="184"/>
      <c r="N143" s="184"/>
    </row>
    <row r="144" spans="1:14" ht="20.25">
      <c r="A144" s="183"/>
      <c r="B144" s="184"/>
      <c r="C144" s="184"/>
      <c r="D144" s="184"/>
      <c r="E144" s="184"/>
      <c r="F144" s="184"/>
      <c r="G144" s="184"/>
      <c r="H144" s="184"/>
      <c r="I144" s="184"/>
      <c r="J144" s="184"/>
      <c r="K144" s="184"/>
      <c r="L144" s="184"/>
      <c r="M144" s="184"/>
      <c r="N144" s="184"/>
    </row>
    <row r="145" spans="1:14" ht="20.25">
      <c r="A145" s="183"/>
      <c r="B145" s="184"/>
      <c r="C145" s="184"/>
      <c r="D145" s="184"/>
      <c r="E145" s="184"/>
      <c r="F145" s="184"/>
      <c r="G145" s="184"/>
      <c r="H145" s="184"/>
      <c r="I145" s="184"/>
      <c r="J145" s="184"/>
      <c r="K145" s="184"/>
      <c r="L145" s="184"/>
      <c r="M145" s="184"/>
      <c r="N145" s="184"/>
    </row>
    <row r="146" spans="1:14" ht="20.25">
      <c r="A146" s="183"/>
      <c r="B146" s="184"/>
      <c r="C146" s="184"/>
      <c r="D146" s="184"/>
      <c r="E146" s="184"/>
      <c r="F146" s="184"/>
      <c r="G146" s="184"/>
      <c r="H146" s="184"/>
      <c r="I146" s="184"/>
      <c r="J146" s="184"/>
      <c r="K146" s="184"/>
      <c r="L146" s="184"/>
      <c r="M146" s="184"/>
      <c r="N146" s="184"/>
    </row>
    <row r="147" spans="1:14" ht="20.25">
      <c r="A147" s="183"/>
      <c r="B147" s="184"/>
      <c r="C147" s="184"/>
      <c r="D147" s="184"/>
      <c r="E147" s="184"/>
      <c r="F147" s="184"/>
      <c r="G147" s="184"/>
      <c r="H147" s="184"/>
      <c r="I147" s="184"/>
      <c r="J147" s="184"/>
      <c r="K147" s="184"/>
      <c r="L147" s="184"/>
      <c r="M147" s="184"/>
      <c r="N147" s="184"/>
    </row>
    <row r="148" spans="1:14" ht="20.25">
      <c r="A148" s="183"/>
      <c r="B148" s="184"/>
      <c r="C148" s="184"/>
      <c r="D148" s="184"/>
      <c r="E148" s="184"/>
      <c r="F148" s="184"/>
      <c r="G148" s="184"/>
      <c r="H148" s="184"/>
      <c r="I148" s="184"/>
      <c r="J148" s="184"/>
      <c r="K148" s="184"/>
      <c r="L148" s="184"/>
      <c r="M148" s="184"/>
      <c r="N148" s="184"/>
    </row>
    <row r="149" spans="1:14" ht="20.25">
      <c r="A149" s="183"/>
      <c r="B149" s="184"/>
      <c r="C149" s="184"/>
      <c r="D149" s="184"/>
      <c r="E149" s="184"/>
      <c r="F149" s="184"/>
      <c r="G149" s="184"/>
      <c r="H149" s="184"/>
      <c r="I149" s="184"/>
      <c r="J149" s="184"/>
      <c r="K149" s="184"/>
      <c r="L149" s="184"/>
      <c r="M149" s="184"/>
      <c r="N149" s="184"/>
    </row>
    <row r="150" spans="1:14" ht="20.25">
      <c r="A150" s="183"/>
      <c r="B150" s="184"/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4" ht="20.25">
      <c r="A151" s="183"/>
      <c r="B151" s="184"/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20.25">
      <c r="A152" s="183"/>
      <c r="B152" s="184"/>
      <c r="C152" s="184"/>
      <c r="D152" s="184"/>
      <c r="E152" s="184"/>
      <c r="F152" s="184"/>
      <c r="G152" s="184"/>
      <c r="H152" s="184"/>
      <c r="I152" s="184"/>
      <c r="J152" s="184"/>
      <c r="K152" s="184"/>
      <c r="L152" s="184"/>
      <c r="M152" s="184"/>
      <c r="N152" s="184"/>
    </row>
    <row r="153" spans="1:14" ht="20.25">
      <c r="A153" s="183"/>
      <c r="B153" s="184"/>
      <c r="C153" s="184"/>
      <c r="D153" s="184"/>
      <c r="E153" s="184"/>
      <c r="F153" s="184"/>
      <c r="G153" s="184"/>
      <c r="H153" s="184"/>
      <c r="I153" s="184"/>
      <c r="J153" s="184"/>
      <c r="K153" s="184"/>
      <c r="L153" s="184"/>
      <c r="M153" s="184"/>
      <c r="N153" s="184"/>
    </row>
    <row r="154" spans="1:14" ht="20.25">
      <c r="A154" s="183"/>
      <c r="B154" s="184"/>
      <c r="C154" s="184"/>
      <c r="D154" s="184"/>
      <c r="E154" s="184"/>
      <c r="F154" s="184"/>
      <c r="G154" s="184"/>
      <c r="H154" s="184"/>
      <c r="I154" s="184"/>
      <c r="J154" s="184"/>
      <c r="K154" s="184"/>
      <c r="L154" s="184"/>
      <c r="M154" s="184"/>
      <c r="N154" s="184"/>
    </row>
    <row r="155" spans="1:14" ht="20.25">
      <c r="A155" s="183"/>
      <c r="B155" s="184"/>
      <c r="C155" s="184"/>
      <c r="D155" s="184"/>
      <c r="E155" s="184"/>
      <c r="F155" s="184"/>
      <c r="G155" s="184"/>
      <c r="H155" s="184"/>
      <c r="I155" s="184"/>
      <c r="J155" s="184"/>
      <c r="K155" s="184"/>
      <c r="L155" s="184"/>
      <c r="M155" s="184"/>
      <c r="N155" s="184"/>
    </row>
    <row r="156" spans="1:14" ht="20.25">
      <c r="A156" s="183"/>
      <c r="B156" s="184"/>
      <c r="C156" s="184"/>
      <c r="D156" s="184"/>
      <c r="E156" s="184"/>
      <c r="F156" s="184"/>
      <c r="G156" s="184"/>
      <c r="H156" s="184"/>
      <c r="I156" s="184"/>
      <c r="J156" s="184"/>
      <c r="K156" s="184"/>
      <c r="L156" s="184"/>
      <c r="M156" s="184"/>
      <c r="N156" s="184"/>
    </row>
    <row r="157" spans="1:14" ht="20.25">
      <c r="A157" s="183"/>
      <c r="B157" s="184"/>
      <c r="C157" s="184"/>
      <c r="D157" s="184"/>
      <c r="E157" s="184"/>
      <c r="F157" s="184"/>
      <c r="G157" s="184"/>
      <c r="H157" s="184"/>
      <c r="I157" s="184"/>
      <c r="J157" s="184"/>
      <c r="K157" s="184"/>
      <c r="L157" s="184"/>
      <c r="M157" s="184"/>
      <c r="N157" s="184"/>
    </row>
    <row r="158" spans="1:14" ht="20.25">
      <c r="A158" s="183"/>
      <c r="B158" s="184"/>
      <c r="C158" s="184"/>
      <c r="D158" s="184"/>
      <c r="E158" s="184"/>
      <c r="F158" s="184"/>
      <c r="G158" s="184"/>
      <c r="H158" s="184"/>
      <c r="I158" s="184"/>
      <c r="J158" s="184"/>
      <c r="K158" s="184"/>
      <c r="L158" s="184"/>
      <c r="M158" s="184"/>
      <c r="N158" s="184"/>
    </row>
    <row r="159" spans="1:14" ht="20.25">
      <c r="A159" s="183"/>
      <c r="B159" s="184"/>
      <c r="C159" s="184"/>
      <c r="D159" s="184"/>
      <c r="E159" s="184"/>
      <c r="F159" s="184"/>
      <c r="G159" s="184"/>
      <c r="H159" s="184"/>
      <c r="I159" s="184"/>
      <c r="J159" s="184"/>
      <c r="K159" s="184"/>
      <c r="L159" s="184"/>
      <c r="M159" s="184"/>
      <c r="N159" s="184"/>
    </row>
    <row r="160" spans="1:14" ht="20.25">
      <c r="A160" s="183"/>
      <c r="B160" s="184"/>
      <c r="C160" s="184"/>
      <c r="D160" s="184"/>
      <c r="E160" s="184"/>
      <c r="F160" s="184"/>
      <c r="G160" s="184"/>
      <c r="H160" s="184"/>
      <c r="I160" s="184"/>
      <c r="J160" s="184"/>
      <c r="K160" s="184"/>
      <c r="L160" s="184"/>
      <c r="M160" s="184"/>
      <c r="N160" s="184"/>
    </row>
    <row r="161" spans="1:14" ht="20.25">
      <c r="A161" s="183"/>
      <c r="B161" s="184"/>
      <c r="C161" s="184"/>
      <c r="D161" s="184"/>
      <c r="E161" s="184"/>
      <c r="F161" s="184"/>
      <c r="G161" s="184"/>
      <c r="H161" s="184"/>
      <c r="I161" s="184"/>
      <c r="J161" s="184"/>
      <c r="K161" s="184"/>
      <c r="L161" s="184"/>
      <c r="M161" s="184"/>
      <c r="N161" s="184"/>
    </row>
    <row r="162" spans="1:14" ht="20.25">
      <c r="A162" s="183"/>
      <c r="B162" s="184"/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4" ht="20.25">
      <c r="A163" s="183"/>
      <c r="B163" s="184"/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20.25">
      <c r="A164" s="183"/>
      <c r="B164" s="184"/>
      <c r="C164" s="184"/>
      <c r="D164" s="184"/>
      <c r="E164" s="184"/>
      <c r="F164" s="184"/>
      <c r="G164" s="184"/>
      <c r="H164" s="184"/>
      <c r="I164" s="184"/>
      <c r="J164" s="184"/>
      <c r="K164" s="184"/>
      <c r="L164" s="184"/>
      <c r="M164" s="184"/>
      <c r="N164" s="184"/>
    </row>
    <row r="165" spans="1:14" ht="20.25">
      <c r="A165" s="183"/>
      <c r="B165" s="184"/>
      <c r="C165" s="184"/>
      <c r="D165" s="184"/>
      <c r="E165" s="184"/>
      <c r="F165" s="184"/>
      <c r="G165" s="184"/>
      <c r="H165" s="184"/>
      <c r="I165" s="184"/>
      <c r="J165" s="184"/>
      <c r="K165" s="184"/>
      <c r="L165" s="184"/>
      <c r="M165" s="184"/>
      <c r="N165" s="184"/>
    </row>
    <row r="166" spans="1:14" ht="20.25">
      <c r="A166" s="183"/>
      <c r="B166" s="184"/>
      <c r="C166" s="184"/>
      <c r="D166" s="184"/>
      <c r="E166" s="184"/>
      <c r="F166" s="184"/>
      <c r="G166" s="184"/>
      <c r="H166" s="184"/>
      <c r="I166" s="184"/>
      <c r="J166" s="184"/>
      <c r="K166" s="184"/>
      <c r="L166" s="184"/>
      <c r="M166" s="184"/>
      <c r="N166" s="184"/>
    </row>
    <row r="167" spans="1:14" ht="20.25">
      <c r="A167" s="183"/>
      <c r="B167" s="184"/>
      <c r="C167" s="184"/>
      <c r="D167" s="184"/>
      <c r="E167" s="184"/>
      <c r="F167" s="184"/>
      <c r="G167" s="184"/>
      <c r="H167" s="184"/>
      <c r="I167" s="184"/>
      <c r="J167" s="184"/>
      <c r="K167" s="184"/>
      <c r="L167" s="184"/>
      <c r="M167" s="184"/>
      <c r="N167" s="184"/>
    </row>
    <row r="168" spans="1:14" ht="20.25">
      <c r="A168" s="183"/>
      <c r="B168" s="184"/>
      <c r="C168" s="184"/>
      <c r="D168" s="184"/>
      <c r="E168" s="184"/>
      <c r="F168" s="184"/>
      <c r="G168" s="184"/>
      <c r="H168" s="184"/>
      <c r="I168" s="184"/>
      <c r="J168" s="184"/>
      <c r="K168" s="184"/>
      <c r="L168" s="184"/>
      <c r="M168" s="184"/>
      <c r="N168" s="184"/>
    </row>
    <row r="169" spans="1:14" ht="20.25">
      <c r="A169" s="183"/>
      <c r="B169" s="184"/>
      <c r="C169" s="184"/>
      <c r="D169" s="184"/>
      <c r="E169" s="184"/>
      <c r="F169" s="184"/>
      <c r="G169" s="184"/>
      <c r="H169" s="184"/>
      <c r="I169" s="184"/>
      <c r="J169" s="184"/>
      <c r="K169" s="184"/>
      <c r="L169" s="184"/>
      <c r="M169" s="184"/>
      <c r="N169" s="184"/>
    </row>
    <row r="170" spans="1:14" ht="20.25">
      <c r="A170" s="183"/>
      <c r="B170" s="184"/>
      <c r="C170" s="184"/>
      <c r="D170" s="184"/>
      <c r="E170" s="184"/>
      <c r="F170" s="184"/>
      <c r="G170" s="184"/>
      <c r="H170" s="184"/>
      <c r="I170" s="184"/>
      <c r="J170" s="184"/>
      <c r="K170" s="184"/>
      <c r="L170" s="184"/>
      <c r="M170" s="184"/>
      <c r="N170" s="184"/>
    </row>
    <row r="171" spans="1:14" ht="20.25">
      <c r="A171" s="183"/>
      <c r="B171" s="184"/>
      <c r="C171" s="184"/>
      <c r="D171" s="184"/>
      <c r="E171" s="184"/>
      <c r="F171" s="184"/>
      <c r="G171" s="184"/>
      <c r="H171" s="184"/>
      <c r="I171" s="184"/>
      <c r="J171" s="184"/>
      <c r="K171" s="184"/>
      <c r="L171" s="184"/>
      <c r="M171" s="184"/>
      <c r="N171" s="184"/>
    </row>
    <row r="172" spans="1:14" ht="20.25">
      <c r="A172" s="183"/>
      <c r="B172" s="184"/>
      <c r="C172" s="184"/>
      <c r="D172" s="184"/>
      <c r="E172" s="184"/>
      <c r="F172" s="184"/>
      <c r="G172" s="184"/>
      <c r="H172" s="184"/>
      <c r="I172" s="184"/>
      <c r="J172" s="184"/>
      <c r="K172" s="184"/>
      <c r="L172" s="184"/>
      <c r="M172" s="184"/>
      <c r="N172" s="184"/>
    </row>
    <row r="173" spans="1:14" ht="20.25">
      <c r="A173" s="183"/>
      <c r="B173" s="184"/>
      <c r="C173" s="184"/>
      <c r="D173" s="184"/>
      <c r="E173" s="184"/>
      <c r="F173" s="184"/>
      <c r="G173" s="184"/>
      <c r="H173" s="184"/>
      <c r="I173" s="184"/>
      <c r="J173" s="184"/>
      <c r="K173" s="184"/>
      <c r="L173" s="184"/>
      <c r="M173" s="184"/>
      <c r="N173" s="184"/>
    </row>
    <row r="174" spans="1:14" ht="20.25">
      <c r="A174" s="183"/>
      <c r="B174" s="184"/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4" ht="20.25">
      <c r="A175" s="183"/>
      <c r="B175" s="184"/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20.25">
      <c r="A176" s="183"/>
      <c r="B176" s="184"/>
      <c r="C176" s="184"/>
      <c r="D176" s="184"/>
      <c r="E176" s="184"/>
      <c r="F176" s="184"/>
      <c r="G176" s="184"/>
      <c r="H176" s="184"/>
      <c r="I176" s="184"/>
      <c r="J176" s="184"/>
      <c r="K176" s="184"/>
      <c r="L176" s="184"/>
      <c r="M176" s="184"/>
      <c r="N176" s="184"/>
    </row>
    <row r="177" spans="1:14" ht="20.25">
      <c r="A177" s="183"/>
      <c r="B177" s="184"/>
      <c r="C177" s="184"/>
      <c r="D177" s="184"/>
      <c r="E177" s="184"/>
      <c r="F177" s="184"/>
      <c r="G177" s="184"/>
      <c r="H177" s="184"/>
      <c r="I177" s="184"/>
      <c r="J177" s="184"/>
      <c r="K177" s="184"/>
      <c r="L177" s="184"/>
      <c r="M177" s="184"/>
      <c r="N177" s="184"/>
    </row>
    <row r="178" spans="1:14" ht="20.25">
      <c r="A178" s="183"/>
      <c r="B178" s="184"/>
      <c r="C178" s="184"/>
      <c r="D178" s="184"/>
      <c r="E178" s="184"/>
      <c r="F178" s="184"/>
      <c r="G178" s="184"/>
      <c r="H178" s="184"/>
      <c r="I178" s="184"/>
      <c r="J178" s="184"/>
      <c r="K178" s="184"/>
      <c r="L178" s="184"/>
      <c r="M178" s="184"/>
      <c r="N178" s="184"/>
    </row>
    <row r="179" spans="1:14" ht="20.25">
      <c r="A179" s="183"/>
      <c r="B179" s="184"/>
      <c r="C179" s="184"/>
      <c r="D179" s="184"/>
      <c r="E179" s="184"/>
      <c r="F179" s="184"/>
      <c r="G179" s="184"/>
      <c r="H179" s="184"/>
      <c r="I179" s="184"/>
      <c r="J179" s="184"/>
      <c r="K179" s="184"/>
      <c r="L179" s="184"/>
      <c r="M179" s="184"/>
      <c r="N179" s="184"/>
    </row>
    <row r="180" spans="1:14" ht="20.25">
      <c r="A180" s="183"/>
      <c r="B180" s="184"/>
      <c r="C180" s="184"/>
      <c r="D180" s="184"/>
      <c r="E180" s="184"/>
      <c r="F180" s="184"/>
      <c r="G180" s="184"/>
      <c r="H180" s="184"/>
      <c r="I180" s="184"/>
      <c r="J180" s="184"/>
      <c r="K180" s="184"/>
      <c r="L180" s="184"/>
      <c r="M180" s="184"/>
      <c r="N180" s="184"/>
    </row>
    <row r="181" spans="1:14" ht="20.25">
      <c r="A181" s="183"/>
      <c r="B181" s="184"/>
      <c r="C181" s="184"/>
      <c r="D181" s="184"/>
      <c r="E181" s="184"/>
      <c r="F181" s="184"/>
      <c r="G181" s="184"/>
      <c r="H181" s="184"/>
      <c r="I181" s="184"/>
      <c r="J181" s="184"/>
      <c r="K181" s="184"/>
      <c r="L181" s="184"/>
      <c r="M181" s="184"/>
      <c r="N181" s="184"/>
    </row>
    <row r="182" spans="1:14" ht="20.25">
      <c r="A182" s="183"/>
      <c r="B182" s="184"/>
      <c r="C182" s="184"/>
      <c r="D182" s="184"/>
      <c r="E182" s="184"/>
      <c r="F182" s="184"/>
      <c r="G182" s="184"/>
      <c r="H182" s="184"/>
      <c r="I182" s="184"/>
      <c r="J182" s="184"/>
      <c r="K182" s="184"/>
      <c r="L182" s="184"/>
      <c r="M182" s="184"/>
      <c r="N182" s="184"/>
    </row>
    <row r="183" spans="1:14" ht="20.25">
      <c r="A183" s="183"/>
      <c r="B183" s="184"/>
      <c r="C183" s="184"/>
      <c r="D183" s="184"/>
      <c r="E183" s="184"/>
      <c r="F183" s="184"/>
      <c r="G183" s="184"/>
      <c r="H183" s="184"/>
      <c r="I183" s="184"/>
      <c r="J183" s="184"/>
      <c r="K183" s="184"/>
      <c r="L183" s="184"/>
      <c r="M183" s="184"/>
      <c r="N183" s="184"/>
    </row>
    <row r="184" spans="1:14" ht="20.25">
      <c r="A184" s="183"/>
      <c r="B184" s="184"/>
      <c r="C184" s="184"/>
      <c r="D184" s="184"/>
      <c r="E184" s="184"/>
      <c r="F184" s="184"/>
      <c r="G184" s="184"/>
      <c r="H184" s="184"/>
      <c r="I184" s="184"/>
      <c r="J184" s="184"/>
      <c r="K184" s="184"/>
      <c r="L184" s="184"/>
      <c r="M184" s="184"/>
      <c r="N184" s="184"/>
    </row>
    <row r="185" spans="1:14" ht="20.25">
      <c r="A185" s="183"/>
      <c r="B185" s="184"/>
      <c r="C185" s="184"/>
      <c r="D185" s="184"/>
      <c r="E185" s="184"/>
      <c r="F185" s="184"/>
      <c r="G185" s="184"/>
      <c r="H185" s="184"/>
      <c r="I185" s="184"/>
      <c r="J185" s="184"/>
      <c r="K185" s="184"/>
      <c r="L185" s="184"/>
      <c r="M185" s="184"/>
      <c r="N185" s="184"/>
    </row>
    <row r="186" spans="1:14" ht="20.25">
      <c r="A186" s="183"/>
      <c r="B186" s="184"/>
      <c r="C186" s="184"/>
      <c r="D186" s="184"/>
      <c r="E186" s="184"/>
      <c r="F186" s="184"/>
      <c r="G186" s="184"/>
      <c r="H186" s="184"/>
      <c r="I186" s="184"/>
      <c r="J186" s="184"/>
      <c r="K186" s="184"/>
      <c r="L186" s="184"/>
      <c r="M186" s="184"/>
      <c r="N186" s="184"/>
    </row>
    <row r="187" spans="1:14" ht="20.25">
      <c r="A187" s="183"/>
      <c r="B187" s="184"/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20.25">
      <c r="A188" s="183"/>
      <c r="B188" s="184"/>
      <c r="C188" s="184"/>
      <c r="D188" s="184"/>
      <c r="E188" s="184"/>
      <c r="F188" s="184"/>
      <c r="G188" s="184"/>
      <c r="H188" s="184"/>
      <c r="I188" s="184"/>
      <c r="J188" s="184"/>
      <c r="K188" s="184"/>
      <c r="L188" s="184"/>
      <c r="M188" s="184"/>
      <c r="N188" s="184"/>
    </row>
    <row r="189" spans="1:14" ht="20.25">
      <c r="A189" s="183"/>
      <c r="B189" s="184"/>
      <c r="C189" s="184"/>
      <c r="D189" s="184"/>
      <c r="E189" s="184"/>
      <c r="F189" s="184"/>
      <c r="G189" s="184"/>
      <c r="H189" s="184"/>
      <c r="I189" s="184"/>
      <c r="J189" s="184"/>
      <c r="K189" s="184"/>
      <c r="L189" s="184"/>
      <c r="M189" s="184"/>
      <c r="N189" s="184"/>
    </row>
    <row r="190" spans="1:14" ht="20.25">
      <c r="A190" s="183"/>
      <c r="B190" s="184"/>
      <c r="C190" s="184"/>
      <c r="D190" s="184"/>
      <c r="E190" s="184"/>
      <c r="F190" s="184"/>
      <c r="G190" s="184"/>
      <c r="H190" s="184"/>
      <c r="I190" s="184"/>
      <c r="J190" s="184"/>
      <c r="K190" s="184"/>
      <c r="L190" s="184"/>
      <c r="M190" s="184"/>
      <c r="N190" s="184"/>
    </row>
    <row r="191" spans="1:14" ht="20.25">
      <c r="A191" s="183"/>
      <c r="B191" s="184"/>
      <c r="C191" s="184"/>
      <c r="D191" s="184"/>
      <c r="E191" s="184"/>
      <c r="F191" s="184"/>
      <c r="G191" s="184"/>
      <c r="H191" s="184"/>
      <c r="I191" s="184"/>
      <c r="J191" s="184"/>
      <c r="K191" s="184"/>
      <c r="L191" s="184"/>
      <c r="M191" s="184"/>
      <c r="N191" s="184"/>
    </row>
    <row r="192" spans="1:14" ht="20.25">
      <c r="A192" s="183"/>
      <c r="B192" s="184"/>
      <c r="C192" s="184"/>
      <c r="D192" s="184"/>
      <c r="E192" s="184"/>
      <c r="F192" s="184"/>
      <c r="G192" s="184"/>
      <c r="H192" s="184"/>
      <c r="I192" s="184"/>
      <c r="J192" s="184"/>
      <c r="K192" s="184"/>
      <c r="L192" s="184"/>
      <c r="M192" s="184"/>
      <c r="N192" s="184"/>
    </row>
    <row r="193" spans="1:14" ht="20.25">
      <c r="A193" s="183"/>
      <c r="B193" s="184"/>
      <c r="C193" s="184"/>
      <c r="D193" s="184"/>
      <c r="E193" s="184"/>
      <c r="F193" s="184"/>
      <c r="G193" s="184"/>
      <c r="H193" s="184"/>
      <c r="I193" s="184"/>
      <c r="J193" s="184"/>
      <c r="K193" s="184"/>
      <c r="L193" s="184"/>
      <c r="M193" s="184"/>
      <c r="N193" s="184"/>
    </row>
    <row r="194" spans="1:14" ht="20.25">
      <c r="A194" s="183"/>
      <c r="B194" s="184"/>
      <c r="C194" s="184"/>
      <c r="D194" s="184"/>
      <c r="E194" s="184"/>
      <c r="F194" s="184"/>
      <c r="G194" s="184"/>
      <c r="H194" s="184"/>
      <c r="I194" s="184"/>
      <c r="J194" s="184"/>
      <c r="K194" s="184"/>
      <c r="L194" s="184"/>
      <c r="M194" s="184"/>
      <c r="N194" s="184"/>
    </row>
    <row r="195" spans="1:14" ht="20.25">
      <c r="A195" s="183"/>
      <c r="B195" s="184"/>
      <c r="C195" s="184"/>
      <c r="D195" s="184"/>
      <c r="E195" s="184"/>
      <c r="F195" s="184"/>
      <c r="G195" s="184"/>
      <c r="H195" s="184"/>
      <c r="I195" s="184"/>
      <c r="J195" s="184"/>
      <c r="K195" s="184"/>
      <c r="L195" s="184"/>
      <c r="M195" s="184"/>
      <c r="N195" s="184"/>
    </row>
    <row r="196" spans="1:14" ht="20.25">
      <c r="A196" s="183"/>
      <c r="B196" s="184"/>
      <c r="C196" s="184"/>
      <c r="D196" s="184"/>
      <c r="E196" s="184"/>
      <c r="F196" s="184"/>
      <c r="G196" s="184"/>
      <c r="H196" s="184"/>
      <c r="I196" s="184"/>
      <c r="J196" s="184"/>
      <c r="K196" s="184"/>
      <c r="L196" s="184"/>
      <c r="M196" s="184"/>
      <c r="N196" s="184"/>
    </row>
    <row r="197" spans="1:14" ht="20.25">
      <c r="A197" s="183"/>
      <c r="B197" s="184"/>
      <c r="C197" s="184"/>
      <c r="D197" s="184"/>
      <c r="E197" s="184"/>
      <c r="F197" s="184"/>
      <c r="G197" s="184"/>
      <c r="H197" s="184"/>
      <c r="I197" s="184"/>
      <c r="J197" s="184"/>
      <c r="K197" s="184"/>
      <c r="L197" s="184"/>
      <c r="M197" s="184"/>
      <c r="N197" s="184"/>
    </row>
    <row r="198" spans="1:14" ht="20.25">
      <c r="A198" s="183"/>
      <c r="B198" s="184"/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4" ht="20.25">
      <c r="A199" s="183"/>
      <c r="B199" s="184"/>
      <c r="C199" s="184"/>
      <c r="D199" s="184"/>
      <c r="E199" s="184"/>
      <c r="F199" s="184"/>
      <c r="G199" s="184"/>
      <c r="H199" s="184"/>
      <c r="I199" s="184"/>
      <c r="J199" s="184"/>
      <c r="K199" s="184"/>
      <c r="L199" s="184"/>
      <c r="M199" s="184"/>
      <c r="N199" s="184"/>
    </row>
    <row r="200" spans="1:14" ht="20.25">
      <c r="A200" s="183"/>
      <c r="B200" s="184"/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20.25">
      <c r="A201" s="183"/>
      <c r="B201" s="184"/>
      <c r="C201" s="184"/>
      <c r="D201" s="184"/>
      <c r="E201" s="184"/>
      <c r="F201" s="184"/>
      <c r="G201" s="184"/>
      <c r="H201" s="184"/>
      <c r="I201" s="184"/>
      <c r="J201" s="184"/>
      <c r="K201" s="184"/>
      <c r="L201" s="184"/>
      <c r="M201" s="184"/>
      <c r="N201" s="184"/>
    </row>
    <row r="202" spans="1:14" ht="20.25">
      <c r="A202" s="183"/>
      <c r="B202" s="184"/>
      <c r="C202" s="184"/>
      <c r="D202" s="184"/>
      <c r="E202" s="184"/>
      <c r="F202" s="184"/>
      <c r="G202" s="184"/>
      <c r="H202" s="184"/>
      <c r="I202" s="184"/>
      <c r="J202" s="184"/>
      <c r="K202" s="184"/>
      <c r="L202" s="184"/>
      <c r="M202" s="184"/>
      <c r="N202" s="184"/>
    </row>
    <row r="203" spans="1:14" ht="20.25">
      <c r="A203" s="183"/>
      <c r="B203" s="184"/>
      <c r="C203" s="184"/>
      <c r="D203" s="184"/>
      <c r="E203" s="184"/>
      <c r="F203" s="184"/>
      <c r="G203" s="184"/>
      <c r="H203" s="184"/>
      <c r="I203" s="184"/>
      <c r="J203" s="184"/>
      <c r="K203" s="184"/>
      <c r="L203" s="184"/>
      <c r="M203" s="184"/>
      <c r="N203" s="184"/>
    </row>
    <row r="204" spans="1:14" ht="20.25">
      <c r="A204" s="183"/>
      <c r="B204" s="184"/>
      <c r="C204" s="184"/>
      <c r="D204" s="184"/>
      <c r="E204" s="184"/>
      <c r="F204" s="184"/>
      <c r="G204" s="184"/>
      <c r="H204" s="184"/>
      <c r="I204" s="184"/>
      <c r="J204" s="184"/>
      <c r="K204" s="184"/>
      <c r="L204" s="184"/>
      <c r="M204" s="184"/>
      <c r="N204" s="184"/>
    </row>
    <row r="205" spans="1:14" ht="20.25">
      <c r="A205" s="183"/>
      <c r="B205" s="184"/>
      <c r="C205" s="184"/>
      <c r="D205" s="184"/>
      <c r="E205" s="184"/>
      <c r="F205" s="184"/>
      <c r="G205" s="184"/>
      <c r="H205" s="184"/>
      <c r="I205" s="184"/>
      <c r="J205" s="184"/>
      <c r="K205" s="184"/>
      <c r="L205" s="184"/>
      <c r="M205" s="184"/>
      <c r="N205" s="184"/>
    </row>
    <row r="206" spans="1:14" ht="20.25">
      <c r="A206" s="183"/>
      <c r="B206" s="184"/>
      <c r="C206" s="184"/>
      <c r="D206" s="184"/>
      <c r="E206" s="184"/>
      <c r="F206" s="184"/>
      <c r="G206" s="184"/>
      <c r="H206" s="184"/>
      <c r="I206" s="184"/>
      <c r="J206" s="184"/>
      <c r="K206" s="184"/>
      <c r="L206" s="184"/>
      <c r="M206" s="184"/>
      <c r="N206" s="184"/>
    </row>
    <row r="207" spans="1:14" ht="20.25">
      <c r="A207" s="183"/>
      <c r="B207" s="184"/>
      <c r="C207" s="184"/>
      <c r="D207" s="184"/>
      <c r="E207" s="184"/>
      <c r="F207" s="184"/>
      <c r="G207" s="184"/>
      <c r="H207" s="184"/>
      <c r="I207" s="184"/>
      <c r="J207" s="184"/>
      <c r="K207" s="184"/>
      <c r="L207" s="184"/>
      <c r="M207" s="184"/>
      <c r="N207" s="184"/>
    </row>
    <row r="208" spans="1:14" ht="20.25">
      <c r="A208" s="183"/>
      <c r="B208" s="184"/>
      <c r="C208" s="184"/>
      <c r="D208" s="184"/>
      <c r="E208" s="184"/>
      <c r="F208" s="184"/>
      <c r="G208" s="184"/>
      <c r="H208" s="184"/>
      <c r="I208" s="184"/>
      <c r="J208" s="184"/>
      <c r="K208" s="184"/>
      <c r="L208" s="184"/>
      <c r="M208" s="184"/>
      <c r="N208" s="184"/>
    </row>
    <row r="209" spans="1:14" ht="20.25">
      <c r="A209" s="183"/>
      <c r="B209" s="184"/>
      <c r="C209" s="184"/>
      <c r="D209" s="18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</row>
    <row r="210" spans="1:14" ht="20.25">
      <c r="A210" s="183"/>
      <c r="B210" s="184"/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4" ht="20.25">
      <c r="A211" s="183"/>
      <c r="B211" s="184"/>
      <c r="C211" s="184"/>
      <c r="D211" s="184"/>
      <c r="E211" s="184"/>
      <c r="F211" s="184"/>
      <c r="G211" s="184"/>
      <c r="H211" s="184"/>
      <c r="I211" s="184"/>
      <c r="J211" s="184"/>
      <c r="K211" s="184"/>
      <c r="L211" s="184"/>
      <c r="M211" s="184"/>
      <c r="N211" s="184"/>
    </row>
    <row r="212" spans="1:14" ht="20.25">
      <c r="A212" s="183"/>
      <c r="B212" s="184"/>
      <c r="C212" s="184"/>
      <c r="D212" s="184"/>
      <c r="E212" s="184"/>
      <c r="F212" s="184"/>
      <c r="G212" s="184"/>
      <c r="H212" s="184"/>
      <c r="I212" s="184"/>
      <c r="J212" s="184"/>
      <c r="K212" s="184"/>
      <c r="L212" s="184"/>
      <c r="M212" s="184"/>
      <c r="N212" s="184"/>
    </row>
    <row r="213" spans="1:14" ht="20.25">
      <c r="A213" s="183"/>
      <c r="B213" s="184"/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20.25">
      <c r="A214" s="183"/>
      <c r="B214" s="184"/>
      <c r="C214" s="184"/>
      <c r="D214" s="184"/>
      <c r="E214" s="184"/>
      <c r="F214" s="184"/>
      <c r="G214" s="184"/>
      <c r="H214" s="184"/>
      <c r="I214" s="184"/>
      <c r="J214" s="184"/>
      <c r="K214" s="184"/>
      <c r="L214" s="184"/>
      <c r="M214" s="184"/>
      <c r="N214" s="184"/>
    </row>
    <row r="215" spans="1:14" ht="20.25">
      <c r="A215" s="183"/>
      <c r="B215" s="184"/>
      <c r="C215" s="184"/>
      <c r="D215" s="18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</row>
    <row r="216" spans="1:14" ht="20.25">
      <c r="A216" s="183"/>
      <c r="B216" s="184"/>
      <c r="C216" s="184"/>
      <c r="D216" s="184"/>
      <c r="E216" s="184"/>
      <c r="F216" s="184"/>
      <c r="G216" s="184"/>
      <c r="H216" s="184"/>
      <c r="I216" s="184"/>
      <c r="J216" s="184"/>
      <c r="K216" s="184"/>
      <c r="L216" s="184"/>
      <c r="M216" s="184"/>
      <c r="N216" s="184"/>
    </row>
    <row r="217" spans="1:14" ht="20.25">
      <c r="A217" s="183"/>
      <c r="B217" s="184"/>
      <c r="C217" s="184"/>
      <c r="D217" s="184"/>
      <c r="E217" s="184"/>
      <c r="F217" s="184"/>
      <c r="G217" s="184"/>
      <c r="H217" s="184"/>
      <c r="I217" s="184"/>
      <c r="J217" s="184"/>
      <c r="K217" s="184"/>
      <c r="L217" s="184"/>
      <c r="M217" s="184"/>
      <c r="N217" s="184"/>
    </row>
    <row r="218" spans="1:14" ht="20.25">
      <c r="A218" s="183"/>
      <c r="B218" s="184"/>
      <c r="C218" s="184"/>
      <c r="D218" s="184"/>
      <c r="E218" s="184"/>
      <c r="F218" s="184"/>
      <c r="G218" s="184"/>
      <c r="H218" s="184"/>
      <c r="I218" s="184"/>
      <c r="J218" s="184"/>
      <c r="K218" s="184"/>
      <c r="L218" s="184"/>
      <c r="M218" s="184"/>
      <c r="N218" s="184"/>
    </row>
    <row r="219" spans="1:14" ht="20.25">
      <c r="A219" s="183"/>
      <c r="B219" s="184"/>
      <c r="C219" s="184"/>
      <c r="D219" s="184"/>
      <c r="E219" s="184"/>
      <c r="F219" s="184"/>
      <c r="G219" s="184"/>
      <c r="H219" s="184"/>
      <c r="I219" s="184"/>
      <c r="J219" s="184"/>
      <c r="K219" s="184"/>
      <c r="L219" s="184"/>
      <c r="M219" s="184"/>
      <c r="N219" s="184"/>
    </row>
    <row r="220" spans="1:14" ht="20.25">
      <c r="A220" s="183"/>
      <c r="B220" s="184"/>
      <c r="C220" s="184"/>
      <c r="D220" s="184"/>
      <c r="E220" s="184"/>
      <c r="F220" s="184"/>
      <c r="G220" s="184"/>
      <c r="H220" s="184"/>
      <c r="I220" s="184"/>
      <c r="J220" s="184"/>
      <c r="K220" s="184"/>
      <c r="L220" s="184"/>
      <c r="M220" s="184"/>
      <c r="N220" s="184"/>
    </row>
    <row r="221" spans="1:14" ht="20.25">
      <c r="A221" s="183"/>
      <c r="B221" s="184"/>
      <c r="C221" s="184"/>
      <c r="D221" s="184"/>
      <c r="E221" s="184"/>
      <c r="F221" s="184"/>
      <c r="G221" s="184"/>
      <c r="H221" s="184"/>
      <c r="I221" s="184"/>
      <c r="J221" s="184"/>
      <c r="K221" s="184"/>
      <c r="L221" s="184"/>
      <c r="M221" s="184"/>
      <c r="N221" s="184"/>
    </row>
    <row r="222" spans="1:14" ht="20.25">
      <c r="A222" s="183"/>
      <c r="B222" s="184"/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4" ht="20.25">
      <c r="A223" s="183"/>
      <c r="B223" s="184"/>
      <c r="C223" s="184"/>
      <c r="D223" s="184"/>
      <c r="E223" s="184"/>
      <c r="F223" s="184"/>
      <c r="G223" s="184"/>
      <c r="H223" s="184"/>
      <c r="I223" s="184"/>
      <c r="J223" s="184"/>
      <c r="K223" s="184"/>
      <c r="L223" s="184"/>
      <c r="M223" s="184"/>
      <c r="N223" s="184"/>
    </row>
    <row r="224" spans="1:14" ht="20.25">
      <c r="A224" s="183"/>
      <c r="B224" s="184"/>
      <c r="C224" s="184"/>
      <c r="D224" s="184"/>
      <c r="E224" s="184"/>
      <c r="F224" s="184"/>
      <c r="G224" s="184"/>
      <c r="H224" s="184"/>
      <c r="I224" s="184"/>
      <c r="J224" s="184"/>
      <c r="K224" s="184"/>
      <c r="L224" s="184"/>
      <c r="M224" s="184"/>
      <c r="N224" s="184"/>
    </row>
    <row r="225" spans="1:14" ht="20.25">
      <c r="A225" s="183"/>
      <c r="B225" s="184"/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20.25">
      <c r="A226" s="183"/>
      <c r="B226" s="184"/>
      <c r="C226" s="184"/>
      <c r="D226" s="184"/>
      <c r="E226" s="184"/>
      <c r="F226" s="184"/>
      <c r="G226" s="184"/>
      <c r="H226" s="184"/>
      <c r="I226" s="184"/>
      <c r="J226" s="184"/>
      <c r="K226" s="184"/>
      <c r="L226" s="184"/>
      <c r="M226" s="184"/>
      <c r="N226" s="184"/>
    </row>
    <row r="227" spans="1:14" ht="20.25">
      <c r="A227" s="183"/>
      <c r="B227" s="184"/>
      <c r="C227" s="184"/>
      <c r="D227" s="184"/>
      <c r="E227" s="184"/>
      <c r="F227" s="184"/>
      <c r="G227" s="184"/>
      <c r="H227" s="184"/>
      <c r="I227" s="184"/>
      <c r="J227" s="184"/>
      <c r="K227" s="184"/>
      <c r="L227" s="184"/>
      <c r="M227" s="184"/>
      <c r="N227" s="184"/>
    </row>
    <row r="228" spans="1:14" ht="20.25">
      <c r="A228" s="183"/>
      <c r="B228" s="184"/>
      <c r="C228" s="184"/>
      <c r="D228" s="184"/>
      <c r="E228" s="184"/>
      <c r="F228" s="184"/>
      <c r="G228" s="184"/>
      <c r="H228" s="184"/>
      <c r="I228" s="184"/>
      <c r="J228" s="184"/>
      <c r="K228" s="184"/>
      <c r="L228" s="184"/>
      <c r="M228" s="184"/>
      <c r="N228" s="184"/>
    </row>
    <row r="229" spans="1:14" ht="20.25">
      <c r="A229" s="183"/>
      <c r="B229" s="184"/>
      <c r="C229" s="184"/>
      <c r="D229" s="184"/>
      <c r="E229" s="184"/>
      <c r="F229" s="184"/>
      <c r="G229" s="184"/>
      <c r="H229" s="184"/>
      <c r="I229" s="184"/>
      <c r="J229" s="184"/>
      <c r="K229" s="184"/>
      <c r="L229" s="184"/>
      <c r="M229" s="184"/>
      <c r="N229" s="184"/>
    </row>
    <row r="230" spans="1:14" ht="20.25">
      <c r="A230" s="183"/>
      <c r="B230" s="184"/>
      <c r="C230" s="184"/>
      <c r="D230" s="184"/>
      <c r="E230" s="184"/>
      <c r="F230" s="184"/>
      <c r="G230" s="184"/>
      <c r="H230" s="184"/>
      <c r="I230" s="184"/>
      <c r="J230" s="184"/>
      <c r="K230" s="184"/>
      <c r="L230" s="184"/>
      <c r="M230" s="184"/>
      <c r="N230" s="184"/>
    </row>
    <row r="231" spans="1:14" ht="20.25">
      <c r="A231" s="183"/>
      <c r="B231" s="184"/>
      <c r="C231" s="184"/>
      <c r="D231" s="184"/>
      <c r="E231" s="184"/>
      <c r="F231" s="184"/>
      <c r="G231" s="184"/>
      <c r="H231" s="184"/>
      <c r="I231" s="184"/>
      <c r="J231" s="184"/>
      <c r="K231" s="184"/>
      <c r="L231" s="184"/>
      <c r="M231" s="184"/>
      <c r="N231" s="184"/>
    </row>
    <row r="232" spans="1:14" ht="20.25">
      <c r="A232" s="183"/>
      <c r="B232" s="184"/>
      <c r="C232" s="184"/>
      <c r="D232" s="184"/>
      <c r="E232" s="184"/>
      <c r="F232" s="184"/>
      <c r="G232" s="184"/>
      <c r="H232" s="184"/>
      <c r="I232" s="184"/>
      <c r="J232" s="184"/>
      <c r="K232" s="184"/>
      <c r="L232" s="184"/>
      <c r="M232" s="184"/>
      <c r="N232" s="184"/>
    </row>
    <row r="233" spans="1:14" ht="20.25">
      <c r="A233" s="183"/>
      <c r="B233" s="184"/>
      <c r="C233" s="184"/>
      <c r="D233" s="184"/>
      <c r="E233" s="184"/>
      <c r="F233" s="184"/>
      <c r="G233" s="184"/>
      <c r="H233" s="184"/>
      <c r="I233" s="184"/>
      <c r="J233" s="184"/>
      <c r="K233" s="184"/>
      <c r="L233" s="184"/>
      <c r="M233" s="184"/>
      <c r="N233" s="184"/>
    </row>
    <row r="234" spans="1:14" ht="20.25">
      <c r="A234" s="183"/>
      <c r="B234" s="184"/>
      <c r="C234" s="184"/>
      <c r="D234" s="184"/>
      <c r="E234" s="184"/>
      <c r="F234" s="184"/>
      <c r="G234" s="184"/>
      <c r="H234" s="184"/>
      <c r="I234" s="184"/>
      <c r="J234" s="184"/>
      <c r="K234" s="184"/>
      <c r="L234" s="184"/>
      <c r="M234" s="184"/>
      <c r="N234" s="184"/>
    </row>
    <row r="235" spans="1:14" ht="20.25">
      <c r="A235" s="183"/>
      <c r="B235" s="184"/>
      <c r="C235" s="184"/>
      <c r="D235" s="184"/>
      <c r="E235" s="184"/>
      <c r="F235" s="184"/>
      <c r="G235" s="184"/>
      <c r="H235" s="184"/>
      <c r="I235" s="184"/>
      <c r="J235" s="184"/>
      <c r="K235" s="184"/>
      <c r="L235" s="184"/>
      <c r="M235" s="184"/>
      <c r="N235" s="184"/>
    </row>
    <row r="236" spans="1:14" ht="20.25">
      <c r="A236" s="183"/>
      <c r="B236" s="184"/>
      <c r="C236" s="184"/>
      <c r="D236" s="184"/>
      <c r="E236" s="184"/>
      <c r="F236" s="184"/>
      <c r="G236" s="184"/>
      <c r="H236" s="184"/>
      <c r="I236" s="184"/>
      <c r="J236" s="184"/>
      <c r="K236" s="184"/>
      <c r="L236" s="184"/>
      <c r="M236" s="184"/>
      <c r="N236" s="184"/>
    </row>
    <row r="237" spans="1:14" ht="20.25">
      <c r="A237" s="183"/>
      <c r="B237" s="184"/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20.25">
      <c r="A238" s="183"/>
      <c r="B238" s="184"/>
      <c r="C238" s="184"/>
      <c r="D238" s="184"/>
      <c r="E238" s="184"/>
      <c r="F238" s="184"/>
      <c r="G238" s="184"/>
      <c r="H238" s="184"/>
      <c r="I238" s="184"/>
      <c r="J238" s="184"/>
      <c r="K238" s="184"/>
      <c r="L238" s="184"/>
      <c r="M238" s="184"/>
      <c r="N238" s="184"/>
    </row>
    <row r="239" spans="1:14" ht="20.25">
      <c r="A239" s="183"/>
      <c r="B239" s="184"/>
      <c r="C239" s="184"/>
      <c r="D239" s="184"/>
      <c r="E239" s="184"/>
      <c r="F239" s="184"/>
      <c r="G239" s="184"/>
      <c r="H239" s="184"/>
      <c r="I239" s="184"/>
      <c r="J239" s="184"/>
      <c r="K239" s="184"/>
      <c r="L239" s="184"/>
      <c r="M239" s="184"/>
      <c r="N239" s="184"/>
    </row>
    <row r="240" spans="1:14" ht="20.25">
      <c r="A240" s="183"/>
      <c r="B240" s="184"/>
      <c r="C240" s="184"/>
      <c r="D240" s="184"/>
      <c r="E240" s="184"/>
      <c r="F240" s="184"/>
      <c r="G240" s="184"/>
      <c r="H240" s="184"/>
      <c r="I240" s="184"/>
      <c r="J240" s="184"/>
      <c r="K240" s="184"/>
      <c r="L240" s="184"/>
      <c r="M240" s="184"/>
      <c r="N240" s="184"/>
    </row>
    <row r="241" spans="1:14" ht="20.25">
      <c r="A241" s="183"/>
      <c r="B241" s="184"/>
      <c r="C241" s="184"/>
      <c r="D241" s="184"/>
      <c r="E241" s="184"/>
      <c r="F241" s="184"/>
      <c r="G241" s="184"/>
      <c r="H241" s="184"/>
      <c r="I241" s="184"/>
      <c r="J241" s="184"/>
      <c r="K241" s="184"/>
      <c r="L241" s="184"/>
      <c r="M241" s="184"/>
      <c r="N241" s="184"/>
    </row>
    <row r="242" spans="1:14" ht="20.25">
      <c r="A242" s="183"/>
      <c r="B242" s="184"/>
      <c r="C242" s="184"/>
      <c r="D242" s="184"/>
      <c r="E242" s="184"/>
      <c r="F242" s="184"/>
      <c r="G242" s="184"/>
      <c r="H242" s="184"/>
      <c r="I242" s="184"/>
      <c r="J242" s="184"/>
      <c r="K242" s="184"/>
      <c r="L242" s="184"/>
      <c r="M242" s="184"/>
      <c r="N242" s="184"/>
    </row>
    <row r="243" spans="1:14" ht="20.25">
      <c r="A243" s="183"/>
      <c r="B243" s="184"/>
      <c r="C243" s="184"/>
      <c r="D243" s="184"/>
      <c r="E243" s="184"/>
      <c r="F243" s="184"/>
      <c r="G243" s="184"/>
      <c r="H243" s="184"/>
      <c r="I243" s="184"/>
      <c r="J243" s="184"/>
      <c r="K243" s="184"/>
      <c r="L243" s="184"/>
      <c r="M243" s="184"/>
      <c r="N243" s="184"/>
    </row>
    <row r="244" spans="1:14" ht="20.25">
      <c r="A244" s="183"/>
      <c r="B244" s="184"/>
      <c r="C244" s="184"/>
      <c r="D244" s="184"/>
      <c r="E244" s="184"/>
      <c r="F244" s="184"/>
      <c r="G244" s="184"/>
      <c r="H244" s="184"/>
      <c r="I244" s="184"/>
      <c r="J244" s="184"/>
      <c r="K244" s="184"/>
      <c r="L244" s="184"/>
      <c r="M244" s="184"/>
      <c r="N244" s="184"/>
    </row>
    <row r="245" spans="1:14" ht="20.25">
      <c r="A245" s="183"/>
      <c r="B245" s="184"/>
      <c r="C245" s="184"/>
      <c r="D245" s="184"/>
      <c r="E245" s="184"/>
      <c r="F245" s="184"/>
      <c r="G245" s="184"/>
      <c r="H245" s="184"/>
      <c r="I245" s="184"/>
      <c r="J245" s="184"/>
      <c r="K245" s="184"/>
      <c r="L245" s="184"/>
      <c r="M245" s="184"/>
      <c r="N245" s="184"/>
    </row>
    <row r="246" spans="1:14" ht="20.25">
      <c r="A246" s="183"/>
      <c r="B246" s="184"/>
      <c r="C246" s="184"/>
      <c r="D246" s="184"/>
      <c r="E246" s="184"/>
      <c r="F246" s="184"/>
      <c r="G246" s="184"/>
      <c r="H246" s="184"/>
      <c r="I246" s="184"/>
      <c r="J246" s="184"/>
      <c r="K246" s="184"/>
      <c r="L246" s="184"/>
      <c r="M246" s="184"/>
      <c r="N246" s="184"/>
    </row>
    <row r="247" spans="1:14" ht="20.25">
      <c r="A247" s="183"/>
      <c r="B247" s="184"/>
      <c r="C247" s="184"/>
      <c r="D247" s="184"/>
      <c r="E247" s="184"/>
      <c r="F247" s="184"/>
      <c r="G247" s="184"/>
      <c r="H247" s="184"/>
      <c r="I247" s="184"/>
      <c r="J247" s="184"/>
      <c r="K247" s="184"/>
      <c r="L247" s="184"/>
      <c r="M247" s="184"/>
      <c r="N247" s="184"/>
    </row>
    <row r="248" spans="1:14" ht="20.25">
      <c r="A248" s="183"/>
      <c r="B248" s="184"/>
      <c r="C248" s="184"/>
      <c r="D248" s="184"/>
      <c r="E248" s="184"/>
      <c r="F248" s="184"/>
      <c r="G248" s="184"/>
      <c r="H248" s="184"/>
      <c r="I248" s="184"/>
      <c r="J248" s="184"/>
      <c r="K248" s="184"/>
      <c r="L248" s="184"/>
      <c r="M248" s="184"/>
      <c r="N248" s="184"/>
    </row>
    <row r="249" spans="1:14" ht="20.25">
      <c r="A249" s="183"/>
      <c r="B249" s="184"/>
      <c r="C249" s="184"/>
      <c r="D249" s="184"/>
      <c r="E249" s="184"/>
      <c r="F249" s="184"/>
      <c r="G249" s="184"/>
      <c r="H249" s="184"/>
      <c r="I249" s="184"/>
      <c r="J249" s="184"/>
      <c r="K249" s="184"/>
      <c r="L249" s="184"/>
      <c r="M249" s="184"/>
      <c r="N249" s="184"/>
    </row>
    <row r="250" spans="1:14" ht="20.25">
      <c r="A250" s="183"/>
      <c r="B250" s="184"/>
      <c r="C250" s="184"/>
      <c r="D250" s="184"/>
      <c r="E250" s="184"/>
      <c r="F250" s="184"/>
      <c r="G250" s="184"/>
      <c r="H250" s="184"/>
      <c r="I250" s="184"/>
      <c r="J250" s="184"/>
      <c r="K250" s="184"/>
      <c r="L250" s="184"/>
      <c r="M250" s="184"/>
      <c r="N250" s="184"/>
    </row>
    <row r="251" spans="1:14" ht="20.25">
      <c r="A251" s="183"/>
      <c r="B251" s="184"/>
      <c r="C251" s="184"/>
      <c r="D251" s="184"/>
      <c r="E251" s="184"/>
      <c r="F251" s="184"/>
      <c r="G251" s="184"/>
      <c r="H251" s="184"/>
      <c r="I251" s="184"/>
      <c r="J251" s="184"/>
      <c r="K251" s="184"/>
      <c r="L251" s="184"/>
      <c r="M251" s="184"/>
      <c r="N251" s="184"/>
    </row>
    <row r="252" spans="1:14" ht="20.25">
      <c r="A252" s="183"/>
      <c r="B252" s="184"/>
      <c r="C252" s="184"/>
      <c r="D252" s="184"/>
      <c r="E252" s="184"/>
      <c r="F252" s="184"/>
      <c r="G252" s="184"/>
      <c r="H252" s="184"/>
      <c r="I252" s="184"/>
      <c r="J252" s="184"/>
      <c r="K252" s="184"/>
      <c r="L252" s="184"/>
      <c r="M252" s="184"/>
      <c r="N252" s="184"/>
    </row>
    <row r="253" spans="1:14" ht="20.25">
      <c r="A253" s="183"/>
      <c r="B253" s="184"/>
      <c r="C253" s="184"/>
      <c r="D253" s="184"/>
      <c r="E253" s="184"/>
      <c r="F253" s="184"/>
      <c r="G253" s="184"/>
      <c r="H253" s="184"/>
      <c r="I253" s="184"/>
      <c r="J253" s="184"/>
      <c r="K253" s="184"/>
      <c r="L253" s="184"/>
      <c r="M253" s="184"/>
      <c r="N253" s="184"/>
    </row>
    <row r="254" spans="1:14" ht="20.25">
      <c r="A254" s="183"/>
      <c r="B254" s="184"/>
      <c r="C254" s="184"/>
      <c r="D254" s="184"/>
      <c r="E254" s="184"/>
      <c r="F254" s="184"/>
      <c r="G254" s="184"/>
      <c r="H254" s="184"/>
      <c r="I254" s="184"/>
      <c r="J254" s="184"/>
      <c r="K254" s="184"/>
      <c r="L254" s="184"/>
      <c r="M254" s="184"/>
      <c r="N254" s="184"/>
    </row>
    <row r="255" spans="1:14" ht="20.25">
      <c r="A255" s="183"/>
      <c r="B255" s="184"/>
      <c r="C255" s="184"/>
      <c r="D255" s="184"/>
      <c r="E255" s="184"/>
      <c r="F255" s="184"/>
      <c r="G255" s="184"/>
      <c r="H255" s="184"/>
      <c r="I255" s="184"/>
      <c r="J255" s="184"/>
      <c r="K255" s="184"/>
      <c r="L255" s="184"/>
      <c r="M255" s="184"/>
      <c r="N255" s="184"/>
    </row>
    <row r="256" spans="1:14" ht="20.25">
      <c r="A256" s="183"/>
      <c r="B256" s="184"/>
      <c r="C256" s="184"/>
      <c r="D256" s="184"/>
      <c r="E256" s="184"/>
      <c r="F256" s="184"/>
      <c r="G256" s="184"/>
      <c r="H256" s="184"/>
      <c r="I256" s="184"/>
      <c r="J256" s="184"/>
      <c r="K256" s="184"/>
      <c r="L256" s="184"/>
      <c r="M256" s="184"/>
      <c r="N256" s="184"/>
    </row>
    <row r="257" spans="1:14" ht="20.25">
      <c r="A257" s="183"/>
      <c r="B257" s="184"/>
      <c r="C257" s="184"/>
      <c r="D257" s="184"/>
      <c r="E257" s="184"/>
      <c r="F257" s="184"/>
      <c r="G257" s="184"/>
      <c r="H257" s="184"/>
      <c r="I257" s="184"/>
      <c r="J257" s="184"/>
      <c r="K257" s="184"/>
      <c r="L257" s="184"/>
      <c r="M257" s="184"/>
      <c r="N257" s="184"/>
    </row>
    <row r="258" spans="1:14" ht="20.25">
      <c r="A258" s="183"/>
      <c r="B258" s="184"/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4" ht="20.25">
      <c r="A259" s="183"/>
      <c r="B259" s="184"/>
      <c r="C259" s="184"/>
      <c r="D259" s="184"/>
      <c r="E259" s="184"/>
      <c r="F259" s="184"/>
      <c r="G259" s="184"/>
      <c r="H259" s="184"/>
      <c r="I259" s="184"/>
      <c r="J259" s="184"/>
      <c r="K259" s="184"/>
      <c r="L259" s="184"/>
      <c r="M259" s="184"/>
      <c r="N259" s="184"/>
    </row>
    <row r="260" spans="1:14" ht="20.25">
      <c r="A260" s="183"/>
      <c r="B260" s="184"/>
      <c r="C260" s="184"/>
      <c r="D260" s="184"/>
      <c r="E260" s="184"/>
      <c r="F260" s="184"/>
      <c r="G260" s="184"/>
      <c r="H260" s="184"/>
      <c r="I260" s="184"/>
      <c r="J260" s="184"/>
      <c r="K260" s="184"/>
      <c r="L260" s="184"/>
      <c r="M260" s="184"/>
      <c r="N260" s="184"/>
    </row>
    <row r="261" spans="1:14" ht="20.25">
      <c r="A261" s="183"/>
      <c r="B261" s="184"/>
      <c r="C261" s="184"/>
      <c r="D261" s="184"/>
      <c r="E261" s="184"/>
      <c r="F261" s="184"/>
      <c r="G261" s="184"/>
      <c r="H261" s="184"/>
      <c r="I261" s="184"/>
      <c r="J261" s="184"/>
      <c r="K261" s="184"/>
      <c r="L261" s="184"/>
      <c r="M261" s="184"/>
      <c r="N261" s="184"/>
    </row>
    <row r="262" spans="1:14" ht="20.25">
      <c r="A262" s="183"/>
      <c r="B262" s="184"/>
      <c r="C262" s="184"/>
      <c r="D262" s="184"/>
      <c r="E262" s="184"/>
      <c r="F262" s="184"/>
      <c r="G262" s="184"/>
      <c r="H262" s="184"/>
      <c r="I262" s="184"/>
      <c r="J262" s="184"/>
      <c r="K262" s="184"/>
      <c r="L262" s="184"/>
      <c r="M262" s="184"/>
      <c r="N262" s="184"/>
    </row>
    <row r="263" spans="1:14" ht="20.25">
      <c r="A263" s="183"/>
      <c r="B263" s="184"/>
      <c r="C263" s="184"/>
      <c r="D263" s="184"/>
      <c r="E263" s="184"/>
      <c r="F263" s="184"/>
      <c r="G263" s="184"/>
      <c r="H263" s="184"/>
      <c r="I263" s="184"/>
      <c r="J263" s="184"/>
      <c r="K263" s="184"/>
      <c r="L263" s="184"/>
      <c r="M263" s="184"/>
      <c r="N263" s="184"/>
    </row>
    <row r="264" spans="1:14" ht="20.25">
      <c r="A264" s="183"/>
      <c r="B264" s="184"/>
      <c r="C264" s="184"/>
      <c r="D264" s="184"/>
      <c r="E264" s="184"/>
      <c r="F264" s="184"/>
      <c r="G264" s="184"/>
      <c r="H264" s="184"/>
      <c r="I264" s="184"/>
      <c r="J264" s="184"/>
      <c r="K264" s="184"/>
      <c r="L264" s="184"/>
      <c r="M264" s="184"/>
      <c r="N264" s="184"/>
    </row>
    <row r="265" spans="1:14" ht="20.25">
      <c r="A265" s="183"/>
      <c r="B265" s="184"/>
      <c r="C265" s="184"/>
      <c r="D265" s="184"/>
      <c r="E265" s="184"/>
      <c r="F265" s="184"/>
      <c r="G265" s="184"/>
      <c r="H265" s="184"/>
      <c r="I265" s="184"/>
      <c r="J265" s="184"/>
      <c r="K265" s="184"/>
      <c r="L265" s="184"/>
      <c r="M265" s="184"/>
      <c r="N265" s="184"/>
    </row>
    <row r="266" spans="1:14" ht="20.25">
      <c r="A266" s="183"/>
      <c r="B266" s="184"/>
      <c r="C266" s="184"/>
      <c r="D266" s="184"/>
      <c r="E266" s="184"/>
      <c r="F266" s="184"/>
      <c r="G266" s="184"/>
      <c r="H266" s="184"/>
      <c r="I266" s="184"/>
      <c r="J266" s="184"/>
      <c r="K266" s="184"/>
      <c r="L266" s="184"/>
      <c r="M266" s="184"/>
      <c r="N266" s="184"/>
    </row>
    <row r="267" spans="1:14" ht="20.25">
      <c r="A267" s="183"/>
      <c r="B267" s="184"/>
      <c r="C267" s="184"/>
      <c r="D267" s="184"/>
      <c r="E267" s="184"/>
      <c r="F267" s="184"/>
      <c r="G267" s="184"/>
      <c r="H267" s="184"/>
      <c r="I267" s="184"/>
      <c r="J267" s="184"/>
      <c r="K267" s="184"/>
      <c r="L267" s="184"/>
      <c r="M267" s="184"/>
      <c r="N267" s="184"/>
    </row>
    <row r="268" spans="1:14" ht="20.25">
      <c r="A268" s="183"/>
      <c r="B268" s="184"/>
      <c r="C268" s="184"/>
      <c r="D268" s="184"/>
      <c r="E268" s="184"/>
      <c r="F268" s="184"/>
      <c r="G268" s="184"/>
      <c r="H268" s="184"/>
      <c r="I268" s="184"/>
      <c r="J268" s="184"/>
      <c r="K268" s="184"/>
      <c r="L268" s="184"/>
      <c r="M268" s="184"/>
      <c r="N268" s="184"/>
    </row>
    <row r="269" spans="1:14" ht="20.25">
      <c r="A269" s="183"/>
      <c r="B269" s="184"/>
      <c r="C269" s="184"/>
      <c r="D269" s="184"/>
      <c r="E269" s="184"/>
      <c r="F269" s="184"/>
      <c r="G269" s="184"/>
      <c r="H269" s="184"/>
      <c r="I269" s="184"/>
      <c r="J269" s="184"/>
      <c r="K269" s="184"/>
      <c r="L269" s="184"/>
      <c r="M269" s="184"/>
      <c r="N269" s="184"/>
    </row>
    <row r="270" spans="1:14" ht="20.25">
      <c r="A270" s="183"/>
      <c r="B270" s="184"/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4" ht="20.25">
      <c r="A271" s="183"/>
      <c r="B271" s="184"/>
      <c r="C271" s="184"/>
      <c r="D271" s="184"/>
      <c r="E271" s="184"/>
      <c r="F271" s="184"/>
      <c r="G271" s="184"/>
      <c r="H271" s="184"/>
      <c r="I271" s="184"/>
      <c r="J271" s="184"/>
      <c r="K271" s="184"/>
      <c r="L271" s="184"/>
      <c r="M271" s="184"/>
      <c r="N271" s="184"/>
    </row>
    <row r="272" spans="1:14" ht="20.25">
      <c r="A272" s="183"/>
      <c r="B272" s="184"/>
      <c r="C272" s="184"/>
      <c r="D272" s="184"/>
      <c r="E272" s="184"/>
      <c r="F272" s="184"/>
      <c r="G272" s="184"/>
      <c r="H272" s="184"/>
      <c r="I272" s="184"/>
      <c r="J272" s="184"/>
      <c r="K272" s="184"/>
      <c r="L272" s="184"/>
      <c r="M272" s="184"/>
      <c r="N272" s="184"/>
    </row>
    <row r="273" spans="1:14" ht="20.25">
      <c r="A273" s="183"/>
      <c r="B273" s="184"/>
      <c r="C273" s="184"/>
      <c r="D273" s="184"/>
      <c r="E273" s="184"/>
      <c r="F273" s="184"/>
      <c r="G273" s="184"/>
      <c r="H273" s="184"/>
      <c r="I273" s="184"/>
      <c r="J273" s="184"/>
      <c r="K273" s="184"/>
      <c r="L273" s="184"/>
      <c r="M273" s="184"/>
      <c r="N273" s="184"/>
    </row>
    <row r="274" spans="1:14" ht="20.25">
      <c r="A274" s="183"/>
      <c r="B274" s="184"/>
      <c r="C274" s="184"/>
      <c r="D274" s="184"/>
      <c r="E274" s="184"/>
      <c r="F274" s="184"/>
      <c r="G274" s="184"/>
      <c r="H274" s="184"/>
      <c r="I274" s="184"/>
      <c r="J274" s="184"/>
      <c r="K274" s="184"/>
      <c r="L274" s="184"/>
      <c r="M274" s="184"/>
      <c r="N274" s="184"/>
    </row>
    <row r="275" spans="1:14" ht="20.25">
      <c r="A275" s="183"/>
      <c r="B275" s="184"/>
      <c r="C275" s="184"/>
      <c r="D275" s="184"/>
      <c r="E275" s="184"/>
      <c r="F275" s="184"/>
      <c r="G275" s="184"/>
      <c r="H275" s="184"/>
      <c r="I275" s="184"/>
      <c r="J275" s="184"/>
      <c r="K275" s="184"/>
      <c r="L275" s="184"/>
      <c r="M275" s="184"/>
      <c r="N275" s="184"/>
    </row>
    <row r="276" spans="1:14" ht="20.25">
      <c r="A276" s="183"/>
      <c r="B276" s="184"/>
      <c r="C276" s="184"/>
      <c r="D276" s="184"/>
      <c r="E276" s="184"/>
      <c r="F276" s="184"/>
      <c r="G276" s="184"/>
      <c r="H276" s="184"/>
      <c r="I276" s="184"/>
      <c r="J276" s="184"/>
      <c r="K276" s="184"/>
      <c r="L276" s="184"/>
      <c r="M276" s="184"/>
      <c r="N276" s="184"/>
    </row>
    <row r="277" spans="1:14" ht="20.25">
      <c r="A277" s="183"/>
      <c r="B277" s="184"/>
      <c r="C277" s="184"/>
      <c r="D277" s="184"/>
      <c r="E277" s="184"/>
      <c r="F277" s="184"/>
      <c r="G277" s="184"/>
      <c r="H277" s="184"/>
      <c r="I277" s="184"/>
      <c r="J277" s="184"/>
      <c r="K277" s="184"/>
      <c r="L277" s="184"/>
      <c r="M277" s="184"/>
      <c r="N277" s="184"/>
    </row>
    <row r="278" spans="1:14" ht="20.25">
      <c r="A278" s="183"/>
      <c r="B278" s="184"/>
      <c r="C278" s="184"/>
      <c r="D278" s="184"/>
      <c r="E278" s="184"/>
      <c r="F278" s="184"/>
      <c r="G278" s="184"/>
      <c r="H278" s="184"/>
      <c r="I278" s="184"/>
      <c r="J278" s="184"/>
      <c r="K278" s="184"/>
      <c r="L278" s="184"/>
      <c r="M278" s="184"/>
      <c r="N278" s="184"/>
    </row>
    <row r="279" spans="1:14" ht="20.25">
      <c r="A279" s="183"/>
      <c r="B279" s="184"/>
      <c r="C279" s="184"/>
      <c r="D279" s="184"/>
      <c r="E279" s="184"/>
      <c r="F279" s="184"/>
      <c r="G279" s="184"/>
      <c r="H279" s="184"/>
      <c r="I279" s="184"/>
      <c r="J279" s="184"/>
      <c r="K279" s="184"/>
      <c r="L279" s="184"/>
      <c r="M279" s="184"/>
      <c r="N279" s="184"/>
    </row>
    <row r="280" spans="1:14" ht="20.25">
      <c r="A280" s="183"/>
      <c r="B280" s="184"/>
      <c r="C280" s="184"/>
      <c r="D280" s="184"/>
      <c r="E280" s="184"/>
      <c r="F280" s="184"/>
      <c r="G280" s="184"/>
      <c r="H280" s="184"/>
      <c r="I280" s="184"/>
      <c r="J280" s="184"/>
      <c r="K280" s="184"/>
      <c r="L280" s="184"/>
      <c r="M280" s="184"/>
      <c r="N280" s="184"/>
    </row>
    <row r="281" spans="1:14" ht="20.25">
      <c r="A281" s="183"/>
      <c r="B281" s="184"/>
      <c r="C281" s="184"/>
      <c r="D281" s="184"/>
      <c r="E281" s="184"/>
      <c r="F281" s="184"/>
      <c r="G281" s="184"/>
      <c r="H281" s="184"/>
      <c r="I281" s="184"/>
      <c r="J281" s="184"/>
      <c r="K281" s="184"/>
      <c r="L281" s="184"/>
      <c r="M281" s="184"/>
      <c r="N281" s="184"/>
    </row>
    <row r="282" spans="1:14" ht="20.25">
      <c r="A282" s="183"/>
      <c r="B282" s="184"/>
      <c r="C282" s="184"/>
      <c r="D282" s="184"/>
      <c r="E282" s="184"/>
      <c r="F282" s="184"/>
      <c r="G282" s="184"/>
      <c r="H282" s="184"/>
      <c r="I282" s="184"/>
      <c r="J282" s="184"/>
      <c r="K282" s="184"/>
      <c r="L282" s="184"/>
      <c r="M282" s="184"/>
      <c r="N282" s="184"/>
    </row>
    <row r="283" spans="1:14" ht="20.25">
      <c r="A283" s="183"/>
      <c r="B283" s="184"/>
      <c r="C283" s="184"/>
      <c r="D283" s="184"/>
      <c r="E283" s="184"/>
      <c r="F283" s="184"/>
      <c r="G283" s="184"/>
      <c r="H283" s="184"/>
      <c r="I283" s="184"/>
      <c r="J283" s="184"/>
      <c r="K283" s="184"/>
      <c r="L283" s="184"/>
      <c r="M283" s="184"/>
      <c r="N283" s="184"/>
    </row>
    <row r="284" spans="1:14" ht="20.25">
      <c r="A284" s="183"/>
      <c r="B284" s="184"/>
      <c r="C284" s="184"/>
      <c r="D284" s="184"/>
      <c r="E284" s="184"/>
      <c r="F284" s="184"/>
      <c r="G284" s="184"/>
      <c r="H284" s="184"/>
      <c r="I284" s="184"/>
      <c r="J284" s="184"/>
      <c r="K284" s="184"/>
      <c r="L284" s="184"/>
      <c r="M284" s="184"/>
      <c r="N284" s="184"/>
    </row>
    <row r="285" spans="1:14" ht="20.25">
      <c r="A285" s="183"/>
      <c r="B285" s="184"/>
      <c r="C285" s="184"/>
      <c r="D285" s="184"/>
      <c r="E285" s="184"/>
      <c r="F285" s="184"/>
      <c r="G285" s="184"/>
      <c r="H285" s="184"/>
      <c r="I285" s="184"/>
      <c r="J285" s="184"/>
      <c r="K285" s="184"/>
      <c r="L285" s="184"/>
      <c r="M285" s="184"/>
      <c r="N285" s="184"/>
    </row>
    <row r="286" spans="1:14" ht="20.25">
      <c r="A286" s="183"/>
      <c r="B286" s="184"/>
      <c r="C286" s="184"/>
      <c r="D286" s="184"/>
      <c r="E286" s="184"/>
      <c r="F286" s="184"/>
      <c r="G286" s="184"/>
      <c r="H286" s="184"/>
      <c r="I286" s="184"/>
      <c r="J286" s="184"/>
      <c r="K286" s="184"/>
      <c r="L286" s="184"/>
      <c r="M286" s="184"/>
      <c r="N286" s="184"/>
    </row>
    <row r="287" spans="1:14" ht="20.25">
      <c r="A287" s="183"/>
      <c r="B287" s="184"/>
      <c r="C287" s="184"/>
      <c r="D287" s="184"/>
      <c r="E287" s="184"/>
      <c r="F287" s="184"/>
      <c r="G287" s="184"/>
      <c r="H287" s="184"/>
      <c r="I287" s="184"/>
      <c r="J287" s="184"/>
      <c r="K287" s="184"/>
      <c r="L287" s="184"/>
      <c r="M287" s="184"/>
      <c r="N287" s="184"/>
    </row>
    <row r="288" spans="1:14" ht="20.25">
      <c r="A288" s="183"/>
      <c r="B288" s="184"/>
      <c r="C288" s="184"/>
      <c r="D288" s="184"/>
      <c r="E288" s="184"/>
      <c r="F288" s="184"/>
      <c r="G288" s="184"/>
      <c r="H288" s="184"/>
      <c r="I288" s="184"/>
      <c r="J288" s="184"/>
      <c r="K288" s="184"/>
      <c r="L288" s="184"/>
      <c r="M288" s="184"/>
      <c r="N288" s="184"/>
    </row>
    <row r="289" spans="1:14" ht="20.25">
      <c r="A289" s="183"/>
      <c r="B289" s="184"/>
      <c r="C289" s="184"/>
      <c r="D289" s="184"/>
      <c r="E289" s="184"/>
      <c r="F289" s="184"/>
      <c r="G289" s="184"/>
      <c r="H289" s="184"/>
      <c r="I289" s="184"/>
      <c r="J289" s="184"/>
      <c r="K289" s="184"/>
      <c r="L289" s="184"/>
      <c r="M289" s="184"/>
      <c r="N289" s="184"/>
    </row>
    <row r="290" spans="1:14" ht="20.25">
      <c r="A290" s="183"/>
      <c r="B290" s="184"/>
      <c r="C290" s="184"/>
      <c r="D290" s="184"/>
      <c r="E290" s="184"/>
      <c r="F290" s="184"/>
      <c r="G290" s="184"/>
      <c r="H290" s="184"/>
      <c r="I290" s="184"/>
      <c r="J290" s="184"/>
      <c r="K290" s="184"/>
      <c r="L290" s="184"/>
      <c r="M290" s="184"/>
      <c r="N290" s="184"/>
    </row>
    <row r="291" spans="1:14" ht="20.25">
      <c r="A291" s="183"/>
      <c r="B291" s="184"/>
      <c r="C291" s="184"/>
      <c r="D291" s="184"/>
      <c r="E291" s="184"/>
      <c r="F291" s="184"/>
      <c r="G291" s="184"/>
      <c r="H291" s="184"/>
      <c r="I291" s="184"/>
      <c r="J291" s="184"/>
      <c r="K291" s="184"/>
      <c r="L291" s="184"/>
      <c r="M291" s="184"/>
      <c r="N291" s="184"/>
    </row>
    <row r="292" spans="1:14" ht="20.25">
      <c r="A292" s="183"/>
      <c r="B292" s="184"/>
      <c r="C292" s="184"/>
      <c r="D292" s="184"/>
      <c r="E292" s="184"/>
      <c r="F292" s="184"/>
      <c r="G292" s="184"/>
      <c r="H292" s="184"/>
      <c r="I292" s="184"/>
      <c r="J292" s="184"/>
      <c r="K292" s="184"/>
      <c r="L292" s="184"/>
      <c r="M292" s="184"/>
      <c r="N292" s="184"/>
    </row>
    <row r="293" spans="1:14" ht="20.25">
      <c r="A293" s="183"/>
      <c r="B293" s="184"/>
      <c r="C293" s="184"/>
      <c r="D293" s="184"/>
      <c r="E293" s="184"/>
      <c r="F293" s="184"/>
      <c r="G293" s="184"/>
      <c r="H293" s="184"/>
      <c r="I293" s="184"/>
      <c r="J293" s="184"/>
      <c r="K293" s="184"/>
      <c r="L293" s="184"/>
      <c r="M293" s="184"/>
      <c r="N293" s="184"/>
    </row>
    <row r="294" spans="1:14" ht="20.25">
      <c r="A294" s="183"/>
      <c r="B294" s="184"/>
      <c r="C294" s="184"/>
      <c r="D294" s="184"/>
      <c r="E294" s="184"/>
      <c r="F294" s="184"/>
      <c r="G294" s="184"/>
      <c r="H294" s="184"/>
      <c r="I294" s="184"/>
      <c r="J294" s="184"/>
      <c r="K294" s="184"/>
      <c r="L294" s="184"/>
      <c r="M294" s="184"/>
      <c r="N294" s="184"/>
    </row>
    <row r="295" spans="1:14" ht="20.25">
      <c r="A295" s="183"/>
      <c r="B295" s="184"/>
      <c r="C295" s="184"/>
      <c r="D295" s="184"/>
      <c r="E295" s="184"/>
      <c r="F295" s="184"/>
      <c r="G295" s="184"/>
      <c r="H295" s="184"/>
      <c r="I295" s="184"/>
      <c r="J295" s="184"/>
      <c r="K295" s="184"/>
      <c r="L295" s="184"/>
      <c r="M295" s="184"/>
      <c r="N295" s="184"/>
    </row>
    <row r="296" spans="1:14" ht="20.25">
      <c r="A296" s="183"/>
      <c r="B296" s="184"/>
      <c r="C296" s="184"/>
      <c r="D296" s="184"/>
      <c r="E296" s="184"/>
      <c r="F296" s="184"/>
      <c r="G296" s="184"/>
      <c r="H296" s="184"/>
      <c r="I296" s="184"/>
      <c r="J296" s="184"/>
      <c r="K296" s="184"/>
      <c r="L296" s="184"/>
      <c r="M296" s="184"/>
      <c r="N296" s="184"/>
    </row>
    <row r="297" spans="1:14" ht="20.25">
      <c r="A297" s="183"/>
      <c r="B297" s="184"/>
      <c r="C297" s="184"/>
      <c r="D297" s="184"/>
      <c r="E297" s="184"/>
      <c r="F297" s="184"/>
      <c r="G297" s="184"/>
      <c r="H297" s="184"/>
      <c r="I297" s="184"/>
      <c r="J297" s="184"/>
      <c r="K297" s="184"/>
      <c r="L297" s="184"/>
      <c r="M297" s="184"/>
      <c r="N297" s="184"/>
    </row>
    <row r="298" spans="1:14" ht="20.25">
      <c r="A298" s="183"/>
      <c r="B298" s="184"/>
      <c r="C298" s="184"/>
      <c r="D298" s="184"/>
      <c r="E298" s="184"/>
      <c r="F298" s="184"/>
      <c r="G298" s="184"/>
      <c r="H298" s="184"/>
      <c r="I298" s="184"/>
      <c r="J298" s="184"/>
      <c r="K298" s="184"/>
      <c r="L298" s="184"/>
      <c r="M298" s="184"/>
      <c r="N298" s="184"/>
    </row>
    <row r="299" spans="1:14" ht="20.25">
      <c r="A299" s="183"/>
      <c r="B299" s="184"/>
      <c r="C299" s="184"/>
      <c r="D299" s="184"/>
      <c r="E299" s="184"/>
      <c r="F299" s="184"/>
      <c r="G299" s="184"/>
      <c r="H299" s="184"/>
      <c r="I299" s="184"/>
      <c r="J299" s="184"/>
      <c r="K299" s="184"/>
      <c r="L299" s="184"/>
      <c r="M299" s="184"/>
      <c r="N299" s="184"/>
    </row>
    <row r="300" spans="1:14" ht="20.25">
      <c r="A300" s="183"/>
      <c r="B300" s="184"/>
      <c r="C300" s="184"/>
      <c r="D300" s="184"/>
      <c r="E300" s="184"/>
      <c r="F300" s="184"/>
      <c r="G300" s="184"/>
      <c r="H300" s="184"/>
      <c r="I300" s="184"/>
      <c r="J300" s="184"/>
      <c r="K300" s="184"/>
      <c r="L300" s="184"/>
      <c r="M300" s="184"/>
      <c r="N300" s="184"/>
    </row>
    <row r="301" spans="1:14" ht="20.25">
      <c r="A301" s="183"/>
      <c r="B301" s="184"/>
      <c r="C301" s="184"/>
      <c r="D301" s="184"/>
      <c r="E301" s="184"/>
      <c r="F301" s="184"/>
      <c r="G301" s="184"/>
      <c r="H301" s="184"/>
      <c r="I301" s="184"/>
      <c r="J301" s="184"/>
      <c r="K301" s="184"/>
      <c r="L301" s="184"/>
      <c r="M301" s="184"/>
      <c r="N301" s="184"/>
    </row>
    <row r="302" spans="1:14" ht="20.25">
      <c r="A302" s="183"/>
      <c r="B302" s="184"/>
      <c r="C302" s="184"/>
      <c r="D302" s="184"/>
      <c r="E302" s="184"/>
      <c r="F302" s="184"/>
      <c r="G302" s="184"/>
      <c r="H302" s="184"/>
      <c r="I302" s="184"/>
      <c r="J302" s="184"/>
      <c r="K302" s="184"/>
      <c r="L302" s="184"/>
      <c r="M302" s="184"/>
      <c r="N302" s="184"/>
    </row>
    <row r="303" spans="1:14" ht="20.25">
      <c r="A303" s="183"/>
      <c r="B303" s="184"/>
      <c r="C303" s="184"/>
      <c r="D303" s="184"/>
      <c r="E303" s="184"/>
      <c r="F303" s="184"/>
      <c r="G303" s="184"/>
      <c r="H303" s="184"/>
      <c r="I303" s="184"/>
      <c r="J303" s="184"/>
      <c r="K303" s="184"/>
      <c r="L303" s="184"/>
      <c r="M303" s="184"/>
      <c r="N303" s="184"/>
    </row>
    <row r="304" spans="1:14" ht="20.25">
      <c r="A304" s="183"/>
      <c r="B304" s="184"/>
      <c r="C304" s="184"/>
      <c r="D304" s="184"/>
      <c r="E304" s="184"/>
      <c r="F304" s="184"/>
      <c r="G304" s="184"/>
      <c r="H304" s="184"/>
      <c r="I304" s="184"/>
      <c r="J304" s="184"/>
      <c r="K304" s="184"/>
      <c r="L304" s="184"/>
      <c r="M304" s="184"/>
      <c r="N304" s="184"/>
    </row>
    <row r="305" spans="1:14" ht="20.25">
      <c r="A305" s="183"/>
      <c r="B305" s="184"/>
      <c r="C305" s="184"/>
      <c r="D305" s="184"/>
      <c r="E305" s="184"/>
      <c r="F305" s="184"/>
      <c r="G305" s="184"/>
      <c r="H305" s="184"/>
      <c r="I305" s="184"/>
      <c r="J305" s="184"/>
      <c r="K305" s="184"/>
      <c r="L305" s="184"/>
      <c r="M305" s="184"/>
      <c r="N305" s="184"/>
    </row>
    <row r="306" spans="1:14" ht="20.25">
      <c r="A306" s="183"/>
      <c r="B306" s="184"/>
      <c r="C306" s="184"/>
      <c r="D306" s="184"/>
      <c r="E306" s="184"/>
      <c r="F306" s="184"/>
      <c r="G306" s="184"/>
      <c r="H306" s="184"/>
      <c r="I306" s="184"/>
      <c r="J306" s="184"/>
      <c r="K306" s="184"/>
      <c r="L306" s="184"/>
      <c r="M306" s="184"/>
      <c r="N306" s="184"/>
    </row>
    <row r="307" spans="1:14" ht="20.25">
      <c r="A307" s="183"/>
      <c r="B307" s="184"/>
      <c r="C307" s="184"/>
      <c r="D307" s="184"/>
      <c r="E307" s="184"/>
      <c r="F307" s="184"/>
      <c r="G307" s="184"/>
      <c r="H307" s="184"/>
      <c r="I307" s="184"/>
      <c r="J307" s="184"/>
      <c r="K307" s="184"/>
      <c r="L307" s="184"/>
      <c r="M307" s="184"/>
      <c r="N307" s="184"/>
    </row>
    <row r="308" spans="1:14" ht="20.25">
      <c r="A308" s="183"/>
      <c r="B308" s="184"/>
      <c r="C308" s="184"/>
      <c r="D308" s="184"/>
      <c r="E308" s="184"/>
      <c r="F308" s="184"/>
      <c r="G308" s="184"/>
      <c r="H308" s="184"/>
      <c r="I308" s="184"/>
      <c r="J308" s="184"/>
      <c r="K308" s="184"/>
      <c r="L308" s="184"/>
      <c r="M308" s="184"/>
      <c r="N308" s="184"/>
    </row>
    <row r="309" spans="1:14" ht="20.25">
      <c r="A309" s="183"/>
      <c r="B309" s="184"/>
      <c r="C309" s="184"/>
      <c r="D309" s="184"/>
      <c r="E309" s="184"/>
      <c r="F309" s="184"/>
      <c r="G309" s="184"/>
      <c r="H309" s="184"/>
      <c r="I309" s="184"/>
      <c r="J309" s="184"/>
      <c r="K309" s="184"/>
      <c r="L309" s="184"/>
      <c r="M309" s="184"/>
      <c r="N309" s="184"/>
    </row>
    <row r="310" spans="1:14" ht="20.25">
      <c r="A310" s="183"/>
      <c r="B310" s="184"/>
      <c r="C310" s="184"/>
      <c r="D310" s="184"/>
      <c r="E310" s="184"/>
      <c r="F310" s="184"/>
      <c r="G310" s="184"/>
      <c r="H310" s="184"/>
      <c r="I310" s="184"/>
      <c r="J310" s="184"/>
      <c r="K310" s="184"/>
      <c r="L310" s="184"/>
      <c r="M310" s="184"/>
      <c r="N310" s="184"/>
    </row>
    <row r="311" spans="1:14" ht="20.25">
      <c r="A311" s="183"/>
      <c r="B311" s="184"/>
      <c r="C311" s="184"/>
      <c r="D311" s="184"/>
      <c r="E311" s="184"/>
      <c r="F311" s="184"/>
      <c r="G311" s="184"/>
      <c r="H311" s="184"/>
      <c r="I311" s="184"/>
      <c r="J311" s="184"/>
      <c r="K311" s="184"/>
      <c r="L311" s="184"/>
      <c r="M311" s="184"/>
      <c r="N311" s="184"/>
    </row>
    <row r="312" spans="1:14" ht="20.25">
      <c r="A312" s="183"/>
      <c r="B312" s="184"/>
      <c r="C312" s="184"/>
      <c r="D312" s="184"/>
      <c r="E312" s="184"/>
      <c r="F312" s="184"/>
      <c r="G312" s="184"/>
      <c r="H312" s="184"/>
      <c r="I312" s="184"/>
      <c r="J312" s="184"/>
      <c r="K312" s="184"/>
      <c r="L312" s="184"/>
      <c r="M312" s="184"/>
      <c r="N312" s="184"/>
    </row>
    <row r="313" spans="1:14" ht="20.25">
      <c r="A313" s="183"/>
      <c r="B313" s="184"/>
      <c r="C313" s="184"/>
      <c r="D313" s="184"/>
      <c r="E313" s="184"/>
      <c r="F313" s="184"/>
      <c r="G313" s="184"/>
      <c r="H313" s="184"/>
      <c r="I313" s="184"/>
      <c r="J313" s="184"/>
      <c r="K313" s="184"/>
      <c r="L313" s="184"/>
      <c r="M313" s="184"/>
      <c r="N313" s="184"/>
    </row>
    <row r="314" spans="1:14" ht="20.25">
      <c r="A314" s="183"/>
      <c r="B314" s="184"/>
      <c r="C314" s="184"/>
      <c r="D314" s="184"/>
      <c r="E314" s="184"/>
      <c r="F314" s="184"/>
      <c r="G314" s="184"/>
      <c r="H314" s="184"/>
      <c r="I314" s="184"/>
      <c r="J314" s="184"/>
      <c r="K314" s="184"/>
      <c r="L314" s="184"/>
      <c r="M314" s="184"/>
      <c r="N314" s="184"/>
    </row>
    <row r="315" spans="1:14" ht="20.25">
      <c r="A315" s="183"/>
      <c r="B315" s="184"/>
      <c r="C315" s="184"/>
      <c r="D315" s="184"/>
      <c r="E315" s="184"/>
      <c r="F315" s="184"/>
      <c r="G315" s="184"/>
      <c r="H315" s="184"/>
      <c r="I315" s="184"/>
      <c r="J315" s="184"/>
      <c r="K315" s="184"/>
      <c r="L315" s="184"/>
      <c r="M315" s="184"/>
      <c r="N315" s="184"/>
    </row>
    <row r="316" spans="1:14" ht="20.25">
      <c r="A316" s="183"/>
      <c r="B316" s="184"/>
      <c r="C316" s="184"/>
      <c r="D316" s="184"/>
      <c r="E316" s="184"/>
      <c r="F316" s="184"/>
      <c r="G316" s="184"/>
      <c r="H316" s="184"/>
      <c r="I316" s="184"/>
      <c r="J316" s="184"/>
      <c r="K316" s="184"/>
      <c r="L316" s="184"/>
      <c r="M316" s="184"/>
      <c r="N316" s="184"/>
    </row>
    <row r="317" spans="1:14" ht="20.25">
      <c r="A317" s="183"/>
      <c r="B317" s="184"/>
      <c r="C317" s="184"/>
      <c r="D317" s="184"/>
      <c r="E317" s="184"/>
      <c r="F317" s="184"/>
      <c r="G317" s="184"/>
      <c r="H317" s="184"/>
      <c r="I317" s="184"/>
      <c r="J317" s="184"/>
      <c r="K317" s="184"/>
      <c r="L317" s="184"/>
      <c r="M317" s="184"/>
      <c r="N317" s="184"/>
    </row>
    <row r="318" spans="1:14" ht="20.25">
      <c r="A318" s="183"/>
      <c r="B318" s="184"/>
      <c r="C318" s="184"/>
      <c r="D318" s="184"/>
      <c r="E318" s="184"/>
      <c r="F318" s="184"/>
      <c r="G318" s="184"/>
      <c r="H318" s="184"/>
      <c r="I318" s="184"/>
      <c r="J318" s="184"/>
      <c r="K318" s="184"/>
      <c r="L318" s="184"/>
      <c r="M318" s="184"/>
      <c r="N318" s="184"/>
    </row>
    <row r="319" spans="1:14" ht="20.25">
      <c r="A319" s="183"/>
      <c r="B319" s="184"/>
      <c r="C319" s="184"/>
      <c r="D319" s="184"/>
      <c r="E319" s="184"/>
      <c r="F319" s="184"/>
      <c r="G319" s="184"/>
      <c r="H319" s="184"/>
      <c r="I319" s="184"/>
      <c r="J319" s="184"/>
      <c r="K319" s="184"/>
      <c r="L319" s="184"/>
      <c r="M319" s="184"/>
      <c r="N319" s="184"/>
    </row>
    <row r="320" spans="1:14" ht="20.25">
      <c r="A320" s="183"/>
      <c r="B320" s="184"/>
      <c r="C320" s="184"/>
      <c r="D320" s="184"/>
      <c r="E320" s="184"/>
      <c r="F320" s="184"/>
      <c r="G320" s="184"/>
      <c r="H320" s="184"/>
      <c r="I320" s="184"/>
      <c r="J320" s="184"/>
      <c r="K320" s="184"/>
      <c r="L320" s="184"/>
      <c r="M320" s="184"/>
      <c r="N320" s="184"/>
    </row>
    <row r="321" spans="1:14" ht="20.25">
      <c r="A321" s="183"/>
      <c r="B321" s="184"/>
      <c r="C321" s="184"/>
      <c r="D321" s="184"/>
      <c r="E321" s="184"/>
      <c r="F321" s="184"/>
      <c r="G321" s="184"/>
      <c r="H321" s="184"/>
      <c r="I321" s="184"/>
      <c r="J321" s="184"/>
      <c r="K321" s="184"/>
      <c r="L321" s="184"/>
      <c r="M321" s="184"/>
      <c r="N321" s="184"/>
    </row>
    <row r="322" spans="1:14" ht="20.25">
      <c r="A322" s="183"/>
      <c r="B322" s="184"/>
      <c r="C322" s="184"/>
      <c r="D322" s="184"/>
      <c r="E322" s="184"/>
      <c r="F322" s="184"/>
      <c r="G322" s="184"/>
      <c r="H322" s="184"/>
      <c r="I322" s="184"/>
      <c r="J322" s="184"/>
      <c r="K322" s="184"/>
      <c r="L322" s="184"/>
      <c r="M322" s="184"/>
      <c r="N322" s="184"/>
    </row>
    <row r="323" spans="1:14" ht="20.25">
      <c r="A323" s="183"/>
      <c r="B323" s="184"/>
      <c r="C323" s="184"/>
      <c r="D323" s="184"/>
      <c r="E323" s="184"/>
      <c r="F323" s="184"/>
      <c r="G323" s="184"/>
      <c r="H323" s="184"/>
      <c r="I323" s="184"/>
      <c r="J323" s="184"/>
      <c r="K323" s="184"/>
      <c r="L323" s="184"/>
      <c r="M323" s="184"/>
      <c r="N323" s="184"/>
    </row>
    <row r="324" spans="1:14" ht="20.25">
      <c r="A324" s="183"/>
      <c r="B324" s="184"/>
      <c r="C324" s="184"/>
      <c r="D324" s="184"/>
      <c r="E324" s="184"/>
      <c r="F324" s="184"/>
      <c r="G324" s="184"/>
      <c r="H324" s="184"/>
      <c r="I324" s="184"/>
      <c r="J324" s="184"/>
      <c r="K324" s="184"/>
      <c r="L324" s="184"/>
      <c r="M324" s="184"/>
      <c r="N324" s="184"/>
    </row>
    <row r="325" spans="1:14" ht="20.25">
      <c r="A325" s="183"/>
      <c r="B325" s="184"/>
      <c r="C325" s="184"/>
      <c r="D325" s="184"/>
      <c r="E325" s="184"/>
      <c r="F325" s="184"/>
      <c r="G325" s="184"/>
      <c r="H325" s="184"/>
      <c r="I325" s="184"/>
      <c r="J325" s="184"/>
      <c r="K325" s="184"/>
      <c r="L325" s="184"/>
      <c r="M325" s="184"/>
      <c r="N325" s="184"/>
    </row>
    <row r="326" spans="1:14" ht="20.25">
      <c r="A326" s="183"/>
      <c r="B326" s="184"/>
      <c r="C326" s="184"/>
      <c r="D326" s="184"/>
      <c r="E326" s="184"/>
      <c r="F326" s="184"/>
      <c r="G326" s="184"/>
      <c r="H326" s="184"/>
      <c r="I326" s="184"/>
      <c r="J326" s="184"/>
      <c r="K326" s="184"/>
      <c r="L326" s="184"/>
      <c r="M326" s="184"/>
      <c r="N326" s="184"/>
    </row>
    <row r="327" spans="1:14" ht="20.25">
      <c r="A327" s="183"/>
      <c r="B327" s="184"/>
      <c r="C327" s="184"/>
      <c r="D327" s="184"/>
      <c r="E327" s="184"/>
      <c r="F327" s="184"/>
      <c r="G327" s="184"/>
      <c r="H327" s="184"/>
      <c r="I327" s="184"/>
      <c r="J327" s="184"/>
      <c r="K327" s="184"/>
      <c r="L327" s="184"/>
      <c r="M327" s="184"/>
      <c r="N327" s="184"/>
    </row>
    <row r="328" spans="1:14" ht="20.25">
      <c r="A328" s="183"/>
      <c r="B328" s="184"/>
      <c r="C328" s="184"/>
      <c r="D328" s="184"/>
      <c r="E328" s="184"/>
      <c r="F328" s="184"/>
      <c r="G328" s="184"/>
      <c r="H328" s="184"/>
      <c r="I328" s="184"/>
      <c r="J328" s="184"/>
      <c r="K328" s="184"/>
      <c r="L328" s="184"/>
      <c r="M328" s="184"/>
      <c r="N328" s="184"/>
    </row>
    <row r="329" spans="1:14" ht="20.25">
      <c r="A329" s="183"/>
      <c r="B329" s="184"/>
      <c r="C329" s="184"/>
      <c r="D329" s="184"/>
      <c r="E329" s="184"/>
      <c r="F329" s="184"/>
      <c r="G329" s="184"/>
      <c r="H329" s="184"/>
      <c r="I329" s="184"/>
      <c r="J329" s="184"/>
      <c r="K329" s="184"/>
      <c r="L329" s="184"/>
      <c r="M329" s="184"/>
      <c r="N329" s="184"/>
    </row>
    <row r="330" spans="1:14" ht="20.25">
      <c r="A330" s="183"/>
      <c r="B330" s="184"/>
      <c r="C330" s="184"/>
      <c r="D330" s="184"/>
      <c r="E330" s="184"/>
      <c r="F330" s="184"/>
      <c r="G330" s="184"/>
      <c r="H330" s="184"/>
      <c r="I330" s="184"/>
      <c r="J330" s="184"/>
      <c r="K330" s="184"/>
      <c r="L330" s="184"/>
      <c r="M330" s="184"/>
      <c r="N330" s="184"/>
    </row>
    <row r="331" spans="1:14" ht="20.25">
      <c r="A331" s="183"/>
      <c r="B331" s="184"/>
      <c r="C331" s="184"/>
      <c r="D331" s="184"/>
      <c r="E331" s="184"/>
      <c r="F331" s="184"/>
      <c r="G331" s="184"/>
      <c r="H331" s="184"/>
      <c r="I331" s="184"/>
      <c r="J331" s="184"/>
      <c r="K331" s="184"/>
      <c r="L331" s="184"/>
      <c r="M331" s="184"/>
      <c r="N331" s="184"/>
    </row>
    <row r="332" spans="1:14" ht="20.25">
      <c r="A332" s="183"/>
      <c r="B332" s="184"/>
      <c r="C332" s="184"/>
      <c r="D332" s="184"/>
      <c r="E332" s="184"/>
      <c r="F332" s="184"/>
      <c r="G332" s="184"/>
      <c r="H332" s="184"/>
      <c r="I332" s="184"/>
      <c r="J332" s="184"/>
      <c r="K332" s="184"/>
      <c r="L332" s="184"/>
      <c r="M332" s="184"/>
      <c r="N332" s="184"/>
    </row>
    <row r="333" spans="1:14" ht="20.25">
      <c r="A333" s="183"/>
      <c r="B333" s="184"/>
      <c r="C333" s="184"/>
      <c r="D333" s="184"/>
      <c r="E333" s="184"/>
      <c r="F333" s="184"/>
      <c r="G333" s="184"/>
      <c r="H333" s="184"/>
      <c r="I333" s="184"/>
      <c r="J333" s="184"/>
      <c r="K333" s="184"/>
      <c r="L333" s="184"/>
      <c r="M333" s="184"/>
      <c r="N333" s="184"/>
    </row>
    <row r="334" spans="1:14" ht="20.25">
      <c r="A334" s="183"/>
      <c r="B334" s="184"/>
      <c r="C334" s="184"/>
      <c r="D334" s="184"/>
      <c r="E334" s="184"/>
      <c r="F334" s="184"/>
      <c r="G334" s="184"/>
      <c r="H334" s="184"/>
      <c r="I334" s="184"/>
      <c r="J334" s="184"/>
      <c r="K334" s="184"/>
      <c r="L334" s="184"/>
      <c r="M334" s="184"/>
      <c r="N334" s="184"/>
    </row>
    <row r="335" spans="1:14" ht="20.25">
      <c r="A335" s="183"/>
      <c r="B335" s="184"/>
      <c r="C335" s="184"/>
      <c r="D335" s="184"/>
      <c r="E335" s="184"/>
      <c r="F335" s="184"/>
      <c r="G335" s="184"/>
      <c r="H335" s="184"/>
      <c r="I335" s="184"/>
      <c r="J335" s="184"/>
      <c r="K335" s="184"/>
      <c r="L335" s="184"/>
      <c r="M335" s="184"/>
      <c r="N335" s="184"/>
    </row>
    <row r="336" spans="1:14" ht="20.25">
      <c r="A336" s="183"/>
      <c r="B336" s="184"/>
      <c r="C336" s="184"/>
      <c r="D336" s="184"/>
      <c r="E336" s="184"/>
      <c r="F336" s="184"/>
      <c r="G336" s="184"/>
      <c r="H336" s="184"/>
      <c r="I336" s="184"/>
      <c r="J336" s="184"/>
      <c r="K336" s="184"/>
      <c r="L336" s="184"/>
      <c r="M336" s="184"/>
      <c r="N336" s="184"/>
    </row>
    <row r="337" spans="1:14" ht="20.25">
      <c r="A337" s="183"/>
      <c r="B337" s="184"/>
      <c r="C337" s="184"/>
      <c r="D337" s="184"/>
      <c r="E337" s="184"/>
      <c r="F337" s="184"/>
      <c r="G337" s="184"/>
      <c r="H337" s="184"/>
      <c r="I337" s="184"/>
      <c r="J337" s="184"/>
      <c r="K337" s="184"/>
      <c r="L337" s="184"/>
      <c r="M337" s="184"/>
      <c r="N337" s="184"/>
    </row>
    <row r="338" spans="1:14" ht="20.25">
      <c r="A338" s="183"/>
      <c r="B338" s="184"/>
      <c r="C338" s="184"/>
      <c r="D338" s="184"/>
      <c r="E338" s="184"/>
      <c r="F338" s="184"/>
      <c r="G338" s="184"/>
      <c r="H338" s="184"/>
      <c r="I338" s="184"/>
      <c r="J338" s="184"/>
      <c r="K338" s="184"/>
      <c r="L338" s="184"/>
      <c r="M338" s="184"/>
      <c r="N338" s="184"/>
    </row>
    <row r="339" spans="1:14" ht="20.25">
      <c r="A339" s="183"/>
      <c r="B339" s="184"/>
      <c r="C339" s="184"/>
      <c r="D339" s="184"/>
      <c r="E339" s="184"/>
      <c r="F339" s="184"/>
      <c r="G339" s="184"/>
      <c r="H339" s="184"/>
      <c r="I339" s="184"/>
      <c r="J339" s="184"/>
      <c r="K339" s="184"/>
      <c r="L339" s="184"/>
      <c r="M339" s="184"/>
      <c r="N339" s="184"/>
    </row>
    <row r="340" spans="1:14" ht="20.25">
      <c r="A340" s="183"/>
      <c r="B340" s="184"/>
      <c r="C340" s="184"/>
      <c r="D340" s="184"/>
      <c r="E340" s="184"/>
      <c r="F340" s="184"/>
      <c r="G340" s="184"/>
      <c r="H340" s="184"/>
      <c r="I340" s="184"/>
      <c r="J340" s="184"/>
      <c r="K340" s="184"/>
      <c r="L340" s="184"/>
      <c r="M340" s="184"/>
      <c r="N340" s="184"/>
    </row>
    <row r="341" spans="1:14" ht="20.25">
      <c r="A341" s="183"/>
      <c r="B341" s="184"/>
      <c r="C341" s="184"/>
      <c r="D341" s="184"/>
      <c r="E341" s="184"/>
      <c r="F341" s="184"/>
      <c r="G341" s="184"/>
      <c r="H341" s="184"/>
      <c r="I341" s="184"/>
      <c r="J341" s="184"/>
      <c r="K341" s="184"/>
      <c r="L341" s="184"/>
      <c r="M341" s="184"/>
      <c r="N341" s="184"/>
    </row>
    <row r="342" spans="1:14" ht="20.25">
      <c r="A342" s="183"/>
      <c r="B342" s="184"/>
      <c r="C342" s="184"/>
      <c r="D342" s="184"/>
      <c r="E342" s="184"/>
      <c r="F342" s="184"/>
      <c r="G342" s="184"/>
      <c r="H342" s="184"/>
      <c r="I342" s="184"/>
      <c r="J342" s="184"/>
      <c r="K342" s="184"/>
      <c r="L342" s="184"/>
      <c r="M342" s="184"/>
      <c r="N342" s="184"/>
    </row>
    <row r="343" spans="1:14" ht="20.25">
      <c r="A343" s="183"/>
      <c r="B343" s="184"/>
      <c r="C343" s="184"/>
      <c r="D343" s="184"/>
      <c r="E343" s="184"/>
      <c r="F343" s="184"/>
      <c r="G343" s="184"/>
      <c r="H343" s="184"/>
      <c r="I343" s="184"/>
      <c r="J343" s="184"/>
      <c r="K343" s="184"/>
      <c r="L343" s="184"/>
      <c r="M343" s="184"/>
      <c r="N343" s="184"/>
    </row>
    <row r="344" spans="1:14" ht="20.25">
      <c r="A344" s="183"/>
      <c r="B344" s="184"/>
      <c r="C344" s="184"/>
      <c r="D344" s="184"/>
      <c r="E344" s="184"/>
      <c r="F344" s="184"/>
      <c r="G344" s="184"/>
      <c r="H344" s="184"/>
      <c r="I344" s="184"/>
      <c r="J344" s="184"/>
      <c r="K344" s="184"/>
      <c r="L344" s="184"/>
      <c r="M344" s="184"/>
      <c r="N344" s="184"/>
    </row>
    <row r="345" spans="1:14" ht="20.25">
      <c r="A345" s="183"/>
      <c r="B345" s="184"/>
      <c r="C345" s="184"/>
      <c r="D345" s="184"/>
      <c r="E345" s="184"/>
      <c r="F345" s="184"/>
      <c r="G345" s="184"/>
      <c r="H345" s="184"/>
      <c r="I345" s="184"/>
      <c r="J345" s="184"/>
      <c r="K345" s="184"/>
      <c r="L345" s="184"/>
      <c r="M345" s="184"/>
      <c r="N345" s="184"/>
    </row>
    <row r="346" spans="1:14" ht="20.25">
      <c r="A346" s="183"/>
      <c r="B346" s="184"/>
      <c r="C346" s="184"/>
      <c r="D346" s="184"/>
      <c r="E346" s="184"/>
      <c r="F346" s="184"/>
      <c r="G346" s="184"/>
      <c r="H346" s="184"/>
      <c r="I346" s="184"/>
      <c r="J346" s="184"/>
      <c r="K346" s="184"/>
      <c r="L346" s="184"/>
      <c r="M346" s="184"/>
      <c r="N346" s="184"/>
    </row>
    <row r="347" spans="1:14" ht="20.25">
      <c r="A347" s="183"/>
      <c r="B347" s="184"/>
      <c r="C347" s="184"/>
      <c r="D347" s="184"/>
      <c r="E347" s="184"/>
      <c r="F347" s="184"/>
      <c r="G347" s="184"/>
      <c r="H347" s="184"/>
      <c r="I347" s="184"/>
      <c r="J347" s="184"/>
      <c r="K347" s="184"/>
      <c r="L347" s="184"/>
      <c r="M347" s="184"/>
      <c r="N347" s="184"/>
    </row>
    <row r="348" spans="1:14" ht="20.25">
      <c r="A348" s="183"/>
      <c r="B348" s="184"/>
      <c r="C348" s="184"/>
      <c r="D348" s="184"/>
      <c r="E348" s="184"/>
      <c r="F348" s="184"/>
      <c r="G348" s="184"/>
      <c r="H348" s="184"/>
      <c r="I348" s="184"/>
      <c r="J348" s="184"/>
      <c r="K348" s="184"/>
      <c r="L348" s="184"/>
      <c r="M348" s="184"/>
      <c r="N348" s="184"/>
    </row>
    <row r="349" spans="1:14" ht="20.25">
      <c r="A349" s="183"/>
      <c r="B349" s="184"/>
      <c r="C349" s="184"/>
      <c r="D349" s="184"/>
      <c r="E349" s="184"/>
      <c r="F349" s="184"/>
      <c r="G349" s="184"/>
      <c r="H349" s="184"/>
      <c r="I349" s="184"/>
      <c r="J349" s="184"/>
      <c r="K349" s="184"/>
      <c r="L349" s="184"/>
      <c r="M349" s="184"/>
      <c r="N349" s="184"/>
    </row>
    <row r="350" spans="1:14" ht="20.25">
      <c r="A350" s="183"/>
      <c r="B350" s="184"/>
      <c r="C350" s="184"/>
      <c r="D350" s="184"/>
      <c r="E350" s="184"/>
      <c r="F350" s="184"/>
      <c r="G350" s="184"/>
      <c r="H350" s="184"/>
      <c r="I350" s="184"/>
      <c r="J350" s="184"/>
      <c r="K350" s="184"/>
      <c r="L350" s="184"/>
      <c r="M350" s="184"/>
      <c r="N350" s="184"/>
    </row>
    <row r="351" spans="1:14">
      <c r="A351" s="181"/>
    </row>
    <row r="352" spans="1:14">
      <c r="A352" s="181"/>
    </row>
    <row r="353" spans="1:1">
      <c r="A353" s="181"/>
    </row>
    <row r="354" spans="1:1">
      <c r="A354" s="181"/>
    </row>
    <row r="355" spans="1:1">
      <c r="A355" s="181"/>
    </row>
    <row r="356" spans="1:1">
      <c r="A356" s="181"/>
    </row>
    <row r="357" spans="1:1">
      <c r="A357" s="181"/>
    </row>
    <row r="358" spans="1:1">
      <c r="A358" s="181"/>
    </row>
  </sheetData>
  <mergeCells count="3">
    <mergeCell ref="A1:J1"/>
    <mergeCell ref="A2:J2"/>
    <mergeCell ref="A3:J3"/>
  </mergeCells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ป้อนข้อมูล</vt:lpstr>
      <vt:lpstr>ปร.5</vt:lpstr>
      <vt:lpstr>ปร.4</vt:lpstr>
      <vt:lpstr>ขอ้มูลแผนงาน</vt:lpstr>
      <vt:lpstr>S-curve</vt:lpstr>
      <vt:lpstr>คิดราคาไม้แบบ</vt:lpstr>
      <vt:lpstr>คิดลูกรังที่แหล่ง</vt:lpstr>
      <vt:lpstr>ราคาลูกรัง</vt:lpstr>
      <vt:lpstr>ปร.4!Print_Area</vt:lpstr>
      <vt:lpstr>ปร.5!Print_Area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FUJITSU</cp:lastModifiedBy>
  <cp:lastPrinted>2024-08-16T08:22:56Z</cp:lastPrinted>
  <dcterms:created xsi:type="dcterms:W3CDTF">2006-07-31T21:50:11Z</dcterms:created>
  <dcterms:modified xsi:type="dcterms:W3CDTF">2024-08-16T08:23:20Z</dcterms:modified>
</cp:coreProperties>
</file>