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ข้อมูลทินกร\ประมาณราคาเข้าแผน 66-67\ราคากลาง 5 โครงการ งบ68\1.ก่อสร้างรางระบายน้ำ หมู่ 10 ซอย2ทับ 3\"/>
    </mc:Choice>
  </mc:AlternateContent>
  <bookViews>
    <workbookView xWindow="0" yWindow="0" windowWidth="28800" windowHeight="12480" tabRatio="836" activeTab="1"/>
  </bookViews>
  <sheets>
    <sheet name="หน้าปก" sheetId="15" r:id="rId1"/>
    <sheet name="ปร.5" sheetId="2" r:id="rId2"/>
    <sheet name="ปร 4 ราง" sheetId="8" r:id="rId3"/>
    <sheet name="คิดราง" sheetId="38" r:id="rId4"/>
    <sheet name="คิดฝา" sheetId="40" r:id="rId5"/>
    <sheet name="คิดบ่อรับน้ำ" sheetId="34" r:id="rId6"/>
    <sheet name="วิธีคิดฝาบ่อรับน้ำ" sheetId="30" r:id="rId7"/>
    <sheet name="วิธีคิดวางท่อ" sheetId="41" r:id="rId8"/>
  </sheets>
  <definedNames>
    <definedName name="_xlnm.Print_Area" localSheetId="5">คิดบ่อรับน้ำ!$A$1:$M$72</definedName>
    <definedName name="_xlnm.Print_Area" localSheetId="4">คิดฝา!$A$1:$U$24</definedName>
    <definedName name="_xlnm.Print_Area" localSheetId="3">คิดราง!$A$1:$I$66</definedName>
    <definedName name="_xlnm.Print_Area" localSheetId="2">'ปร 4 ราง'!$A$1:$J$54</definedName>
    <definedName name="_xlnm.Print_Area" localSheetId="6">วิธีคิดฝาบ่อรับน้ำ!$A$1:$P$34</definedName>
    <definedName name="_xlnm.Print_Area" localSheetId="7">วิธีคิดวางท่อ!$A$1:$M$24</definedName>
    <definedName name="_xlnm.Print_Area" localSheetId="0">หน้าปก!$A$1:$I$53</definedName>
  </definedNames>
  <calcPr calcId="15251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" i="41" l="1"/>
  <c r="H24" i="41" s="1"/>
  <c r="H24" i="38"/>
  <c r="C41" i="8"/>
  <c r="C42" i="8"/>
  <c r="C43" i="8"/>
  <c r="C44" i="8"/>
  <c r="C45" i="8"/>
  <c r="C46" i="8"/>
  <c r="C47" i="8"/>
  <c r="C48" i="8"/>
  <c r="C49" i="8"/>
  <c r="C40" i="8"/>
  <c r="C39" i="8"/>
  <c r="H62" i="34" l="1"/>
  <c r="L23" i="34"/>
  <c r="L22" i="34"/>
  <c r="L21" i="34"/>
  <c r="L19" i="34"/>
  <c r="L18" i="34"/>
  <c r="L17" i="34"/>
  <c r="H72" i="34"/>
  <c r="H70" i="34"/>
  <c r="H68" i="34"/>
  <c r="H67" i="34"/>
  <c r="H66" i="34"/>
  <c r="H65" i="34"/>
  <c r="H63" i="34"/>
  <c r="F59" i="34"/>
  <c r="H57" i="34"/>
  <c r="H59" i="34" s="1"/>
  <c r="D60" i="34" s="1"/>
  <c r="H60" i="34" s="1"/>
  <c r="H61" i="34" s="1"/>
  <c r="H54" i="34"/>
  <c r="D55" i="34" s="1"/>
  <c r="H55" i="34" s="1"/>
  <c r="H56" i="34" s="1"/>
  <c r="F54" i="34"/>
  <c r="F53" i="34"/>
  <c r="F58" i="34" s="1"/>
  <c r="H52" i="34"/>
  <c r="D54" i="34" s="1"/>
  <c r="H43" i="34"/>
  <c r="D59" i="34" l="1"/>
  <c r="G49" i="8"/>
  <c r="G51" i="8"/>
  <c r="E51" i="8"/>
  <c r="K34" i="30"/>
  <c r="H34" i="30"/>
  <c r="K15" i="30"/>
  <c r="K21" i="30"/>
  <c r="K27" i="30"/>
  <c r="G26" i="30"/>
  <c r="G20" i="30"/>
  <c r="I18" i="8"/>
  <c r="I27" i="8"/>
  <c r="I28" i="8"/>
  <c r="I30" i="8"/>
  <c r="I31" i="8"/>
  <c r="I32" i="8"/>
  <c r="I33" i="8"/>
  <c r="I34" i="8"/>
  <c r="I35" i="8"/>
  <c r="I36" i="8"/>
  <c r="I37" i="8"/>
  <c r="H15" i="41"/>
  <c r="H16" i="41"/>
  <c r="H17" i="41"/>
  <c r="H18" i="41"/>
  <c r="H19" i="41"/>
  <c r="H20" i="41"/>
  <c r="H21" i="41"/>
  <c r="D21" i="41"/>
  <c r="D20" i="41"/>
  <c r="D17" i="41"/>
  <c r="B6" i="41"/>
  <c r="B6" i="30" l="1"/>
  <c r="H22" i="34"/>
  <c r="H21" i="34"/>
  <c r="H15" i="34"/>
  <c r="B6" i="34"/>
  <c r="G24" i="40"/>
  <c r="N11" i="40"/>
  <c r="N9" i="40"/>
  <c r="N8" i="40"/>
  <c r="N7" i="40"/>
  <c r="N6" i="40"/>
  <c r="N5" i="40"/>
  <c r="J2" i="40"/>
  <c r="C28" i="8"/>
  <c r="C27" i="8"/>
  <c r="B8" i="38"/>
  <c r="B8" i="34" s="1"/>
  <c r="B8" i="30" s="1"/>
  <c r="B8" i="41" s="1"/>
  <c r="B7" i="38"/>
  <c r="B7" i="34" s="1"/>
  <c r="B7" i="30" s="1"/>
  <c r="B7" i="41" s="1"/>
  <c r="B8" i="8"/>
  <c r="B7" i="8"/>
  <c r="A10" i="41" l="1"/>
  <c r="A9" i="41"/>
  <c r="B5" i="41"/>
  <c r="B4" i="41"/>
  <c r="A4" i="41"/>
  <c r="B3" i="41"/>
  <c r="A3" i="41"/>
  <c r="F53" i="8"/>
  <c r="I53" i="8" s="1"/>
  <c r="C32" i="8"/>
  <c r="H32" i="8" s="1"/>
  <c r="C33" i="8"/>
  <c r="C34" i="8"/>
  <c r="C35" i="8"/>
  <c r="C36" i="8"/>
  <c r="H36" i="8" s="1"/>
  <c r="C37" i="8"/>
  <c r="F37" i="8" s="1"/>
  <c r="C31" i="8"/>
  <c r="H31" i="8" s="1"/>
  <c r="C30" i="8"/>
  <c r="F30" i="8" s="1"/>
  <c r="N10" i="40"/>
  <c r="G37" i="8"/>
  <c r="I21" i="40"/>
  <c r="G21" i="40"/>
  <c r="J21" i="40" s="1"/>
  <c r="B24" i="40" s="1"/>
  <c r="G19" i="40"/>
  <c r="I14" i="40"/>
  <c r="D14" i="40"/>
  <c r="G14" i="40" s="1"/>
  <c r="J14" i="40" s="1"/>
  <c r="G13" i="40"/>
  <c r="I8" i="40"/>
  <c r="G6" i="40"/>
  <c r="D4" i="40"/>
  <c r="C4" i="40"/>
  <c r="G4" i="40" s="1"/>
  <c r="G7" i="40" s="1"/>
  <c r="D8" i="40" s="1"/>
  <c r="G8" i="40" s="1"/>
  <c r="J8" i="40" s="1"/>
  <c r="G2" i="40"/>
  <c r="F33" i="8" l="1"/>
  <c r="F35" i="8"/>
  <c r="F34" i="8"/>
  <c r="F31" i="8"/>
  <c r="H30" i="8"/>
  <c r="H37" i="8"/>
  <c r="F32" i="8"/>
  <c r="C17" i="40"/>
  <c r="G17" i="40" s="1"/>
  <c r="C20" i="8" l="1"/>
  <c r="C21" i="8"/>
  <c r="C22" i="8"/>
  <c r="C23" i="8"/>
  <c r="C25" i="8"/>
  <c r="C26" i="8"/>
  <c r="H37" i="38"/>
  <c r="H30" i="38"/>
  <c r="D30" i="38"/>
  <c r="H23" i="38"/>
  <c r="A9" i="38"/>
  <c r="B6" i="38"/>
  <c r="B5" i="38"/>
  <c r="B4" i="38"/>
  <c r="B6" i="8" l="1"/>
  <c r="L27" i="34"/>
  <c r="L26" i="34"/>
  <c r="F66" i="34"/>
  <c r="F70" i="34" s="1"/>
  <c r="H59" i="38" l="1"/>
  <c r="F50" i="38"/>
  <c r="D66" i="38"/>
  <c r="B66" i="38"/>
  <c r="B60" i="38"/>
  <c r="B53" i="38"/>
  <c r="B43" i="38"/>
  <c r="D43" i="38" s="1"/>
  <c r="H43" i="38" s="1"/>
  <c r="B44" i="38" s="1"/>
  <c r="H44" i="38" s="1"/>
  <c r="H45" i="38" s="1"/>
  <c r="F38" i="38"/>
  <c r="F37" i="38"/>
  <c r="H36" i="38"/>
  <c r="D38" i="38" s="1"/>
  <c r="F31" i="38"/>
  <c r="F30" i="38"/>
  <c r="H29" i="38"/>
  <c r="D31" i="38" s="1"/>
  <c r="F25" i="38"/>
  <c r="H19" i="38"/>
  <c r="H17" i="38"/>
  <c r="H16" i="38"/>
  <c r="H15" i="38"/>
  <c r="J12" i="38"/>
  <c r="A10" i="38"/>
  <c r="A4" i="38"/>
  <c r="B3" i="38"/>
  <c r="A3" i="38"/>
  <c r="H66" i="38" l="1"/>
  <c r="L28" i="38" s="1"/>
  <c r="H60" i="38"/>
  <c r="H25" i="38"/>
  <c r="D26" i="38" s="1"/>
  <c r="H26" i="38" s="1"/>
  <c r="H27" i="38" s="1"/>
  <c r="H31" i="38"/>
  <c r="D32" i="38" s="1"/>
  <c r="H32" i="38" s="1"/>
  <c r="H33" i="38" s="1"/>
  <c r="H38" i="38"/>
  <c r="D39" i="38" s="1"/>
  <c r="H39" i="38" s="1"/>
  <c r="H40" i="38" s="1"/>
  <c r="D25" i="38"/>
  <c r="H50" i="38"/>
  <c r="H51" i="38" s="1"/>
  <c r="H52" i="38" s="1"/>
  <c r="D53" i="38" s="1"/>
  <c r="H53" i="38" s="1"/>
  <c r="B54" i="38" s="1"/>
  <c r="H54" i="38" s="1"/>
  <c r="H55" i="38" s="1"/>
  <c r="L24" i="38" l="1"/>
  <c r="C24" i="8" s="1"/>
  <c r="B64" i="38"/>
  <c r="H64" i="38" s="1"/>
  <c r="H61" i="38"/>
  <c r="H62" i="38" s="1"/>
  <c r="H47" i="38"/>
  <c r="F48" i="34"/>
  <c r="H48" i="34"/>
  <c r="D49" i="34" s="1"/>
  <c r="H49" i="34" s="1"/>
  <c r="H50" i="34" s="1"/>
  <c r="H41" i="34"/>
  <c r="D43" i="34" s="1"/>
  <c r="F37" i="34"/>
  <c r="H35" i="34"/>
  <c r="H37" i="34" s="1"/>
  <c r="D38" i="34" s="1"/>
  <c r="H38" i="34" s="1"/>
  <c r="H39" i="34" s="1"/>
  <c r="H20" i="34"/>
  <c r="E21" i="34"/>
  <c r="E20" i="34"/>
  <c r="E16" i="34"/>
  <c r="E17" i="34"/>
  <c r="E15" i="34"/>
  <c r="F31" i="34"/>
  <c r="F36" i="34" s="1"/>
  <c r="F42" i="34" s="1"/>
  <c r="F47" i="34" s="1"/>
  <c r="H30" i="34"/>
  <c r="D32" i="34" s="1"/>
  <c r="F26" i="34"/>
  <c r="H26" i="34"/>
  <c r="D27" i="34" s="1"/>
  <c r="H27" i="34" s="1"/>
  <c r="H28" i="34" s="1"/>
  <c r="H17" i="34"/>
  <c r="H16" i="34"/>
  <c r="J12" i="34"/>
  <c r="A10" i="34"/>
  <c r="A9" i="34"/>
  <c r="B5" i="34"/>
  <c r="B4" i="34"/>
  <c r="A4" i="34"/>
  <c r="B3" i="34"/>
  <c r="A3" i="34"/>
  <c r="D44" i="34" l="1"/>
  <c r="H44" i="34" s="1"/>
  <c r="H45" i="34" s="1"/>
  <c r="L24" i="34"/>
  <c r="L20" i="34"/>
  <c r="B57" i="38"/>
  <c r="H57" i="38" s="1"/>
  <c r="F43" i="34"/>
  <c r="D48" i="34"/>
  <c r="D37" i="34"/>
  <c r="H32" i="34"/>
  <c r="D33" i="34" s="1"/>
  <c r="H33" i="34" s="1"/>
  <c r="H34" i="34" s="1"/>
  <c r="B70" i="34"/>
  <c r="F32" i="34"/>
  <c r="D26" i="34"/>
  <c r="B63" i="34" l="1"/>
  <c r="H43" i="8" l="1"/>
  <c r="F44" i="8"/>
  <c r="I44" i="8" s="1"/>
  <c r="H51" i="8"/>
  <c r="E32" i="30"/>
  <c r="E31" i="30"/>
  <c r="E30" i="30"/>
  <c r="E20" i="30"/>
  <c r="E21" i="30" s="1"/>
  <c r="E14" i="30"/>
  <c r="E15" i="30" s="1"/>
  <c r="E26" i="30"/>
  <c r="H26" i="30" s="1"/>
  <c r="O23" i="30"/>
  <c r="A18" i="30"/>
  <c r="O13" i="30"/>
  <c r="A10" i="30"/>
  <c r="A9" i="30"/>
  <c r="B5" i="30"/>
  <c r="B4" i="30"/>
  <c r="A4" i="30"/>
  <c r="B3" i="30"/>
  <c r="A3" i="30"/>
  <c r="H49" i="8"/>
  <c r="H48" i="8"/>
  <c r="I48" i="8" s="1"/>
  <c r="F47" i="8"/>
  <c r="I47" i="8" s="1"/>
  <c r="F46" i="8"/>
  <c r="I46" i="8" s="1"/>
  <c r="H42" i="8"/>
  <c r="H41" i="8"/>
  <c r="H40" i="8"/>
  <c r="H39" i="8"/>
  <c r="I39" i="8" s="1"/>
  <c r="B5" i="8"/>
  <c r="B4" i="8"/>
  <c r="H54" i="8" l="1"/>
  <c r="E33" i="30"/>
  <c r="K33" i="30" s="1"/>
  <c r="E27" i="30"/>
  <c r="H14" i="30"/>
  <c r="H20" i="30"/>
  <c r="F43" i="8"/>
  <c r="I43" i="8" s="1"/>
  <c r="F49" i="8"/>
  <c r="I49" i="8" s="1"/>
  <c r="F41" i="8"/>
  <c r="I41" i="8" s="1"/>
  <c r="F42" i="8"/>
  <c r="I42" i="8" s="1"/>
  <c r="F40" i="8"/>
  <c r="I40" i="8" s="1"/>
  <c r="F45" i="8"/>
  <c r="I45" i="8" s="1"/>
  <c r="G28" i="8"/>
  <c r="H33" i="30" l="1"/>
  <c r="F51" i="8"/>
  <c r="F54" i="8" l="1"/>
  <c r="I51" i="8"/>
  <c r="I54" i="8" s="1"/>
  <c r="C67" i="15"/>
  <c r="C65" i="15"/>
  <c r="C66" i="15" s="1"/>
  <c r="I46" i="15"/>
  <c r="A46" i="15"/>
  <c r="A9" i="15"/>
  <c r="A49" i="15" s="1"/>
  <c r="A8" i="15"/>
  <c r="A48" i="15" s="1"/>
  <c r="B5" i="15"/>
  <c r="B47" i="15" s="1"/>
  <c r="A4" i="15"/>
  <c r="A47" i="15" s="1"/>
  <c r="B3" i="15"/>
  <c r="B46" i="15" s="1"/>
  <c r="I72" i="8"/>
  <c r="A72" i="8"/>
  <c r="C93" i="8"/>
  <c r="C91" i="8"/>
  <c r="C92" i="8" s="1"/>
  <c r="A4" i="8"/>
  <c r="A73" i="8" s="1"/>
  <c r="H11" i="8" l="1"/>
  <c r="A11" i="8"/>
  <c r="A9" i="8"/>
  <c r="A74" i="8" s="1"/>
  <c r="B4" i="15"/>
  <c r="F23" i="8" l="1"/>
  <c r="I23" i="8" s="1"/>
  <c r="H22" i="8"/>
  <c r="H28" i="8"/>
  <c r="F28" i="8"/>
  <c r="H27" i="8"/>
  <c r="F24" i="8"/>
  <c r="H21" i="8"/>
  <c r="F21" i="8"/>
  <c r="H20" i="8"/>
  <c r="F20" i="8"/>
  <c r="H19" i="8"/>
  <c r="F19" i="8"/>
  <c r="H18" i="8"/>
  <c r="F18" i="8"/>
  <c r="H17" i="8"/>
  <c r="I17" i="8" s="1"/>
  <c r="A10" i="8"/>
  <c r="A75" i="8" s="1"/>
  <c r="B73" i="8"/>
  <c r="B3" i="8"/>
  <c r="B72" i="8" s="1"/>
  <c r="F22" i="8" l="1"/>
  <c r="I22" i="8" s="1"/>
  <c r="I20" i="8"/>
  <c r="I19" i="8"/>
  <c r="I24" i="8"/>
  <c r="I21" i="8"/>
  <c r="F25" i="8"/>
  <c r="I25" i="8" s="1"/>
  <c r="F26" i="8"/>
  <c r="I26" i="8" s="1"/>
  <c r="D18" i="2" l="1"/>
  <c r="H18" i="2" s="1"/>
  <c r="H22" i="2" s="1"/>
  <c r="H23" i="2" s="1"/>
  <c r="D21" i="2" l="1"/>
  <c r="C24" i="2"/>
  <c r="C11" i="15"/>
  <c r="F11" i="15" s="1"/>
</calcChain>
</file>

<file path=xl/sharedStrings.xml><?xml version="1.0" encoding="utf-8"?>
<sst xmlns="http://schemas.openxmlformats.org/spreadsheetml/2006/main" count="811" uniqueCount="248">
  <si>
    <t>หน่วยงานเจ้าของโครงการ/งานก่อสร้าง</t>
  </si>
  <si>
    <t>กองช่าง เทศบาลตำบลเชียงคำ  อำเภอเชียงคำ  จังหวัดพะเยา</t>
  </si>
  <si>
    <r>
      <t>โครงการ</t>
    </r>
    <r>
      <rPr>
        <sz val="16"/>
        <rFont val="TH SarabunPSK"/>
        <family val="2"/>
      </rPr>
      <t xml:space="preserve">  </t>
    </r>
  </si>
  <si>
    <t>ราคาน้ำมัน ดีเชล เฉลี่ยลิตรละ</t>
  </si>
  <si>
    <t>ลำดับที่</t>
  </si>
  <si>
    <t>รายการ</t>
  </si>
  <si>
    <t>ปริมาณงาน</t>
  </si>
  <si>
    <t>ค่าวัสดุ</t>
  </si>
  <si>
    <t>ค่าแรงงาน</t>
  </si>
  <si>
    <t xml:space="preserve"> ราคารวม</t>
  </si>
  <si>
    <t>จำนวน</t>
  </si>
  <si>
    <t>หน่วย</t>
  </si>
  <si>
    <t>หน่วยละ</t>
  </si>
  <si>
    <t>รวม</t>
  </si>
  <si>
    <t>ลบ.ม.</t>
  </si>
  <si>
    <t>กก.</t>
  </si>
  <si>
    <t>รวมค่าวัสดุและค่าแรงงาน</t>
  </si>
  <si>
    <t>ปร.5</t>
  </si>
  <si>
    <t>เงินล่วงหน้าจ่าย…...………-……%</t>
  </si>
  <si>
    <t>ภาษีมูลค่าเพิ่ม…………7……….%</t>
  </si>
  <si>
    <t>เงินประกันผลงานหัก….......-……%</t>
  </si>
  <si>
    <t>ต้นทุนงาน</t>
  </si>
  <si>
    <t>Factor F</t>
  </si>
  <si>
    <t>จำนวนเงิน</t>
  </si>
  <si>
    <t>รวมราคา</t>
  </si>
  <si>
    <t>ปรับลดคงเหลือ</t>
  </si>
  <si>
    <t xml:space="preserve">(ตัวอักษร) </t>
  </si>
  <si>
    <t>รายการที่ 1</t>
  </si>
  <si>
    <t>คอนกรีตผสมเสร็จ 240 ksc</t>
  </si>
  <si>
    <t>ลวดผูกเหล็ก</t>
  </si>
  <si>
    <t>ลบ.ฟ</t>
  </si>
  <si>
    <t>ตะปู</t>
  </si>
  <si>
    <t>ค่าแรงไม้แบบ</t>
  </si>
  <si>
    <t>ตร.ม</t>
  </si>
  <si>
    <t>เหล็กฉากขนาด L 50*50*4 มม</t>
  </si>
  <si>
    <t>เมตร</t>
  </si>
  <si>
    <t>เหล็กเส้น RB 9  มม</t>
  </si>
  <si>
    <t>งานทาง</t>
  </si>
  <si>
    <t>.</t>
  </si>
  <si>
    <t xml:space="preserve">ค่าวัสดุและแรงงาน </t>
  </si>
  <si>
    <t>งานดินขุด</t>
  </si>
  <si>
    <t>ทรายหยาบ</t>
  </si>
  <si>
    <t>คอนกรีตผสมเสร็จ 180 ksc</t>
  </si>
  <si>
    <t>เหล็กเส้น RB 6  มม</t>
  </si>
  <si>
    <t xml:space="preserve">โครงการ  </t>
  </si>
  <si>
    <t>งานรางระบายน้ำ ช่วงที่1</t>
  </si>
  <si>
    <t>ม.</t>
  </si>
  <si>
    <t>ตร.ม.</t>
  </si>
  <si>
    <t>บ่อพัก ค.ส.ล. ขนาด 0.80 x 0.80 เมตร ลึก 0.80 เมตรจำนวน 1 บ่อ</t>
  </si>
  <si>
    <r>
      <t xml:space="preserve">ราคาน้ำมัน ดีเซล   </t>
    </r>
    <r>
      <rPr>
        <sz val="16"/>
        <rFont val="TH SarabunPSK"/>
        <family val="2"/>
      </rPr>
      <t xml:space="preserve"> </t>
    </r>
  </si>
  <si>
    <t xml:space="preserve"> ช่วงที่ 2 ก่อสร้างรางระบายน้ำ ค.ส.ล.  กว้าง 0.30 เมตร ความยาวไม่น้อยกว่า 40 เมตร ลึกเฉลี่ย 0.41 เมตร   </t>
  </si>
  <si>
    <t>RB 9 mm.</t>
  </si>
  <si>
    <t>ท่อน</t>
  </si>
  <si>
    <t>=</t>
  </si>
  <si>
    <t>ระยะ@0.20</t>
  </si>
  <si>
    <t>1เมตรใช้เหล็ก</t>
  </si>
  <si>
    <t>ยาว</t>
  </si>
  <si>
    <t>x</t>
  </si>
  <si>
    <t>เผื่อ</t>
  </si>
  <si>
    <t>กว้าง</t>
  </si>
  <si>
    <t>ลึก</t>
  </si>
  <si>
    <t>งานขุดดิน</t>
  </si>
  <si>
    <t>วิธีคิดเหล็ก RB 9 mm. ยึดเหล็กฉากเข้ากับคอนกรีตราง</t>
  </si>
  <si>
    <t>คอนกรีตหยาบ</t>
  </si>
  <si>
    <t>คอนกรีตรางระบายน้ำ</t>
  </si>
  <si>
    <t>วิธีคิดเหล็ก TEMP BAP</t>
  </si>
  <si>
    <t>RB 6 mm.</t>
  </si>
  <si>
    <t>ความยาว</t>
  </si>
  <si>
    <t>ชั้น</t>
  </si>
  <si>
    <t>วิธีคิดลวดผูกเหล็ก</t>
  </si>
  <si>
    <t>วิธีคิดงานไม้แบบ</t>
  </si>
  <si>
    <t>รวมยาว</t>
  </si>
  <si>
    <t>พื้นที่</t>
  </si>
  <si>
    <t>ไม้แบบ คิด</t>
  </si>
  <si>
    <t>%</t>
  </si>
  <si>
    <t>ของไม้แบบทั้งหมด</t>
  </si>
  <si>
    <t>ตร.ฟ.</t>
  </si>
  <si>
    <t>โครงเคร่าคิด</t>
  </si>
  <si>
    <t>วิธีคิดตะปู</t>
  </si>
  <si>
    <t xml:space="preserve">เหล็กฉาก </t>
  </si>
  <si>
    <t>+</t>
  </si>
  <si>
    <t>ของไม้แบบ</t>
  </si>
  <si>
    <t>ไม้เคร่าคิด 30%ของไม้แบบ</t>
  </si>
  <si>
    <t>ไม้แบบ คิด 50 % ของไม้แบบทั้งหมด</t>
  </si>
  <si>
    <t xml:space="preserve">                               ลงชื่อ                                        ประธานกรรมการ</t>
  </si>
  <si>
    <t>ใบสรุปใบแสดงปริมาณงาน</t>
  </si>
  <si>
    <t>ลงชื่อ……………………………………… ผู้เสนอราคา</t>
  </si>
  <si>
    <t xml:space="preserve">     (                                             )</t>
  </si>
  <si>
    <t xml:space="preserve">   ตำแหน่ง………………………………………..</t>
  </si>
  <si>
    <t>บริษัท/ห้างหุ้นส่วนจำกัด/นิติบุคคล……………………………………………………………………………………………………………</t>
  </si>
  <si>
    <t>ผู้เสนอราคา………........………………………………………………………………………………………………………………………………</t>
  </si>
  <si>
    <t>ใบแสดงปริมาณงาน</t>
  </si>
  <si>
    <t xml:space="preserve">                               ลงชื่อ                                        กรรมการ</t>
  </si>
  <si>
    <t xml:space="preserve">                              ลงชื่อ                                       กรรมการ</t>
  </si>
  <si>
    <t>มติคณะกรรมการราคากลาง  ในคราวประชุม  ครั้งที่  …..... /2566   เมื่อวันที่........ เดือน มีนาคม  พ.ศ. 2566</t>
  </si>
  <si>
    <t xml:space="preserve">มีมติให้คิดเป็นเงินค่าก่อสร้าง     </t>
  </si>
  <si>
    <t>(</t>
  </si>
  <si>
    <t>หมายเหตุ   ราคาค่าก่อสร้างนี้ใช้  FACTOR  F ซึ่งรวมค่าอำนวยการ ความผันผวน ดอกเบี้ย ภาษีและกำไรแล้ว</t>
  </si>
  <si>
    <t>)</t>
  </si>
  <si>
    <t xml:space="preserve">       นายสุพัฒน์   สุวรรณศักดิ์ </t>
  </si>
  <si>
    <t xml:space="preserve">          ผู้อำนวยการกองช่าง</t>
  </si>
  <si>
    <t xml:space="preserve">                                    หัวหน้าฝ่ายแผนงานและงบประมาณ</t>
  </si>
  <si>
    <t xml:space="preserve">     นายพิพัฒน์พงศ์  ประภาการ</t>
  </si>
  <si>
    <t xml:space="preserve">       นายช่างโยธาชำนาญงาน</t>
  </si>
  <si>
    <r>
      <t>โครงการ</t>
    </r>
    <r>
      <rPr>
        <sz val="16"/>
        <rFont val="TH SarabunPSK"/>
        <family val="2"/>
      </rPr>
      <t xml:space="preserve"> ……………………………………………………..……………….………………………………………………………………….....................................</t>
    </r>
  </si>
  <si>
    <r>
      <t xml:space="preserve">สถานที่ก่อสร้าง </t>
    </r>
    <r>
      <rPr>
        <sz val="16"/>
        <rFont val="TH SarabunPSK"/>
        <family val="2"/>
      </rPr>
      <t>………………………………………………………….………….………………………………………………………………….........................</t>
    </r>
  </si>
  <si>
    <r>
      <t>บริษัท/ห้างหุ้นส่วนจำกัด/นิติบุคล</t>
    </r>
    <r>
      <rPr>
        <sz val="16"/>
        <rFont val="TH SarabunPSK"/>
        <family val="2"/>
      </rPr>
      <t>…………………………………………………………………....…………………………………………………………....</t>
    </r>
  </si>
  <si>
    <r>
      <t>ผู้เสนอราคา</t>
    </r>
    <r>
      <rPr>
        <sz val="16"/>
        <rFont val="TH SarabunPSK"/>
        <family val="2"/>
      </rPr>
      <t>………………………….…………………………………………..……..</t>
    </r>
    <r>
      <rPr>
        <b/>
        <sz val="16"/>
        <rFont val="TH SarabunPSK"/>
        <family val="2"/>
      </rPr>
      <t>วันที่</t>
    </r>
    <r>
      <rPr>
        <sz val="16"/>
        <rFont val="TH SarabunPSK"/>
        <family val="2"/>
      </rPr>
      <t>……………</t>
    </r>
    <r>
      <rPr>
        <b/>
        <sz val="16"/>
        <rFont val="TH SarabunPSK"/>
        <family val="2"/>
      </rPr>
      <t>เดือน</t>
    </r>
    <r>
      <rPr>
        <sz val="16"/>
        <rFont val="TH SarabunPSK"/>
        <family val="2"/>
      </rPr>
      <t>……………………..</t>
    </r>
    <r>
      <rPr>
        <b/>
        <sz val="16"/>
        <rFont val="TH SarabunPSK"/>
        <family val="2"/>
      </rPr>
      <t>พ.ศ</t>
    </r>
    <r>
      <rPr>
        <sz val="16"/>
        <rFont val="TH SarabunPSK"/>
        <family val="2"/>
      </rPr>
      <t>………………………...…</t>
    </r>
  </si>
  <si>
    <t xml:space="preserve">        นายมรกต  กันใจ</t>
  </si>
  <si>
    <t>หน่วยงานเจ้าของโครงการ/งานก่อสร้างกองช่าง เทศบาลตำบลเชียงคำ  อำเภอเชียงคำ  จังหวัดพะเยา</t>
  </si>
  <si>
    <t>รวมงานต้นทุน</t>
  </si>
  <si>
    <t xml:space="preserve">         </t>
  </si>
  <si>
    <t>ดอกเบี้ยเงินกู้…………..7..…...…%</t>
  </si>
  <si>
    <t>งานรางระบายน้ำ ค.ส.ล. รุปตัวยู</t>
  </si>
  <si>
    <t>วิธีคิด เหล็กดัดเป็นรูปตัวยู</t>
  </si>
  <si>
    <t>วิธีคิดเหล็กแนวตั้ง 2 ข้าง</t>
  </si>
  <si>
    <t>วิธีคิดเหล็กแนวนอน</t>
  </si>
  <si>
    <t>ฝา</t>
  </si>
  <si>
    <t>เหล็กกรอบ</t>
  </si>
  <si>
    <t>ราคา</t>
  </si>
  <si>
    <t>ระแนง</t>
  </si>
  <si>
    <t>เหล็กแบน กว้าง 50 มม. หนา 6 มม.</t>
  </si>
  <si>
    <t>ค่าแรงประกอบเหล็ก</t>
  </si>
  <si>
    <t>น้ำหนัก  1 เมตร หนัก 7.065 กก.</t>
  </si>
  <si>
    <t>เหล็กแบน กว้าง 100 มม. หนา 9 มม.</t>
  </si>
  <si>
    <t>1เส้นยาว 6 เมตร</t>
  </si>
  <si>
    <t>บาทต่อเส้น</t>
  </si>
  <si>
    <t>บาทต่อเมตร</t>
  </si>
  <si>
    <t>หนัก</t>
  </si>
  <si>
    <t>น้ำหนัก 1 เมตร หนัก 1.96</t>
  </si>
  <si>
    <t>บาท</t>
  </si>
  <si>
    <t>งานทาสี</t>
  </si>
  <si>
    <t>ทาสีกันสนิม 1 เที่ยว สีจริง 2 เที่ยว</t>
  </si>
  <si>
    <t>กรอบ</t>
  </si>
  <si>
    <t>กั้นกลาง</t>
  </si>
  <si>
    <t xml:space="preserve">พื้นที่ </t>
  </si>
  <si>
    <t>ค่าแรง</t>
  </si>
  <si>
    <t>รวมราคา/1ฝา</t>
  </si>
  <si>
    <t>งานเหล็กฝาตะแกรงบ่อรับน้ำ</t>
  </si>
  <si>
    <t>งานบ่อรับน้ำ</t>
  </si>
  <si>
    <t>วิธีคิดค่าก่อสร้างเหล็กฝาตะแกรงบ่อรับน้ำ</t>
  </si>
  <si>
    <t>ระยะห่าง @ 0.222 ม.</t>
  </si>
  <si>
    <t>ระแนงแนวตั้ง</t>
  </si>
  <si>
    <t>ระแนงแนวขวาง</t>
  </si>
  <si>
    <t xml:space="preserve">ระยะห่าง @ 0.035 ม. </t>
  </si>
  <si>
    <t>ใช้</t>
  </si>
  <si>
    <t xml:space="preserve"> =(0.1+0.1)*3.56</t>
  </si>
  <si>
    <t xml:space="preserve"> =(0.1+0.1)*2.67</t>
  </si>
  <si>
    <t xml:space="preserve"> =(.05+.05)*21.36</t>
  </si>
  <si>
    <t>ฝาตะแกรงขนาด 0.89x0.89 เมตร</t>
  </si>
  <si>
    <t xml:space="preserve">ปร.4 </t>
  </si>
  <si>
    <t>หมายเหตุ</t>
  </si>
  <si>
    <t>รวมค่าวัสดุและค่าแรงงานงานอาคาร</t>
  </si>
  <si>
    <t>วิธีคิดค่าก่อสร้าง บ่อรับน้ำ</t>
  </si>
  <si>
    <t>พื้นบ่อ</t>
  </si>
  <si>
    <t>ผนัง</t>
  </si>
  <si>
    <t>หนา</t>
  </si>
  <si>
    <t>วิธีคิด เหล็กพื้น</t>
  </si>
  <si>
    <t>1บ่อใช้เหล็ก</t>
  </si>
  <si>
    <t>วิธีคิดเหล็กผนังด้านเต็ม</t>
  </si>
  <si>
    <t>ใช้เหล็ก</t>
  </si>
  <si>
    <t>แนวตั้ง</t>
  </si>
  <si>
    <t>1ด้าน</t>
  </si>
  <si>
    <t>วิธีคิดเหล็กผนังด้านมีราง</t>
  </si>
  <si>
    <t>ไม้แบบค่าแรง</t>
  </si>
  <si>
    <t>*</t>
  </si>
  <si>
    <t>บ่อ</t>
  </si>
  <si>
    <t>งานก่อสร้างรางระบายน้ำ</t>
  </si>
  <si>
    <t>*หมายเหตุ* คิดความลึกเฉลี่ย 0.45 เมตร</t>
  </si>
  <si>
    <t>ระยะห่าง 0.20 ม.</t>
  </si>
  <si>
    <t xml:space="preserve">2ชั้น </t>
  </si>
  <si>
    <t>#</t>
  </si>
  <si>
    <t>วิธีคิดค่าก่อสร้าง รางระบายน้ำ ค.ส.ล. รูปตัวยู  ยาว 157.00 เมตร</t>
  </si>
  <si>
    <t xml:space="preserve">ก่อสร้างรางระบายน้ำ ค.ส.ล. รูปตัวยู หมู่ที่ 10 ซอย 2/3 (บริเวณบ้านเลขที่ 133 ถึงบ้านเลขที่ 158)
</t>
  </si>
  <si>
    <t xml:space="preserve"> - ก่อสร้างรางระบายน้ำ ค.ส.ล. รูปตัวยู กว้าง 0.50 เมตร ยาว 157.00 เมตร ลึก 0.45 เมตร
</t>
  </si>
  <si>
    <r>
      <t xml:space="preserve">สถานที่ก่อสร้าง  </t>
    </r>
    <r>
      <rPr>
        <sz val="16"/>
        <rFont val="TH SarabunPSK"/>
        <family val="2"/>
      </rPr>
      <t xml:space="preserve">บริเวณซอย 2/3 หมู่ที่ 10  
บ้านใหม่  ตำบลหย่วน  
อำเภอเชียงคำ จังหวัดพะเยา
</t>
    </r>
  </si>
  <si>
    <t>157เมตรใช้เหล็ก</t>
  </si>
  <si>
    <t>(0.55+0.70+0.55)</t>
  </si>
  <si>
    <t>ระยะห่าง @0.10</t>
  </si>
  <si>
    <t xml:space="preserve">กว้าง </t>
  </si>
  <si>
    <t>จำนวนฝา</t>
  </si>
  <si>
    <t>คอนกรีตฝาราง</t>
  </si>
  <si>
    <t>เหล็ก C</t>
  </si>
  <si>
    <t>RB 9 มม รอบนอก x2</t>
  </si>
  <si>
    <t>2 ชั้น</t>
  </si>
  <si>
    <t xml:space="preserve">RB 9 มม </t>
  </si>
  <si>
    <t>6เส้น</t>
  </si>
  <si>
    <t>น้ำหนัก</t>
  </si>
  <si>
    <t>เหล็ก TEMP BAR</t>
  </si>
  <si>
    <t>RB6mm.</t>
  </si>
  <si>
    <t>ไม้แบบ</t>
  </si>
  <si>
    <t>ลบ.ฟ.</t>
  </si>
  <si>
    <t xml:space="preserve">งานฝารางระบายน้ำ </t>
  </si>
  <si>
    <t>งานฝารางระบายน้ำ ค.ส.ล. รุปตัวยู</t>
  </si>
  <si>
    <t>คอนกรีต</t>
  </si>
  <si>
    <t>งานวางท่อระบายน้ำ</t>
  </si>
  <si>
    <t>วางท่อระบายน้ำ คอนกรีต ศก 0.30 ม.</t>
  </si>
  <si>
    <t>วิธีคิดค่างานวางท่อ</t>
  </si>
  <si>
    <t xml:space="preserve"> - ก่อสร้างบ่อรับน้ำ ขนาด 0.80x0.80 เมตร ลึก 0.60 เมตร จำนวน 2 จุดๆละ 2 บ่อ
</t>
  </si>
  <si>
    <t xml:space="preserve"> - วางท่อระบายน้ำ คอนกรีต ขนาดเส้นผ่าศูนย์กลาง 0.30 เมตร จำนวน 2 จุดๆละ 4.00 เมตร
</t>
  </si>
  <si>
    <t xml:space="preserve">    ความยาวรวม 8.00 เมตร</t>
  </si>
  <si>
    <t xml:space="preserve">  ตามแบบเทศบาลตำบลเชียงคำ (อ้างอิงแบบมาตรฐาน ทถ-5-301)</t>
  </si>
  <si>
    <r>
      <t xml:space="preserve">แบบเลขที่   </t>
    </r>
    <r>
      <rPr>
        <sz val="16"/>
        <rFont val="TH SarabunPSK"/>
        <family val="2"/>
      </rPr>
      <t xml:space="preserve">  7/2568</t>
    </r>
  </si>
  <si>
    <r>
      <t xml:space="preserve">กำหนดราคากลางเมื่อวันที่   </t>
    </r>
    <r>
      <rPr>
        <sz val="16"/>
        <rFont val="TH SarabunPSK"/>
        <family val="2"/>
      </rPr>
      <t xml:space="preserve">  16  ธันวาคม 2567</t>
    </r>
  </si>
  <si>
    <t xml:space="preserve">         คณะกรรมการกำหนดราคากลาง</t>
  </si>
  <si>
    <t xml:space="preserve">              นายสุพัฒน์  สุวรรณศักดิ์</t>
  </si>
  <si>
    <t xml:space="preserve">               ผู้อำนวยการกองช่าง</t>
  </si>
  <si>
    <t xml:space="preserve">  นางกฤติญา  เขื่อนแก้ว</t>
  </si>
  <si>
    <t xml:space="preserve">  นายพิพัฒน์พงศ์  ประภาการ</t>
  </si>
  <si>
    <t xml:space="preserve">    หัวหน้าฝ่ายบริหารงานทั่วไป</t>
  </si>
  <si>
    <t xml:space="preserve">   นายช่างโยธาชำนาญงาน</t>
  </si>
  <si>
    <t xml:space="preserve">                         ลงชื่อ                                        ประธานกรรมการ</t>
  </si>
  <si>
    <t xml:space="preserve">            ลงชื่อ                            กรรมการ</t>
  </si>
  <si>
    <t xml:space="preserve">              ลงชื่อ                     กรรมการและเลขานุการ</t>
  </si>
  <si>
    <t>32.00-32.99บาท/ลิตร</t>
  </si>
  <si>
    <t>คิด 280 ฝา</t>
  </si>
  <si>
    <t>*หมายเหตุ*4บ่อคิดลึกเฉลี่ย 0.60 เมตร</t>
  </si>
  <si>
    <t xml:space="preserve">งานวางท่อระบายน้ำ </t>
  </si>
  <si>
    <t>บ/ท่อน</t>
  </si>
  <si>
    <t>บ/ลบ.ม.</t>
  </si>
  <si>
    <t>ค่าแรงเทคอนกรีต</t>
  </si>
  <si>
    <t>จุด</t>
  </si>
  <si>
    <t>ทรายถมหลังท่อ</t>
  </si>
  <si>
    <t>ค่าแรงถมทราย</t>
  </si>
  <si>
    <t>ราคา/เมตร</t>
  </si>
  <si>
    <t>งานดินขุด คิดกว้าง 0.75 ม. ลึก 0.55 ม. ยาว 8.00 ม.</t>
  </si>
  <si>
    <t>ท่อระบายน้ำ ศก 0.30 ม. ชั้น 3</t>
  </si>
  <si>
    <t>คอนกรีตหยาบรองพื้น กว้าง 0.75ม. หนา 0.10 ม. ยาว 8.00 ม.</t>
  </si>
  <si>
    <t>คอนกรีตรัดท่อบริเวณรอยต่อท่อ 6 จุด</t>
  </si>
  <si>
    <t>งานบ่อรับน้ำ ค.ส.ล.</t>
  </si>
  <si>
    <t>รวมค่าแรง</t>
  </si>
  <si>
    <t>ราคากลางงานก่อสร้าง</t>
  </si>
  <si>
    <t>สรุปผลราคากลางค่าก่อสร้าง</t>
  </si>
  <si>
    <t xml:space="preserve">                       นายสุพัฒน์  สุวรรณศักดิ์</t>
  </si>
  <si>
    <t xml:space="preserve">                         ผู้อำนวยการกองช่าง</t>
  </si>
  <si>
    <t>ลงชื่อ                            กรรมการ</t>
  </si>
  <si>
    <t xml:space="preserve">       นางกฤติญา  เขื่อนแก้ว</t>
  </si>
  <si>
    <t>หัวหน้าฝ่ายบริหารงานทั่วไป</t>
  </si>
  <si>
    <t xml:space="preserve">                          ลงชื่อ                        กรรมการและเลขานุการ</t>
  </si>
  <si>
    <t xml:space="preserve">           นายพิพัฒน์พงศ์  ประภาการ</t>
  </si>
  <si>
    <t xml:space="preserve">             นายช่างโยธาชำนาญงาน</t>
  </si>
  <si>
    <t xml:space="preserve">                  คณะกรรมการกำหนดราคากลาง</t>
  </si>
  <si>
    <t>แนวนอน</t>
  </si>
  <si>
    <t>2ด้าน</t>
  </si>
  <si>
    <t>วิธีคิดเหล็กผนังด้านวางท่อ</t>
  </si>
  <si>
    <t>4บ่อ</t>
  </si>
  <si>
    <t>คิดเพียง</t>
  </si>
  <si>
    <t>บาทท่อน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</si>
</sst>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87" formatCode="0.0"/>
    <numFmt numFmtId="188" formatCode="#,##0.0000_ ;\-#,##0.0000\ "/>
    <numFmt numFmtId="189" formatCode="_-* #,##0.0000_-;\-* #,##0.0000_-;_-* &quot;-&quot;??_-;_-@_-"/>
    <numFmt numFmtId="190" formatCode="_-* #,##0_-;\-* #,##0_-;_-* &quot;-&quot;??_-;_-@_-"/>
    <numFmt numFmtId="191" formatCode="_-* #,##0.0_-;\-* #,##0.0_-;_-* &quot;-&quot;??_-;_-@_-"/>
    <numFmt numFmtId="192" formatCode="0.000"/>
    <numFmt numFmtId="193" formatCode="_-* #,##0.000_-;\-* #,##0.000_-;_-* &quot;-&quot;??_-;_-@_-"/>
    <numFmt numFmtId="194" formatCode="0.0000"/>
    <numFmt numFmtId="195" formatCode="0.00000"/>
  </numFmts>
  <fonts count="20" x14ac:knownFonts="1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sz val="15"/>
      <name val="TH SarabunPSK"/>
      <family val="2"/>
    </font>
    <font>
      <b/>
      <sz val="16"/>
      <color indexed="10"/>
      <name val="TH SarabunPSK"/>
      <family val="2"/>
    </font>
    <font>
      <b/>
      <sz val="16"/>
      <color theme="1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b/>
      <u/>
      <sz val="16"/>
      <name val="TH SarabunPSK"/>
      <family val="2"/>
    </font>
    <font>
      <sz val="15"/>
      <name val="TH SarabunPSK"/>
      <family val="2"/>
    </font>
    <font>
      <sz val="11"/>
      <color theme="1"/>
      <name val="Tahoma"/>
      <family val="2"/>
      <charset val="222"/>
      <scheme val="minor"/>
    </font>
    <font>
      <b/>
      <u/>
      <sz val="16"/>
      <name val="Cordia New"/>
      <family val="2"/>
    </font>
    <font>
      <sz val="14"/>
      <name val="DilleniaUPC"/>
      <family val="1"/>
    </font>
    <font>
      <u/>
      <sz val="11"/>
      <color theme="10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6"/>
      <color theme="1"/>
      <name val="Tahoma"/>
      <family val="2"/>
      <charset val="222"/>
      <scheme val="minor"/>
    </font>
    <font>
      <sz val="12"/>
      <name val="Cordia Ne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5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98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/>
    <xf numFmtId="0" fontId="5" fillId="0" borderId="0" xfId="1" applyFont="1" applyAlignment="1">
      <alignment horizontal="left"/>
    </xf>
    <xf numFmtId="0" fontId="3" fillId="0" borderId="0" xfId="1" applyFont="1" applyAlignment="1"/>
    <xf numFmtId="43" fontId="6" fillId="0" borderId="0" xfId="1" applyNumberFormat="1" applyFont="1" applyAlignment="1">
      <alignment horizontal="center"/>
    </xf>
    <xf numFmtId="43" fontId="7" fillId="0" borderId="0" xfId="1" applyNumberFormat="1" applyFont="1" applyAlignment="1">
      <alignment horizontal="center"/>
    </xf>
    <xf numFmtId="1" fontId="3" fillId="0" borderId="0" xfId="1" applyNumberFormat="1" applyFont="1"/>
    <xf numFmtId="43" fontId="4" fillId="0" borderId="0" xfId="1" applyNumberFormat="1" applyFont="1"/>
    <xf numFmtId="43" fontId="4" fillId="0" borderId="0" xfId="1" applyNumberFormat="1" applyFont="1" applyAlignment="1">
      <alignment horizontal="center"/>
    </xf>
    <xf numFmtId="43" fontId="4" fillId="0" borderId="0" xfId="2" applyNumberFormat="1" applyFont="1"/>
    <xf numFmtId="43" fontId="8" fillId="0" borderId="0" xfId="1" applyNumberFormat="1" applyFont="1"/>
    <xf numFmtId="43" fontId="8" fillId="0" borderId="0" xfId="1" applyNumberFormat="1" applyFont="1" applyAlignment="1">
      <alignment horizontal="center"/>
    </xf>
    <xf numFmtId="43" fontId="8" fillId="0" borderId="0" xfId="3" applyNumberFormat="1" applyFont="1"/>
    <xf numFmtId="43" fontId="4" fillId="0" borderId="0" xfId="3" applyNumberFormat="1" applyFont="1"/>
    <xf numFmtId="43" fontId="9" fillId="0" borderId="7" xfId="1" applyNumberFormat="1" applyFont="1" applyBorder="1" applyAlignment="1">
      <alignment horizontal="center"/>
    </xf>
    <xf numFmtId="43" fontId="9" fillId="0" borderId="8" xfId="1" applyNumberFormat="1" applyFont="1" applyBorder="1" applyAlignment="1">
      <alignment horizontal="center"/>
    </xf>
    <xf numFmtId="43" fontId="9" fillId="0" borderId="9" xfId="1" applyNumberFormat="1" applyFont="1" applyBorder="1" applyAlignment="1">
      <alignment horizontal="center"/>
    </xf>
    <xf numFmtId="43" fontId="9" fillId="0" borderId="8" xfId="3" applyNumberFormat="1" applyFont="1" applyBorder="1" applyAlignment="1">
      <alignment horizontal="center"/>
    </xf>
    <xf numFmtId="43" fontId="9" fillId="0" borderId="12" xfId="1" applyNumberFormat="1" applyFont="1" applyBorder="1" applyAlignment="1">
      <alignment horizontal="center"/>
    </xf>
    <xf numFmtId="187" fontId="8" fillId="0" borderId="15" xfId="1" applyNumberFormat="1" applyFont="1" applyBorder="1" applyAlignment="1">
      <alignment horizontal="center" vertical="center"/>
    </xf>
    <xf numFmtId="43" fontId="8" fillId="0" borderId="16" xfId="1" applyNumberFormat="1" applyFont="1" applyBorder="1" applyAlignment="1">
      <alignment horizontal="left" vertical="center"/>
    </xf>
    <xf numFmtId="43" fontId="8" fillId="0" borderId="17" xfId="1" applyNumberFormat="1" applyFont="1" applyBorder="1"/>
    <xf numFmtId="43" fontId="8" fillId="0" borderId="18" xfId="1" applyNumberFormat="1" applyFont="1" applyBorder="1" applyAlignment="1">
      <alignment horizontal="center"/>
    </xf>
    <xf numFmtId="43" fontId="8" fillId="0" borderId="19" xfId="3" applyFont="1" applyBorder="1"/>
    <xf numFmtId="43" fontId="8" fillId="0" borderId="20" xfId="3" applyFont="1" applyBorder="1"/>
    <xf numFmtId="43" fontId="8" fillId="0" borderId="21" xfId="1" applyNumberFormat="1" applyFont="1" applyBorder="1"/>
    <xf numFmtId="43" fontId="8" fillId="0" borderId="22" xfId="3" applyFont="1" applyBorder="1"/>
    <xf numFmtId="0" fontId="8" fillId="0" borderId="23" xfId="1" applyFont="1" applyBorder="1" applyAlignment="1">
      <alignment horizontal="center"/>
    </xf>
    <xf numFmtId="0" fontId="8" fillId="0" borderId="24" xfId="1" applyFont="1" applyBorder="1"/>
    <xf numFmtId="43" fontId="8" fillId="0" borderId="25" xfId="3" applyFont="1" applyBorder="1"/>
    <xf numFmtId="0" fontId="8" fillId="0" borderId="26" xfId="1" applyFont="1" applyBorder="1" applyAlignment="1">
      <alignment horizontal="center" vertical="center"/>
    </xf>
    <xf numFmtId="1" fontId="8" fillId="0" borderId="33" xfId="1" applyNumberFormat="1" applyFont="1" applyBorder="1"/>
    <xf numFmtId="1" fontId="8" fillId="0" borderId="0" xfId="1" applyNumberFormat="1" applyFont="1"/>
    <xf numFmtId="0" fontId="4" fillId="0" borderId="0" xfId="1" applyFont="1" applyAlignment="1">
      <alignment horizontal="left"/>
    </xf>
    <xf numFmtId="0" fontId="10" fillId="0" borderId="0" xfId="1" applyFont="1" applyAlignment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left" indent="2"/>
    </xf>
    <xf numFmtId="0" fontId="8" fillId="0" borderId="0" xfId="1" applyFont="1" applyAlignment="1">
      <alignment horizontal="center"/>
    </xf>
    <xf numFmtId="43" fontId="8" fillId="0" borderId="0" xfId="1" applyNumberFormat="1" applyFont="1" applyAlignment="1"/>
    <xf numFmtId="0" fontId="4" fillId="0" borderId="0" xfId="1" applyFont="1" applyAlignment="1">
      <alignment horizontal="center"/>
    </xf>
    <xf numFmtId="43" fontId="11" fillId="0" borderId="0" xfId="1" applyNumberFormat="1" applyFont="1"/>
    <xf numFmtId="43" fontId="3" fillId="0" borderId="0" xfId="1" applyNumberFormat="1" applyFont="1" applyAlignment="1"/>
    <xf numFmtId="1" fontId="4" fillId="0" borderId="0" xfId="1" applyNumberFormat="1" applyFont="1"/>
    <xf numFmtId="0" fontId="4" fillId="0" borderId="0" xfId="1" applyFont="1" applyBorder="1"/>
    <xf numFmtId="1" fontId="8" fillId="0" borderId="32" xfId="1" applyNumberFormat="1" applyFont="1" applyBorder="1" applyAlignment="1">
      <alignment horizontal="center"/>
    </xf>
    <xf numFmtId="43" fontId="11" fillId="0" borderId="27" xfId="1" applyNumberFormat="1" applyFont="1" applyBorder="1"/>
    <xf numFmtId="43" fontId="11" fillId="0" borderId="35" xfId="1" applyNumberFormat="1" applyFont="1" applyBorder="1" applyAlignment="1">
      <alignment horizontal="left"/>
    </xf>
    <xf numFmtId="188" fontId="11" fillId="0" borderId="36" xfId="1" applyNumberFormat="1" applyFont="1" applyBorder="1" applyAlignment="1"/>
    <xf numFmtId="1" fontId="8" fillId="0" borderId="31" xfId="1" applyNumberFormat="1" applyFont="1" applyBorder="1" applyAlignment="1">
      <alignment horizontal="center"/>
    </xf>
    <xf numFmtId="43" fontId="11" fillId="0" borderId="27" xfId="1" applyNumberFormat="1" applyFont="1" applyBorder="1" applyAlignment="1">
      <alignment horizontal="left"/>
    </xf>
    <xf numFmtId="189" fontId="11" fillId="0" borderId="30" xfId="1" applyNumberFormat="1" applyFont="1" applyBorder="1"/>
    <xf numFmtId="1" fontId="8" fillId="0" borderId="31" xfId="1" applyNumberFormat="1" applyFont="1" applyBorder="1"/>
    <xf numFmtId="43" fontId="8" fillId="0" borderId="27" xfId="1" applyNumberFormat="1" applyFont="1" applyBorder="1"/>
    <xf numFmtId="43" fontId="8" fillId="0" borderId="27" xfId="1" applyNumberFormat="1" applyFont="1" applyBorder="1" applyAlignment="1">
      <alignment horizontal="center"/>
    </xf>
    <xf numFmtId="43" fontId="11" fillId="0" borderId="27" xfId="1" applyNumberFormat="1" applyFont="1" applyBorder="1" applyAlignment="1"/>
    <xf numFmtId="43" fontId="8" fillId="0" borderId="30" xfId="1" applyNumberFormat="1" applyFont="1" applyBorder="1"/>
    <xf numFmtId="0" fontId="8" fillId="0" borderId="0" xfId="1" applyFont="1" applyBorder="1" applyAlignment="1"/>
    <xf numFmtId="0" fontId="8" fillId="0" borderId="30" xfId="1" applyFont="1" applyBorder="1" applyAlignment="1"/>
    <xf numFmtId="43" fontId="8" fillId="0" borderId="35" xfId="1" applyNumberFormat="1" applyFont="1" applyBorder="1"/>
    <xf numFmtId="43" fontId="8" fillId="0" borderId="38" xfId="1" applyNumberFormat="1" applyFont="1" applyBorder="1"/>
    <xf numFmtId="43" fontId="8" fillId="0" borderId="38" xfId="1" applyNumberFormat="1" applyFont="1" applyBorder="1" applyAlignment="1">
      <alignment horizontal="center"/>
    </xf>
    <xf numFmtId="43" fontId="8" fillId="0" borderId="38" xfId="3" applyNumberFormat="1" applyFont="1" applyBorder="1"/>
    <xf numFmtId="43" fontId="11" fillId="0" borderId="38" xfId="1" applyNumberFormat="1" applyFont="1" applyBorder="1" applyAlignment="1"/>
    <xf numFmtId="43" fontId="8" fillId="0" borderId="36" xfId="1" applyNumberFormat="1" applyFont="1" applyBorder="1"/>
    <xf numFmtId="1" fontId="8" fillId="0" borderId="27" xfId="1" applyNumberFormat="1" applyFont="1" applyBorder="1" applyAlignment="1"/>
    <xf numFmtId="1" fontId="8" fillId="0" borderId="35" xfId="1" applyNumberFormat="1" applyFont="1" applyBorder="1" applyAlignment="1"/>
    <xf numFmtId="1" fontId="8" fillId="0" borderId="38" xfId="1" applyNumberFormat="1" applyFont="1" applyBorder="1" applyAlignment="1"/>
    <xf numFmtId="43" fontId="11" fillId="0" borderId="36" xfId="1" applyNumberFormat="1" applyFont="1" applyBorder="1" applyAlignment="1"/>
    <xf numFmtId="1" fontId="11" fillId="0" borderId="33" xfId="1" applyNumberFormat="1" applyFont="1" applyBorder="1"/>
    <xf numFmtId="43" fontId="11" fillId="0" borderId="39" xfId="1" applyNumberFormat="1" applyFont="1" applyBorder="1"/>
    <xf numFmtId="43" fontId="5" fillId="0" borderId="39" xfId="1" applyNumberFormat="1" applyFont="1" applyBorder="1"/>
    <xf numFmtId="0" fontId="11" fillId="0" borderId="39" xfId="0" applyFont="1" applyBorder="1" applyAlignment="1"/>
    <xf numFmtId="0" fontId="11" fillId="0" borderId="39" xfId="0" applyFont="1" applyBorder="1"/>
    <xf numFmtId="43" fontId="11" fillId="0" borderId="39" xfId="1" applyNumberFormat="1" applyFont="1" applyBorder="1" applyAlignment="1"/>
    <xf numFmtId="43" fontId="11" fillId="0" borderId="39" xfId="2" applyNumberFormat="1" applyFont="1" applyBorder="1"/>
    <xf numFmtId="43" fontId="11" fillId="0" borderId="40" xfId="1" applyNumberFormat="1" applyFont="1" applyBorder="1"/>
    <xf numFmtId="1" fontId="5" fillId="0" borderId="33" xfId="1" applyNumberFormat="1" applyFont="1" applyBorder="1"/>
    <xf numFmtId="0" fontId="5" fillId="0" borderId="39" xfId="0" applyFont="1" applyBorder="1" applyAlignment="1"/>
    <xf numFmtId="0" fontId="5" fillId="0" borderId="39" xfId="0" applyFont="1" applyBorder="1"/>
    <xf numFmtId="43" fontId="5" fillId="0" borderId="39" xfId="2" applyNumberFormat="1" applyFont="1" applyBorder="1"/>
    <xf numFmtId="43" fontId="5" fillId="0" borderId="40" xfId="1" applyNumberFormat="1" applyFont="1" applyBorder="1"/>
    <xf numFmtId="1" fontId="5" fillId="0" borderId="0" xfId="1" applyNumberFormat="1" applyFont="1" applyBorder="1"/>
    <xf numFmtId="43" fontId="5" fillId="0" borderId="0" xfId="1" applyNumberFormat="1" applyFont="1" applyBorder="1"/>
    <xf numFmtId="0" fontId="8" fillId="0" borderId="0" xfId="1" applyFont="1"/>
    <xf numFmtId="0" fontId="10" fillId="0" borderId="0" xfId="1" applyFont="1"/>
    <xf numFmtId="43" fontId="9" fillId="0" borderId="0" xfId="3" applyFont="1" applyBorder="1"/>
    <xf numFmtId="43" fontId="9" fillId="0" borderId="0" xfId="3" applyNumberFormat="1" applyFont="1" applyBorder="1"/>
    <xf numFmtId="43" fontId="9" fillId="0" borderId="0" xfId="3" applyNumberFormat="1" applyFont="1" applyBorder="1" applyAlignment="1">
      <alignment horizontal="right"/>
    </xf>
    <xf numFmtId="43" fontId="8" fillId="0" borderId="0" xfId="1" applyNumberFormat="1" applyFont="1" applyBorder="1"/>
    <xf numFmtId="43" fontId="8" fillId="0" borderId="0" xfId="4" applyFont="1"/>
    <xf numFmtId="43" fontId="8" fillId="0" borderId="0" xfId="4" applyNumberFormat="1" applyFont="1"/>
    <xf numFmtId="0" fontId="4" fillId="0" borderId="0" xfId="1" applyFont="1" applyAlignment="1">
      <alignment horizontal="left" indent="12"/>
    </xf>
    <xf numFmtId="189" fontId="8" fillId="0" borderId="0" xfId="3" applyNumberFormat="1" applyFont="1" applyBorder="1"/>
    <xf numFmtId="0" fontId="3" fillId="0" borderId="0" xfId="1" applyFont="1"/>
    <xf numFmtId="0" fontId="8" fillId="0" borderId="0" xfId="1" applyFont="1" applyFill="1"/>
    <xf numFmtId="0" fontId="8" fillId="0" borderId="0" xfId="1" applyFont="1" applyAlignment="1"/>
    <xf numFmtId="43" fontId="11" fillId="0" borderId="0" xfId="3" applyFont="1"/>
    <xf numFmtId="0" fontId="11" fillId="0" borderId="0" xfId="1" applyFont="1"/>
    <xf numFmtId="0" fontId="0" fillId="0" borderId="0" xfId="0" applyBorder="1"/>
    <xf numFmtId="1" fontId="8" fillId="0" borderId="0" xfId="1" applyNumberFormat="1" applyFont="1" applyBorder="1"/>
    <xf numFmtId="1" fontId="9" fillId="0" borderId="15" xfId="1" applyNumberFormat="1" applyFont="1" applyBorder="1" applyAlignment="1">
      <alignment horizontal="center" vertical="center"/>
    </xf>
    <xf numFmtId="43" fontId="8" fillId="0" borderId="24" xfId="1" applyNumberFormat="1" applyFont="1" applyBorder="1" applyAlignment="1">
      <alignment horizontal="left" vertical="center"/>
    </xf>
    <xf numFmtId="43" fontId="8" fillId="0" borderId="25" xfId="1" applyNumberFormat="1" applyFont="1" applyBorder="1"/>
    <xf numFmtId="43" fontId="8" fillId="0" borderId="26" xfId="1" applyNumberFormat="1" applyFont="1" applyBorder="1" applyAlignment="1">
      <alignment horizontal="center"/>
    </xf>
    <xf numFmtId="43" fontId="8" fillId="0" borderId="19" xfId="1" applyNumberFormat="1" applyFont="1" applyBorder="1"/>
    <xf numFmtId="43" fontId="9" fillId="0" borderId="18" xfId="1" applyNumberFormat="1" applyFont="1" applyBorder="1" applyAlignment="1">
      <alignment horizontal="center"/>
    </xf>
    <xf numFmtId="1" fontId="8" fillId="0" borderId="5" xfId="1" applyNumberFormat="1" applyFont="1" applyBorder="1"/>
    <xf numFmtId="43" fontId="9" fillId="0" borderId="6" xfId="1" applyNumberFormat="1" applyFont="1" applyBorder="1"/>
    <xf numFmtId="43" fontId="8" fillId="0" borderId="7" xfId="1" applyNumberFormat="1" applyFont="1" applyBorder="1"/>
    <xf numFmtId="43" fontId="8" fillId="0" borderId="28" xfId="1" applyNumberFormat="1" applyFont="1" applyBorder="1" applyAlignment="1">
      <alignment horizontal="center"/>
    </xf>
    <xf numFmtId="43" fontId="8" fillId="0" borderId="9" xfId="1" applyNumberFormat="1" applyFont="1" applyBorder="1"/>
    <xf numFmtId="0" fontId="9" fillId="0" borderId="38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8" fillId="0" borderId="38" xfId="1" applyFont="1" applyBorder="1"/>
    <xf numFmtId="0" fontId="8" fillId="0" borderId="0" xfId="1" applyFont="1" applyBorder="1"/>
    <xf numFmtId="43" fontId="8" fillId="0" borderId="38" xfId="3" applyFont="1" applyBorder="1"/>
    <xf numFmtId="43" fontId="8" fillId="0" borderId="0" xfId="3" applyFont="1" applyBorder="1"/>
    <xf numFmtId="0" fontId="8" fillId="0" borderId="38" xfId="1" applyFont="1" applyBorder="1" applyAlignment="1">
      <alignment horizontal="center"/>
    </xf>
    <xf numFmtId="43" fontId="9" fillId="0" borderId="11" xfId="1" applyNumberFormat="1" applyFont="1" applyBorder="1" applyAlignment="1">
      <alignment horizontal="center"/>
    </xf>
    <xf numFmtId="43" fontId="9" fillId="0" borderId="13" xfId="1" applyNumberFormat="1" applyFont="1" applyBorder="1" applyAlignment="1">
      <alignment horizontal="center"/>
    </xf>
    <xf numFmtId="43" fontId="9" fillId="0" borderId="14" xfId="3" applyNumberFormat="1" applyFont="1" applyBorder="1" applyAlignment="1">
      <alignment horizontal="center"/>
    </xf>
    <xf numFmtId="43" fontId="4" fillId="0" borderId="0" xfId="1" applyNumberFormat="1" applyFont="1" applyAlignment="1">
      <alignment horizontal="left"/>
    </xf>
    <xf numFmtId="43" fontId="9" fillId="0" borderId="16" xfId="1" applyNumberFormat="1" applyFont="1" applyBorder="1" applyAlignment="1">
      <alignment horizontal="center" vertical="center"/>
    </xf>
    <xf numFmtId="43" fontId="9" fillId="0" borderId="17" xfId="1" applyNumberFormat="1" applyFont="1" applyBorder="1" applyAlignment="1">
      <alignment horizontal="center"/>
    </xf>
    <xf numFmtId="43" fontId="9" fillId="0" borderId="21" xfId="1" applyNumberFormat="1" applyFont="1" applyBorder="1" applyAlignment="1">
      <alignment horizontal="center"/>
    </xf>
    <xf numFmtId="43" fontId="9" fillId="0" borderId="41" xfId="3" applyNumberFormat="1" applyFont="1" applyBorder="1" applyAlignment="1">
      <alignment horizontal="center"/>
    </xf>
    <xf numFmtId="43" fontId="9" fillId="0" borderId="42" xfId="1" applyNumberFormat="1" applyFont="1" applyBorder="1" applyAlignment="1">
      <alignment horizontal="center" vertical="center"/>
    </xf>
    <xf numFmtId="1" fontId="8" fillId="0" borderId="23" xfId="1" applyNumberFormat="1" applyFont="1" applyBorder="1" applyAlignment="1">
      <alignment horizontal="center" vertical="center"/>
    </xf>
    <xf numFmtId="1" fontId="8" fillId="0" borderId="15" xfId="1" applyNumberFormat="1" applyFont="1" applyBorder="1" applyAlignment="1">
      <alignment horizontal="center" vertical="center"/>
    </xf>
    <xf numFmtId="43" fontId="8" fillId="0" borderId="25" xfId="3" applyNumberFormat="1" applyFont="1" applyBorder="1"/>
    <xf numFmtId="43" fontId="11" fillId="0" borderId="33" xfId="1" applyNumberFormat="1" applyFont="1" applyBorder="1" applyAlignment="1">
      <alignment horizontal="center"/>
    </xf>
    <xf numFmtId="43" fontId="11" fillId="0" borderId="40" xfId="1" applyNumberFormat="1" applyFont="1" applyBorder="1" applyAlignment="1">
      <alignment horizontal="center"/>
    </xf>
    <xf numFmtId="1" fontId="9" fillId="0" borderId="32" xfId="1" applyNumberFormat="1" applyFont="1" applyBorder="1" applyAlignment="1">
      <alignment horizontal="center" vertical="center"/>
    </xf>
    <xf numFmtId="1" fontId="9" fillId="0" borderId="29" xfId="1" applyNumberFormat="1" applyFont="1" applyBorder="1" applyAlignment="1">
      <alignment horizontal="center" vertical="center"/>
    </xf>
    <xf numFmtId="43" fontId="5" fillId="0" borderId="35" xfId="1" applyNumberFormat="1" applyFont="1" applyBorder="1" applyAlignment="1">
      <alignment horizontal="center" vertical="center"/>
    </xf>
    <xf numFmtId="43" fontId="5" fillId="0" borderId="36" xfId="1" applyNumberFormat="1" applyFont="1" applyBorder="1" applyAlignment="1">
      <alignment horizontal="center" vertical="center"/>
    </xf>
    <xf numFmtId="43" fontId="5" fillId="0" borderId="37" xfId="1" applyNumberFormat="1" applyFont="1" applyBorder="1" applyAlignment="1">
      <alignment horizontal="center" vertical="center"/>
    </xf>
    <xf numFmtId="43" fontId="5" fillId="0" borderId="34" xfId="1" applyNumberFormat="1" applyFont="1" applyBorder="1" applyAlignment="1">
      <alignment horizontal="center" vertical="center"/>
    </xf>
    <xf numFmtId="43" fontId="8" fillId="0" borderId="35" xfId="1" applyNumberFormat="1" applyFont="1" applyBorder="1" applyAlignment="1">
      <alignment horizontal="center" vertical="center"/>
    </xf>
    <xf numFmtId="43" fontId="8" fillId="0" borderId="36" xfId="1" applyNumberFormat="1" applyFont="1" applyBorder="1" applyAlignment="1">
      <alignment horizontal="center" vertical="center"/>
    </xf>
    <xf numFmtId="43" fontId="8" fillId="0" borderId="37" xfId="1" applyNumberFormat="1" applyFont="1" applyBorder="1" applyAlignment="1">
      <alignment horizontal="center" vertical="center"/>
    </xf>
    <xf numFmtId="43" fontId="8" fillId="0" borderId="34" xfId="1" applyNumberFormat="1" applyFont="1" applyBorder="1" applyAlignment="1">
      <alignment horizontal="center" vertical="center"/>
    </xf>
    <xf numFmtId="43" fontId="5" fillId="0" borderId="27" xfId="1" applyNumberFormat="1" applyFont="1" applyBorder="1" applyAlignment="1">
      <alignment horizontal="center" vertical="center"/>
    </xf>
    <xf numFmtId="43" fontId="5" fillId="0" borderId="30" xfId="1" applyNumberFormat="1" applyFont="1" applyBorder="1" applyAlignment="1">
      <alignment horizontal="center" vertical="center"/>
    </xf>
    <xf numFmtId="43" fontId="11" fillId="0" borderId="27" xfId="1" applyNumberFormat="1" applyFont="1" applyBorder="1" applyAlignment="1">
      <alignment horizontal="center"/>
    </xf>
    <xf numFmtId="43" fontId="11" fillId="0" borderId="38" xfId="1" applyNumberFormat="1" applyFont="1" applyBorder="1" applyAlignment="1">
      <alignment horizontal="center"/>
    </xf>
    <xf numFmtId="43" fontId="11" fillId="0" borderId="30" xfId="2" applyNumberFormat="1" applyFont="1" applyBorder="1" applyAlignment="1">
      <alignment horizontal="center"/>
    </xf>
    <xf numFmtId="43" fontId="8" fillId="0" borderId="39" xfId="1" applyNumberFormat="1" applyFont="1" applyBorder="1" applyAlignment="1">
      <alignment horizontal="center"/>
    </xf>
    <xf numFmtId="0" fontId="8" fillId="0" borderId="40" xfId="1" applyFont="1" applyBorder="1" applyAlignment="1">
      <alignment horizontal="center"/>
    </xf>
    <xf numFmtId="43" fontId="8" fillId="0" borderId="0" xfId="1" applyNumberFormat="1" applyFont="1" applyAlignment="1">
      <alignment horizontal="center"/>
    </xf>
    <xf numFmtId="0" fontId="1" fillId="0" borderId="0" xfId="0" applyFont="1"/>
    <xf numFmtId="190" fontId="0" fillId="0" borderId="0" xfId="5" applyNumberFormat="1" applyFont="1" applyBorder="1"/>
    <xf numFmtId="0" fontId="1" fillId="0" borderId="0" xfId="0" applyFont="1" applyAlignment="1"/>
    <xf numFmtId="0" fontId="1" fillId="0" borderId="0" xfId="0" applyFont="1" applyAlignment="1">
      <alignment horizontal="center"/>
    </xf>
    <xf numFmtId="190" fontId="1" fillId="0" borderId="0" xfId="3" applyNumberFormat="1" applyFont="1" applyBorder="1"/>
    <xf numFmtId="43" fontId="8" fillId="0" borderId="17" xfId="1" applyNumberFormat="1" applyFont="1" applyBorder="1" applyAlignment="1">
      <alignment horizontal="center"/>
    </xf>
    <xf numFmtId="43" fontId="8" fillId="0" borderId="21" xfId="1" applyNumberFormat="1" applyFont="1" applyBorder="1" applyAlignment="1">
      <alignment horizontal="center"/>
    </xf>
    <xf numFmtId="43" fontId="8" fillId="0" borderId="42" xfId="1" applyNumberFormat="1" applyFont="1" applyBorder="1" applyAlignment="1">
      <alignment horizontal="center" vertical="center"/>
    </xf>
    <xf numFmtId="191" fontId="8" fillId="0" borderId="25" xfId="3" applyNumberFormat="1" applyFont="1" applyBorder="1"/>
    <xf numFmtId="43" fontId="8" fillId="2" borderId="25" xfId="3" applyNumberFormat="1" applyFont="1" applyFill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43" fontId="8" fillId="0" borderId="8" xfId="3" applyFont="1" applyBorder="1"/>
    <xf numFmtId="43" fontId="8" fillId="0" borderId="9" xfId="3" applyFont="1" applyBorder="1"/>
    <xf numFmtId="43" fontId="9" fillId="0" borderId="10" xfId="3" applyFont="1" applyBorder="1"/>
    <xf numFmtId="0" fontId="4" fillId="0" borderId="0" xfId="1" applyFont="1" applyAlignment="1">
      <alignment horizontal="left"/>
    </xf>
    <xf numFmtId="43" fontId="0" fillId="0" borderId="0" xfId="0" applyNumberFormat="1"/>
    <xf numFmtId="0" fontId="11" fillId="0" borderId="0" xfId="1" applyFont="1" applyAlignment="1">
      <alignment horizontal="left"/>
    </xf>
    <xf numFmtId="0" fontId="14" fillId="0" borderId="0" xfId="6" applyFont="1"/>
    <xf numFmtId="2" fontId="0" fillId="0" borderId="0" xfId="0" applyNumberFormat="1"/>
    <xf numFmtId="187" fontId="0" fillId="0" borderId="0" xfId="0" applyNumberFormat="1"/>
    <xf numFmtId="0" fontId="0" fillId="0" borderId="43" xfId="0" applyBorder="1"/>
    <xf numFmtId="192" fontId="0" fillId="0" borderId="0" xfId="0" applyNumberFormat="1"/>
    <xf numFmtId="0" fontId="0" fillId="0" borderId="30" xfId="0" applyBorder="1"/>
    <xf numFmtId="0" fontId="4" fillId="0" borderId="0" xfId="1" applyFont="1" applyAlignment="1">
      <alignment horizontal="center"/>
    </xf>
    <xf numFmtId="43" fontId="11" fillId="0" borderId="36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43" fontId="8" fillId="0" borderId="0" xfId="1" applyNumberFormat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43" fontId="11" fillId="0" borderId="0" xfId="1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1" fontId="9" fillId="0" borderId="0" xfId="1" applyNumberFormat="1" applyFont="1" applyBorder="1" applyAlignment="1">
      <alignment horizontal="center" vertical="center"/>
    </xf>
    <xf numFmtId="43" fontId="11" fillId="0" borderId="0" xfId="2" applyNumberFormat="1" applyFont="1" applyBorder="1" applyAlignment="1">
      <alignment horizontal="center"/>
    </xf>
    <xf numFmtId="1" fontId="9" fillId="0" borderId="1" xfId="1" applyNumberFormat="1" applyFont="1" applyBorder="1" applyAlignment="1">
      <alignment horizontal="center" vertical="center"/>
    </xf>
    <xf numFmtId="43" fontId="9" fillId="0" borderId="2" xfId="1" applyNumberFormat="1" applyFont="1" applyBorder="1" applyAlignment="1">
      <alignment horizontal="center" vertical="center"/>
    </xf>
    <xf numFmtId="43" fontId="9" fillId="0" borderId="4" xfId="1" applyNumberFormat="1" applyFont="1" applyBorder="1" applyAlignment="1">
      <alignment horizontal="center" vertical="center"/>
    </xf>
    <xf numFmtId="43" fontId="4" fillId="0" borderId="0" xfId="1" applyNumberFormat="1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Continuous" vertical="center"/>
    </xf>
    <xf numFmtId="43" fontId="4" fillId="0" borderId="0" xfId="0" applyNumberFormat="1" applyFont="1" applyBorder="1" applyAlignment="1">
      <alignment horizontal="centerContinuous" vertical="center"/>
    </xf>
    <xf numFmtId="0" fontId="4" fillId="0" borderId="0" xfId="0" applyFont="1" applyBorder="1" applyAlignment="1">
      <alignment horizontal="left" vertical="center"/>
    </xf>
    <xf numFmtId="43" fontId="4" fillId="0" borderId="0" xfId="8" applyFont="1" applyBorder="1" applyAlignment="1">
      <alignment horizontal="left" vertical="center"/>
    </xf>
    <xf numFmtId="190" fontId="4" fillId="0" borderId="0" xfId="8" applyNumberFormat="1" applyFont="1" applyBorder="1" applyAlignment="1">
      <alignment horizontal="left"/>
    </xf>
    <xf numFmtId="1" fontId="16" fillId="0" borderId="0" xfId="0" applyNumberFormat="1" applyFont="1"/>
    <xf numFmtId="0" fontId="4" fillId="0" borderId="0" xfId="0" applyFont="1" applyAlignment="1">
      <alignment horizontal="left"/>
    </xf>
    <xf numFmtId="0" fontId="16" fillId="0" borderId="0" xfId="0" applyFont="1"/>
    <xf numFmtId="43" fontId="9" fillId="0" borderId="0" xfId="3" applyNumberFormat="1" applyFont="1" applyBorder="1" applyAlignment="1">
      <alignment horizontal="center"/>
    </xf>
    <xf numFmtId="43" fontId="9" fillId="0" borderId="0" xfId="1" applyNumberFormat="1" applyFont="1" applyBorder="1" applyAlignment="1">
      <alignment horizontal="center" vertical="center"/>
    </xf>
    <xf numFmtId="1" fontId="8" fillId="0" borderId="0" xfId="1" applyNumberFormat="1" applyFont="1" applyBorder="1" applyAlignment="1">
      <alignment horizontal="center" vertical="center"/>
    </xf>
    <xf numFmtId="43" fontId="8" fillId="0" borderId="0" xfId="1" applyNumberFormat="1" applyFont="1" applyBorder="1" applyAlignment="1">
      <alignment horizontal="center" vertical="center"/>
    </xf>
    <xf numFmtId="43" fontId="9" fillId="0" borderId="0" xfId="1" applyNumberFormat="1" applyFont="1" applyBorder="1"/>
    <xf numFmtId="43" fontId="9" fillId="0" borderId="0" xfId="1" applyNumberFormat="1" applyFont="1" applyBorder="1" applyAlignment="1"/>
    <xf numFmtId="0" fontId="4" fillId="0" borderId="0" xfId="0" applyFont="1" applyBorder="1" applyAlignment="1"/>
    <xf numFmtId="0" fontId="4" fillId="0" borderId="0" xfId="1" applyFont="1" applyBorder="1" applyAlignment="1">
      <alignment horizontal="left"/>
    </xf>
    <xf numFmtId="0" fontId="4" fillId="0" borderId="0" xfId="1" applyFont="1" applyBorder="1" applyAlignment="1">
      <alignment horizontal="right"/>
    </xf>
    <xf numFmtId="0" fontId="4" fillId="0" borderId="0" xfId="1" applyFont="1" applyBorder="1" applyAlignment="1"/>
    <xf numFmtId="0" fontId="4" fillId="0" borderId="0" xfId="1" applyFont="1" applyBorder="1" applyAlignment="1">
      <alignment horizontal="center"/>
    </xf>
    <xf numFmtId="43" fontId="4" fillId="0" borderId="0" xfId="8" applyFont="1" applyBorder="1" applyAlignment="1">
      <alignment horizontal="right"/>
    </xf>
    <xf numFmtId="0" fontId="4" fillId="0" borderId="0" xfId="1" applyFont="1" applyAlignment="1">
      <alignment horizontal="center"/>
    </xf>
    <xf numFmtId="43" fontId="4" fillId="0" borderId="0" xfId="1" applyNumberFormat="1" applyFont="1" applyAlignment="1"/>
    <xf numFmtId="43" fontId="4" fillId="0" borderId="0" xfId="1" applyNumberFormat="1" applyFont="1" applyAlignment="1">
      <alignment horizontal="center"/>
    </xf>
    <xf numFmtId="43" fontId="16" fillId="0" borderId="0" xfId="0" applyNumberFormat="1" applyFont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43" fontId="4" fillId="0" borderId="0" xfId="1" applyNumberFormat="1" applyFont="1" applyAlignment="1">
      <alignment horizontal="center"/>
    </xf>
    <xf numFmtId="43" fontId="8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2" fontId="8" fillId="0" borderId="15" xfId="1" applyNumberFormat="1" applyFont="1" applyBorder="1" applyAlignment="1">
      <alignment horizontal="center" vertical="center"/>
    </xf>
    <xf numFmtId="0" fontId="16" fillId="0" borderId="35" xfId="0" applyFont="1" applyBorder="1"/>
    <xf numFmtId="0" fontId="16" fillId="0" borderId="38" xfId="0" applyFont="1" applyBorder="1"/>
    <xf numFmtId="0" fontId="0" fillId="0" borderId="36" xfId="0" applyBorder="1"/>
    <xf numFmtId="0" fontId="16" fillId="0" borderId="27" xfId="0" applyFont="1" applyBorder="1"/>
    <xf numFmtId="0" fontId="16" fillId="0" borderId="0" xfId="0" applyFont="1" applyBorder="1"/>
    <xf numFmtId="0" fontId="16" fillId="0" borderId="37" xfId="0" applyFont="1" applyBorder="1"/>
    <xf numFmtId="0" fontId="16" fillId="0" borderId="44" xfId="0" applyFont="1" applyBorder="1"/>
    <xf numFmtId="43" fontId="16" fillId="0" borderId="0" xfId="5" applyFont="1" applyBorder="1"/>
    <xf numFmtId="0" fontId="16" fillId="0" borderId="30" xfId="0" applyFont="1" applyBorder="1"/>
    <xf numFmtId="2" fontId="16" fillId="0" borderId="30" xfId="0" applyNumberFormat="1" applyFont="1" applyBorder="1"/>
    <xf numFmtId="0" fontId="16" fillId="0" borderId="34" xfId="0" applyFont="1" applyBorder="1"/>
    <xf numFmtId="0" fontId="16" fillId="0" borderId="36" xfId="0" applyFont="1" applyBorder="1"/>
    <xf numFmtId="2" fontId="16" fillId="0" borderId="44" xfId="0" applyNumberFormat="1" applyFont="1" applyBorder="1"/>
    <xf numFmtId="2" fontId="16" fillId="0" borderId="34" xfId="0" applyNumberFormat="1" applyFont="1" applyBorder="1"/>
    <xf numFmtId="43" fontId="16" fillId="0" borderId="30" xfId="5" applyNumberFormat="1" applyFont="1" applyBorder="1"/>
    <xf numFmtId="2" fontId="16" fillId="0" borderId="0" xfId="0" applyNumberFormat="1" applyFont="1" applyBorder="1"/>
    <xf numFmtId="43" fontId="16" fillId="0" borderId="0" xfId="5" applyNumberFormat="1" applyFont="1" applyBorder="1"/>
    <xf numFmtId="0" fontId="0" fillId="0" borderId="38" xfId="0" applyBorder="1"/>
    <xf numFmtId="0" fontId="0" fillId="0" borderId="27" xfId="0" applyBorder="1"/>
    <xf numFmtId="0" fontId="16" fillId="0" borderId="0" xfId="0" applyFont="1" applyBorder="1" applyAlignment="1">
      <alignment horizontal="center"/>
    </xf>
    <xf numFmtId="0" fontId="16" fillId="0" borderId="33" xfId="0" applyFont="1" applyBorder="1"/>
    <xf numFmtId="0" fontId="16" fillId="0" borderId="39" xfId="0" applyFont="1" applyBorder="1"/>
    <xf numFmtId="0" fontId="0" fillId="0" borderId="39" xfId="0" applyBorder="1"/>
    <xf numFmtId="43" fontId="16" fillId="0" borderId="39" xfId="5" applyFont="1" applyBorder="1"/>
    <xf numFmtId="0" fontId="0" fillId="0" borderId="35" xfId="0" applyBorder="1"/>
    <xf numFmtId="2" fontId="16" fillId="0" borderId="27" xfId="0" applyNumberFormat="1" applyFont="1" applyBorder="1"/>
    <xf numFmtId="43" fontId="16" fillId="0" borderId="27" xfId="5" applyNumberFormat="1" applyFont="1" applyBorder="1"/>
    <xf numFmtId="2" fontId="16" fillId="0" borderId="37" xfId="0" applyNumberFormat="1" applyFont="1" applyBorder="1"/>
    <xf numFmtId="0" fontId="16" fillId="0" borderId="32" xfId="0" applyFont="1" applyBorder="1"/>
    <xf numFmtId="0" fontId="16" fillId="0" borderId="40" xfId="0" applyFont="1" applyBorder="1"/>
    <xf numFmtId="187" fontId="8" fillId="0" borderId="23" xfId="1" applyNumberFormat="1" applyFont="1" applyBorder="1" applyAlignment="1">
      <alignment horizontal="center" vertical="center"/>
    </xf>
    <xf numFmtId="0" fontId="0" fillId="0" borderId="31" xfId="0" applyBorder="1"/>
    <xf numFmtId="43" fontId="9" fillId="0" borderId="45" xfId="1" applyNumberFormat="1" applyFont="1" applyBorder="1" applyAlignment="1">
      <alignment horizontal="center" vertical="center"/>
    </xf>
    <xf numFmtId="43" fontId="8" fillId="0" borderId="46" xfId="3" applyFont="1" applyBorder="1"/>
    <xf numFmtId="43" fontId="8" fillId="0" borderId="45" xfId="1" applyNumberFormat="1" applyFont="1" applyBorder="1" applyAlignment="1">
      <alignment horizontal="center" vertical="center"/>
    </xf>
    <xf numFmtId="0" fontId="0" fillId="0" borderId="2" xfId="0" applyBorder="1"/>
    <xf numFmtId="0" fontId="0" fillId="0" borderId="24" xfId="0" applyBorder="1"/>
    <xf numFmtId="43" fontId="0" fillId="0" borderId="24" xfId="0" applyNumberFormat="1" applyBorder="1"/>
    <xf numFmtId="0" fontId="17" fillId="0" borderId="32" xfId="0" applyFont="1" applyBorder="1" applyAlignment="1">
      <alignment horizontal="center"/>
    </xf>
    <xf numFmtId="0" fontId="4" fillId="0" borderId="0" xfId="1" applyFont="1" applyAlignment="1">
      <alignment horizontal="left"/>
    </xf>
    <xf numFmtId="43" fontId="4" fillId="0" borderId="0" xfId="1" applyNumberFormat="1" applyFont="1" applyAlignment="1">
      <alignment horizontal="center"/>
    </xf>
    <xf numFmtId="43" fontId="8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59" fontId="15" fillId="0" borderId="0" xfId="7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44" xfId="0" applyBorder="1"/>
    <xf numFmtId="0" fontId="0" fillId="0" borderId="35" xfId="0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43" fontId="0" fillId="3" borderId="48" xfId="5" applyFont="1" applyFill="1" applyBorder="1" applyAlignment="1">
      <alignment horizontal="center"/>
    </xf>
    <xf numFmtId="43" fontId="0" fillId="0" borderId="0" xfId="5" applyFont="1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0" fillId="3" borderId="35" xfId="0" applyFill="1" applyBorder="1"/>
    <xf numFmtId="0" fontId="0" fillId="3" borderId="38" xfId="0" applyFill="1" applyBorder="1"/>
    <xf numFmtId="2" fontId="0" fillId="0" borderId="0" xfId="0" applyNumberFormat="1" applyBorder="1"/>
    <xf numFmtId="59" fontId="0" fillId="0" borderId="0" xfId="0" applyNumberFormat="1" applyBorder="1"/>
    <xf numFmtId="0" fontId="0" fillId="0" borderId="37" xfId="0" applyBorder="1"/>
    <xf numFmtId="0" fontId="0" fillId="0" borderId="33" xfId="0" applyBorder="1"/>
    <xf numFmtId="0" fontId="0" fillId="0" borderId="40" xfId="0" applyBorder="1"/>
    <xf numFmtId="0" fontId="0" fillId="4" borderId="35" xfId="0" applyFill="1" applyBorder="1"/>
    <xf numFmtId="0" fontId="0" fillId="4" borderId="38" xfId="0" applyFill="1" applyBorder="1"/>
    <xf numFmtId="0" fontId="0" fillId="4" borderId="48" xfId="0" applyFill="1" applyBorder="1" applyAlignment="1">
      <alignment horizontal="center"/>
    </xf>
    <xf numFmtId="0" fontId="0" fillId="0" borderId="44" xfId="0" applyBorder="1" applyAlignment="1">
      <alignment horizontal="left"/>
    </xf>
    <xf numFmtId="0" fontId="0" fillId="0" borderId="48" xfId="0" applyBorder="1"/>
    <xf numFmtId="0" fontId="0" fillId="0" borderId="34" xfId="0" applyBorder="1"/>
    <xf numFmtId="187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Border="1"/>
    <xf numFmtId="2" fontId="0" fillId="3" borderId="48" xfId="0" applyNumberFormat="1" applyFill="1" applyBorder="1" applyAlignment="1">
      <alignment horizontal="center"/>
    </xf>
    <xf numFmtId="187" fontId="0" fillId="3" borderId="48" xfId="0" applyNumberFormat="1" applyFill="1" applyBorder="1" applyAlignment="1">
      <alignment horizontal="center"/>
    </xf>
    <xf numFmtId="2" fontId="0" fillId="3" borderId="43" xfId="0" applyNumberFormat="1" applyFill="1" applyBorder="1" applyAlignment="1">
      <alignment horizontal="center"/>
    </xf>
    <xf numFmtId="43" fontId="0" fillId="0" borderId="38" xfId="5" applyFont="1" applyBorder="1"/>
    <xf numFmtId="43" fontId="9" fillId="0" borderId="0" xfId="1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43" fontId="0" fillId="0" borderId="0" xfId="0" applyNumberFormat="1" applyBorder="1"/>
    <xf numFmtId="43" fontId="9" fillId="0" borderId="41" xfId="1" applyNumberFormat="1" applyFont="1" applyBorder="1" applyAlignment="1">
      <alignment horizontal="center"/>
    </xf>
    <xf numFmtId="43" fontId="8" fillId="0" borderId="41" xfId="1" applyNumberFormat="1" applyFont="1" applyBorder="1" applyAlignment="1">
      <alignment horizontal="center"/>
    </xf>
    <xf numFmtId="43" fontId="8" fillId="0" borderId="20" xfId="1" applyNumberFormat="1" applyFont="1" applyBorder="1" applyAlignment="1">
      <alignment horizontal="center"/>
    </xf>
    <xf numFmtId="0" fontId="8" fillId="0" borderId="20" xfId="1" applyFont="1" applyBorder="1" applyAlignment="1">
      <alignment horizontal="center" vertical="center"/>
    </xf>
    <xf numFmtId="0" fontId="8" fillId="0" borderId="6" xfId="1" applyFont="1" applyBorder="1"/>
    <xf numFmtId="43" fontId="8" fillId="0" borderId="7" xfId="3" applyNumberFormat="1" applyFont="1" applyBorder="1"/>
    <xf numFmtId="0" fontId="8" fillId="0" borderId="8" xfId="1" applyFont="1" applyBorder="1" applyAlignment="1">
      <alignment horizontal="center" vertical="center"/>
    </xf>
    <xf numFmtId="43" fontId="8" fillId="0" borderId="51" xfId="3" applyFont="1" applyBorder="1"/>
    <xf numFmtId="43" fontId="8" fillId="0" borderId="52" xfId="3" applyFont="1" applyBorder="1"/>
    <xf numFmtId="43" fontId="9" fillId="0" borderId="47" xfId="1" applyNumberFormat="1" applyFont="1" applyBorder="1"/>
    <xf numFmtId="43" fontId="8" fillId="0" borderId="54" xfId="1" applyNumberFormat="1" applyFont="1" applyBorder="1"/>
    <xf numFmtId="43" fontId="8" fillId="0" borderId="55" xfId="1" applyNumberFormat="1" applyFont="1" applyBorder="1" applyAlignment="1">
      <alignment horizontal="center"/>
    </xf>
    <xf numFmtId="43" fontId="8" fillId="0" borderId="56" xfId="1" applyNumberFormat="1" applyFont="1" applyBorder="1"/>
    <xf numFmtId="43" fontId="9" fillId="0" borderId="39" xfId="3" applyFont="1" applyBorder="1"/>
    <xf numFmtId="0" fontId="0" fillId="0" borderId="47" xfId="0" applyBorder="1"/>
    <xf numFmtId="0" fontId="8" fillId="0" borderId="53" xfId="1" applyFont="1" applyBorder="1"/>
    <xf numFmtId="43" fontId="8" fillId="0" borderId="58" xfId="3" applyNumberFormat="1" applyFont="1" applyBorder="1"/>
    <xf numFmtId="0" fontId="8" fillId="0" borderId="59" xfId="1" applyFont="1" applyBorder="1" applyAlignment="1">
      <alignment horizontal="center" vertical="center"/>
    </xf>
    <xf numFmtId="1" fontId="9" fillId="0" borderId="33" xfId="1" applyNumberFormat="1" applyFont="1" applyBorder="1" applyAlignment="1">
      <alignment horizontal="center" vertical="center"/>
    </xf>
    <xf numFmtId="43" fontId="9" fillId="0" borderId="57" xfId="3" applyFont="1" applyBorder="1"/>
    <xf numFmtId="43" fontId="9" fillId="0" borderId="56" xfId="3" applyFont="1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37" xfId="0" applyBorder="1" applyAlignment="1">
      <alignment horizontal="left"/>
    </xf>
    <xf numFmtId="0" fontId="0" fillId="0" borderId="44" xfId="0" applyBorder="1" applyAlignment="1">
      <alignment horizontal="right"/>
    </xf>
    <xf numFmtId="0" fontId="0" fillId="0" borderId="44" xfId="0" applyFill="1" applyBorder="1" applyAlignment="1">
      <alignment horizontal="center"/>
    </xf>
    <xf numFmtId="0" fontId="0" fillId="0" borderId="27" xfId="0" applyBorder="1" applyAlignment="1">
      <alignment horizontal="left"/>
    </xf>
    <xf numFmtId="2" fontId="0" fillId="3" borderId="60" xfId="0" applyNumberForma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43" fontId="8" fillId="0" borderId="17" xfId="3" applyNumberFormat="1" applyFont="1" applyBorder="1"/>
    <xf numFmtId="0" fontId="8" fillId="0" borderId="18" xfId="1" applyFont="1" applyBorder="1" applyAlignment="1">
      <alignment horizontal="center" vertical="center"/>
    </xf>
    <xf numFmtId="0" fontId="4" fillId="0" borderId="0" xfId="1" applyFont="1" applyAlignment="1">
      <alignment horizontal="left"/>
    </xf>
    <xf numFmtId="43" fontId="4" fillId="0" borderId="0" xfId="1" applyNumberFormat="1" applyFont="1" applyAlignment="1">
      <alignment horizontal="center"/>
    </xf>
    <xf numFmtId="1" fontId="9" fillId="0" borderId="1" xfId="1" applyNumberFormat="1" applyFont="1" applyBorder="1" applyAlignment="1">
      <alignment horizontal="center" vertical="center"/>
    </xf>
    <xf numFmtId="1" fontId="9" fillId="0" borderId="5" xfId="1" applyNumberFormat="1" applyFont="1" applyBorder="1" applyAlignment="1">
      <alignment horizontal="center" vertical="center"/>
    </xf>
    <xf numFmtId="43" fontId="9" fillId="0" borderId="2" xfId="1" applyNumberFormat="1" applyFont="1" applyBorder="1" applyAlignment="1">
      <alignment horizontal="center" vertical="center"/>
    </xf>
    <xf numFmtId="43" fontId="9" fillId="0" borderId="6" xfId="1" applyNumberFormat="1" applyFont="1" applyBorder="1" applyAlignment="1">
      <alignment horizontal="center" vertical="center"/>
    </xf>
    <xf numFmtId="43" fontId="9" fillId="0" borderId="3" xfId="1" applyNumberFormat="1" applyFont="1" applyBorder="1" applyAlignment="1">
      <alignment horizontal="center"/>
    </xf>
    <xf numFmtId="43" fontId="9" fillId="0" borderId="4" xfId="1" applyNumberFormat="1" applyFont="1" applyBorder="1" applyAlignment="1">
      <alignment horizontal="center"/>
    </xf>
    <xf numFmtId="43" fontId="8" fillId="0" borderId="0" xfId="1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4" xfId="0" applyBorder="1" applyAlignment="1">
      <alignment horizontal="left"/>
    </xf>
    <xf numFmtId="0" fontId="4" fillId="0" borderId="0" xfId="1" applyFont="1" applyAlignment="1">
      <alignment horizontal="left"/>
    </xf>
    <xf numFmtId="43" fontId="4" fillId="0" borderId="0" xfId="1" applyNumberFormat="1" applyFont="1" applyAlignment="1">
      <alignment horizontal="center"/>
    </xf>
    <xf numFmtId="1" fontId="9" fillId="0" borderId="1" xfId="1" applyNumberFormat="1" applyFont="1" applyBorder="1" applyAlignment="1">
      <alignment horizontal="center" vertical="center"/>
    </xf>
    <xf numFmtId="1" fontId="9" fillId="0" borderId="5" xfId="1" applyNumberFormat="1" applyFont="1" applyBorder="1" applyAlignment="1">
      <alignment horizontal="center" vertical="center"/>
    </xf>
    <xf numFmtId="43" fontId="9" fillId="0" borderId="2" xfId="1" applyNumberFormat="1" applyFont="1" applyBorder="1" applyAlignment="1">
      <alignment horizontal="center" vertical="center"/>
    </xf>
    <xf numFmtId="43" fontId="9" fillId="0" borderId="6" xfId="1" applyNumberFormat="1" applyFont="1" applyBorder="1" applyAlignment="1">
      <alignment horizontal="center" vertical="center"/>
    </xf>
    <xf numFmtId="43" fontId="9" fillId="0" borderId="3" xfId="1" applyNumberFormat="1" applyFont="1" applyBorder="1" applyAlignment="1">
      <alignment horizontal="center"/>
    </xf>
    <xf numFmtId="43" fontId="9" fillId="0" borderId="4" xfId="1" applyNumberFormat="1" applyFont="1" applyBorder="1" applyAlignment="1">
      <alignment horizontal="center"/>
    </xf>
    <xf numFmtId="43" fontId="8" fillId="0" borderId="0" xfId="1" applyNumberFormat="1" applyFont="1" applyAlignment="1">
      <alignment horizontal="center"/>
    </xf>
    <xf numFmtId="0" fontId="0" fillId="0" borderId="0" xfId="0" applyBorder="1" applyAlignment="1">
      <alignment horizontal="center"/>
    </xf>
    <xf numFmtId="43" fontId="0" fillId="3" borderId="49" xfId="5" applyNumberFormat="1" applyFont="1" applyFill="1" applyBorder="1"/>
    <xf numFmtId="193" fontId="8" fillId="0" borderId="17" xfId="1" applyNumberFormat="1" applyFont="1" applyBorder="1" applyAlignment="1">
      <alignment horizontal="center"/>
    </xf>
    <xf numFmtId="2" fontId="0" fillId="0" borderId="50" xfId="0" applyNumberFormat="1" applyBorder="1"/>
    <xf numFmtId="1" fontId="3" fillId="0" borderId="0" xfId="1" applyNumberFormat="1" applyFont="1" applyAlignment="1"/>
    <xf numFmtId="194" fontId="0" fillId="5" borderId="47" xfId="0" applyNumberFormat="1" applyFill="1" applyBorder="1"/>
    <xf numFmtId="195" fontId="0" fillId="5" borderId="47" xfId="0" applyNumberFormat="1" applyFill="1" applyBorder="1"/>
    <xf numFmtId="192" fontId="0" fillId="5" borderId="47" xfId="0" applyNumberFormat="1" applyFill="1" applyBorder="1"/>
    <xf numFmtId="0" fontId="8" fillId="0" borderId="0" xfId="1" applyFont="1" applyFill="1" applyBorder="1"/>
    <xf numFmtId="187" fontId="8" fillId="0" borderId="0" xfId="1" applyNumberFormat="1" applyFont="1" applyBorder="1" applyAlignment="1">
      <alignment horizontal="center" vertical="center"/>
    </xf>
    <xf numFmtId="43" fontId="8" fillId="0" borderId="0" xfId="3" applyNumberFormat="1" applyFont="1" applyBorder="1"/>
    <xf numFmtId="0" fontId="8" fillId="0" borderId="0" xfId="1" applyFont="1" applyBorder="1" applyAlignment="1">
      <alignment horizontal="center" vertical="center"/>
    </xf>
    <xf numFmtId="43" fontId="9" fillId="0" borderId="14" xfId="1" applyNumberFormat="1" applyFont="1" applyBorder="1" applyAlignment="1">
      <alignment horizontal="center"/>
    </xf>
    <xf numFmtId="191" fontId="8" fillId="0" borderId="7" xfId="3" applyNumberFormat="1" applyFont="1" applyBorder="1"/>
    <xf numFmtId="0" fontId="9" fillId="0" borderId="53" xfId="1" applyFont="1" applyBorder="1" applyAlignment="1">
      <alignment horizontal="center"/>
    </xf>
    <xf numFmtId="43" fontId="8" fillId="0" borderId="24" xfId="1" applyNumberFormat="1" applyFont="1" applyBorder="1" applyAlignment="1">
      <alignment horizontal="center" vertical="center"/>
    </xf>
    <xf numFmtId="1" fontId="3" fillId="0" borderId="32" xfId="1" applyNumberFormat="1" applyFont="1" applyBorder="1" applyAlignment="1">
      <alignment horizontal="center" vertical="center"/>
    </xf>
    <xf numFmtId="43" fontId="4" fillId="0" borderId="35" xfId="1" applyNumberFormat="1" applyFont="1" applyBorder="1" applyAlignment="1">
      <alignment horizontal="center" vertical="center"/>
    </xf>
    <xf numFmtId="43" fontId="4" fillId="0" borderId="36" xfId="1" applyNumberFormat="1" applyFont="1" applyBorder="1" applyAlignment="1">
      <alignment horizontal="center" vertical="center"/>
    </xf>
    <xf numFmtId="43" fontId="3" fillId="0" borderId="35" xfId="1" applyNumberFormat="1" applyFont="1" applyBorder="1" applyAlignment="1">
      <alignment horizontal="center" vertical="center"/>
    </xf>
    <xf numFmtId="43" fontId="3" fillId="0" borderId="36" xfId="1" applyNumberFormat="1" applyFont="1" applyBorder="1" applyAlignment="1">
      <alignment horizontal="center" vertical="center"/>
    </xf>
    <xf numFmtId="1" fontId="3" fillId="0" borderId="29" xfId="1" applyNumberFormat="1" applyFont="1" applyBorder="1" applyAlignment="1">
      <alignment horizontal="center" vertical="center"/>
    </xf>
    <xf numFmtId="43" fontId="3" fillId="0" borderId="37" xfId="1" applyNumberFormat="1" applyFont="1" applyBorder="1" applyAlignment="1">
      <alignment horizontal="center" vertical="center"/>
    </xf>
    <xf numFmtId="43" fontId="3" fillId="0" borderId="34" xfId="1" applyNumberFormat="1" applyFont="1" applyBorder="1" applyAlignment="1">
      <alignment horizontal="center" vertical="center"/>
    </xf>
    <xf numFmtId="43" fontId="4" fillId="0" borderId="37" xfId="1" applyNumberFormat="1" applyFont="1" applyBorder="1" applyAlignment="1">
      <alignment horizontal="center" vertical="center"/>
    </xf>
    <xf numFmtId="43" fontId="4" fillId="0" borderId="34" xfId="1" applyNumberFormat="1" applyFont="1" applyBorder="1" applyAlignment="1">
      <alignment horizontal="center" vertical="center"/>
    </xf>
    <xf numFmtId="43" fontId="3" fillId="0" borderId="27" xfId="1" applyNumberFormat="1" applyFont="1" applyBorder="1" applyAlignment="1">
      <alignment horizontal="center" vertical="center"/>
    </xf>
    <xf numFmtId="43" fontId="3" fillId="0" borderId="30" xfId="1" applyNumberFormat="1" applyFont="1" applyBorder="1" applyAlignment="1">
      <alignment horizontal="center" vertical="center"/>
    </xf>
    <xf numFmtId="1" fontId="4" fillId="0" borderId="32" xfId="1" applyNumberFormat="1" applyFont="1" applyBorder="1" applyAlignment="1">
      <alignment horizontal="center"/>
    </xf>
    <xf numFmtId="43" fontId="4" fillId="0" borderId="27" xfId="1" applyNumberFormat="1" applyFont="1" applyBorder="1"/>
    <xf numFmtId="43" fontId="4" fillId="0" borderId="35" xfId="1" applyNumberFormat="1" applyFont="1" applyBorder="1" applyAlignment="1"/>
    <xf numFmtId="43" fontId="4" fillId="0" borderId="36" xfId="1" applyNumberFormat="1" applyFont="1" applyBorder="1" applyAlignment="1"/>
    <xf numFmtId="43" fontId="4" fillId="0" borderId="35" xfId="1" applyNumberFormat="1" applyFont="1" applyBorder="1" applyAlignment="1">
      <alignment horizontal="left"/>
    </xf>
    <xf numFmtId="188" fontId="4" fillId="0" borderId="38" xfId="1" applyNumberFormat="1" applyFont="1" applyBorder="1" applyAlignment="1"/>
    <xf numFmtId="43" fontId="4" fillId="0" borderId="35" xfId="1" applyNumberFormat="1" applyFont="1" applyBorder="1" applyAlignment="1">
      <alignment horizontal="center"/>
    </xf>
    <xf numFmtId="43" fontId="4" fillId="0" borderId="36" xfId="1" applyNumberFormat="1" applyFont="1" applyBorder="1" applyAlignment="1">
      <alignment horizontal="center"/>
    </xf>
    <xf numFmtId="1" fontId="4" fillId="0" borderId="31" xfId="1" applyNumberFormat="1" applyFont="1" applyBorder="1" applyAlignment="1">
      <alignment horizontal="center"/>
    </xf>
    <xf numFmtId="43" fontId="4" fillId="0" borderId="27" xfId="1" applyNumberFormat="1" applyFont="1" applyBorder="1" applyAlignment="1">
      <alignment horizontal="center"/>
    </xf>
    <xf numFmtId="43" fontId="4" fillId="0" borderId="0" xfId="1" applyNumberFormat="1" applyFont="1" applyBorder="1" applyAlignment="1">
      <alignment horizontal="center"/>
    </xf>
    <xf numFmtId="43" fontId="4" fillId="0" borderId="27" xfId="1" applyNumberFormat="1" applyFont="1" applyBorder="1" applyAlignment="1">
      <alignment horizontal="left"/>
    </xf>
    <xf numFmtId="188" fontId="4" fillId="0" borderId="0" xfId="1" applyNumberFormat="1" applyFont="1" applyBorder="1" applyAlignment="1"/>
    <xf numFmtId="43" fontId="4" fillId="0" borderId="30" xfId="1" applyNumberFormat="1" applyFont="1" applyBorder="1" applyAlignment="1">
      <alignment horizontal="center"/>
    </xf>
    <xf numFmtId="1" fontId="4" fillId="0" borderId="31" xfId="1" applyNumberFormat="1" applyFont="1" applyBorder="1"/>
    <xf numFmtId="43" fontId="4" fillId="0" borderId="27" xfId="1" applyNumberFormat="1" applyFont="1" applyBorder="1" applyAlignment="1"/>
    <xf numFmtId="43" fontId="4" fillId="0" borderId="0" xfId="1" applyNumberFormat="1" applyFont="1" applyBorder="1"/>
    <xf numFmtId="0" fontId="4" fillId="0" borderId="37" xfId="1" applyFont="1" applyBorder="1" applyAlignment="1"/>
    <xf numFmtId="0" fontId="4" fillId="0" borderId="34" xfId="1" applyFont="1" applyBorder="1" applyAlignment="1"/>
    <xf numFmtId="1" fontId="4" fillId="0" borderId="33" xfId="1" applyNumberFormat="1" applyFont="1" applyBorder="1"/>
    <xf numFmtId="43" fontId="4" fillId="0" borderId="35" xfId="1" applyNumberFormat="1" applyFont="1" applyBorder="1"/>
    <xf numFmtId="43" fontId="4" fillId="0" borderId="38" xfId="1" applyNumberFormat="1" applyFont="1" applyBorder="1"/>
    <xf numFmtId="43" fontId="4" fillId="0" borderId="38" xfId="1" applyNumberFormat="1" applyFont="1" applyBorder="1" applyAlignment="1">
      <alignment horizontal="center"/>
    </xf>
    <xf numFmtId="43" fontId="4" fillId="0" borderId="38" xfId="3" applyNumberFormat="1" applyFont="1" applyBorder="1"/>
    <xf numFmtId="43" fontId="4" fillId="0" borderId="38" xfId="1" applyNumberFormat="1" applyFont="1" applyBorder="1" applyAlignment="1"/>
    <xf numFmtId="43" fontId="4" fillId="0" borderId="36" xfId="1" applyNumberFormat="1" applyFont="1" applyBorder="1"/>
    <xf numFmtId="43" fontId="4" fillId="0" borderId="39" xfId="1" applyNumberFormat="1" applyFont="1" applyBorder="1" applyAlignment="1">
      <alignment horizontal="center"/>
    </xf>
    <xf numFmtId="0" fontId="4" fillId="0" borderId="40" xfId="1" applyFont="1" applyBorder="1" applyAlignment="1">
      <alignment horizontal="center"/>
    </xf>
    <xf numFmtId="1" fontId="4" fillId="0" borderId="27" xfId="1" applyNumberFormat="1" applyFont="1" applyBorder="1" applyAlignment="1"/>
    <xf numFmtId="1" fontId="4" fillId="0" borderId="35" xfId="1" applyNumberFormat="1" applyFont="1" applyBorder="1" applyAlignment="1"/>
    <xf numFmtId="1" fontId="4" fillId="0" borderId="38" xfId="1" applyNumberFormat="1" applyFont="1" applyBorder="1" applyAlignment="1"/>
    <xf numFmtId="0" fontId="4" fillId="0" borderId="33" xfId="0" applyFont="1" applyBorder="1" applyAlignment="1"/>
    <xf numFmtId="43" fontId="4" fillId="0" borderId="39" xfId="1" applyNumberFormat="1" applyFont="1" applyBorder="1"/>
    <xf numFmtId="0" fontId="4" fillId="0" borderId="39" xfId="0" applyFont="1" applyBorder="1"/>
    <xf numFmtId="43" fontId="3" fillId="0" borderId="39" xfId="1" applyNumberFormat="1" applyFont="1" applyBorder="1"/>
    <xf numFmtId="0" fontId="18" fillId="0" borderId="39" xfId="0" applyFont="1" applyBorder="1"/>
    <xf numFmtId="43" fontId="4" fillId="0" borderId="39" xfId="1" applyNumberFormat="1" applyFont="1" applyBorder="1" applyAlignment="1"/>
    <xf numFmtId="43" fontId="4" fillId="0" borderId="39" xfId="2" applyNumberFormat="1" applyFont="1" applyBorder="1"/>
    <xf numFmtId="43" fontId="4" fillId="0" borderId="40" xfId="1" applyNumberFormat="1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43" fontId="4" fillId="0" borderId="0" xfId="1" applyNumberFormat="1" applyFont="1" applyAlignment="1">
      <alignment horizontal="center"/>
    </xf>
    <xf numFmtId="1" fontId="9" fillId="0" borderId="1" xfId="1" applyNumberFormat="1" applyFont="1" applyBorder="1" applyAlignment="1">
      <alignment horizontal="center" vertical="center"/>
    </xf>
    <xf numFmtId="1" fontId="9" fillId="0" borderId="5" xfId="1" applyNumberFormat="1" applyFont="1" applyBorder="1" applyAlignment="1">
      <alignment horizontal="center" vertical="center"/>
    </xf>
    <xf numFmtId="43" fontId="9" fillId="0" borderId="2" xfId="1" applyNumberFormat="1" applyFont="1" applyBorder="1" applyAlignment="1">
      <alignment horizontal="center" vertical="center"/>
    </xf>
    <xf numFmtId="43" fontId="9" fillId="0" borderId="6" xfId="1" applyNumberFormat="1" applyFont="1" applyBorder="1" applyAlignment="1">
      <alignment horizontal="center" vertical="center"/>
    </xf>
    <xf numFmtId="43" fontId="9" fillId="0" borderId="3" xfId="1" applyNumberFormat="1" applyFont="1" applyBorder="1" applyAlignment="1">
      <alignment horizontal="center"/>
    </xf>
    <xf numFmtId="43" fontId="9" fillId="0" borderId="4" xfId="1" applyNumberFormat="1" applyFont="1" applyBorder="1" applyAlignment="1">
      <alignment horizontal="center"/>
    </xf>
    <xf numFmtId="43" fontId="8" fillId="0" borderId="0" xfId="1" applyNumberFormat="1" applyFont="1" applyAlignment="1">
      <alignment horizontal="center"/>
    </xf>
    <xf numFmtId="0" fontId="0" fillId="0" borderId="0" xfId="0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8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4" xfId="0" applyBorder="1" applyAlignment="1">
      <alignment horizontal="center"/>
    </xf>
    <xf numFmtId="0" fontId="19" fillId="0" borderId="0" xfId="0" applyFont="1"/>
    <xf numFmtId="193" fontId="8" fillId="0" borderId="17" xfId="1" applyNumberFormat="1" applyFont="1" applyBorder="1"/>
    <xf numFmtId="193" fontId="8" fillId="0" borderId="25" xfId="1" applyNumberFormat="1" applyFont="1" applyBorder="1"/>
    <xf numFmtId="193" fontId="8" fillId="2" borderId="25" xfId="3" applyNumberFormat="1" applyFont="1" applyFill="1" applyBorder="1"/>
    <xf numFmtId="193" fontId="8" fillId="0" borderId="25" xfId="3" applyNumberFormat="1" applyFont="1" applyBorder="1"/>
    <xf numFmtId="2" fontId="8" fillId="0" borderId="37" xfId="1" applyNumberFormat="1" applyFont="1" applyBorder="1" applyAlignment="1">
      <alignment horizontal="center" vertical="center"/>
    </xf>
    <xf numFmtId="0" fontId="7" fillId="0" borderId="0" xfId="0" applyFont="1" applyFill="1" applyBorder="1"/>
    <xf numFmtId="0" fontId="16" fillId="0" borderId="0" xfId="0" applyFont="1" applyAlignment="1">
      <alignment horizontal="center"/>
    </xf>
    <xf numFmtId="0" fontId="16" fillId="0" borderId="0" xfId="0" applyFont="1" applyFill="1" applyBorder="1"/>
    <xf numFmtId="43" fontId="16" fillId="0" borderId="0" xfId="5" applyFont="1" applyAlignment="1">
      <alignment horizontal="center"/>
    </xf>
    <xf numFmtId="43" fontId="16" fillId="0" borderId="0" xfId="0" applyNumberFormat="1" applyFont="1" applyAlignment="1">
      <alignment horizontal="center"/>
    </xf>
    <xf numFmtId="192" fontId="0" fillId="0" borderId="0" xfId="0" applyNumberFormat="1" applyBorder="1"/>
    <xf numFmtId="0" fontId="16" fillId="0" borderId="24" xfId="0" applyFont="1" applyBorder="1"/>
    <xf numFmtId="43" fontId="16" fillId="0" borderId="0" xfId="0" applyNumberFormat="1" applyFont="1" applyBorder="1"/>
    <xf numFmtId="43" fontId="0" fillId="0" borderId="0" xfId="0" applyNumberFormat="1" applyAlignment="1"/>
    <xf numFmtId="43" fontId="0" fillId="0" borderId="44" xfId="0" applyNumberFormat="1" applyBorder="1" applyAlignment="1"/>
    <xf numFmtId="0" fontId="0" fillId="0" borderId="44" xfId="0" applyBorder="1" applyAlignment="1"/>
    <xf numFmtId="0" fontId="0" fillId="0" borderId="0" xfId="0" applyBorder="1" applyAlignment="1"/>
    <xf numFmtId="43" fontId="0" fillId="0" borderId="0" xfId="0" applyNumberFormat="1" applyBorder="1" applyAlignment="1">
      <alignment horizontal="center"/>
    </xf>
    <xf numFmtId="43" fontId="0" fillId="5" borderId="0" xfId="0" applyNumberFormat="1" applyFill="1"/>
    <xf numFmtId="0" fontId="9" fillId="0" borderId="16" xfId="1" applyFont="1" applyBorder="1" applyAlignment="1">
      <alignment horizontal="center"/>
    </xf>
    <xf numFmtId="190" fontId="16" fillId="0" borderId="0" xfId="5" applyNumberFormat="1" applyFont="1" applyBorder="1"/>
    <xf numFmtId="43" fontId="2" fillId="0" borderId="0" xfId="1" applyNumberFormat="1" applyFont="1" applyAlignment="1">
      <alignment horizontal="center"/>
    </xf>
    <xf numFmtId="43" fontId="4" fillId="0" borderId="0" xfId="8" applyFont="1" applyBorder="1" applyAlignment="1">
      <alignment horizontal="center"/>
    </xf>
    <xf numFmtId="0" fontId="4" fillId="0" borderId="0" xfId="1" applyFont="1" applyAlignment="1">
      <alignment horizontal="center"/>
    </xf>
    <xf numFmtId="43" fontId="9" fillId="0" borderId="4" xfId="1" applyNumberFormat="1" applyFont="1" applyBorder="1" applyAlignment="1">
      <alignment horizontal="center" vertical="center"/>
    </xf>
    <xf numFmtId="43" fontId="9" fillId="0" borderId="10" xfId="1" applyNumberFormat="1" applyFont="1" applyBorder="1" applyAlignment="1">
      <alignment horizontal="center" vertical="center"/>
    </xf>
    <xf numFmtId="0" fontId="4" fillId="0" borderId="0" xfId="1" applyFont="1" applyAlignment="1">
      <alignment horizontal="left"/>
    </xf>
    <xf numFmtId="43" fontId="4" fillId="0" borderId="0" xfId="1" applyNumberFormat="1" applyFont="1" applyAlignment="1">
      <alignment horizontal="center"/>
    </xf>
    <xf numFmtId="1" fontId="9" fillId="0" borderId="1" xfId="1" applyNumberFormat="1" applyFont="1" applyBorder="1" applyAlignment="1">
      <alignment horizontal="center" vertical="center"/>
    </xf>
    <xf numFmtId="1" fontId="9" fillId="0" borderId="5" xfId="1" applyNumberFormat="1" applyFont="1" applyBorder="1" applyAlignment="1">
      <alignment horizontal="center" vertical="center"/>
    </xf>
    <xf numFmtId="43" fontId="9" fillId="0" borderId="2" xfId="1" applyNumberFormat="1" applyFont="1" applyBorder="1" applyAlignment="1">
      <alignment horizontal="center" vertical="center"/>
    </xf>
    <xf numFmtId="43" fontId="9" fillId="0" borderId="6" xfId="1" applyNumberFormat="1" applyFont="1" applyBorder="1" applyAlignment="1">
      <alignment horizontal="center" vertical="center"/>
    </xf>
    <xf numFmtId="43" fontId="9" fillId="0" borderId="3" xfId="1" applyNumberFormat="1" applyFont="1" applyBorder="1" applyAlignment="1">
      <alignment horizontal="center"/>
    </xf>
    <xf numFmtId="43" fontId="9" fillId="0" borderId="4" xfId="1" applyNumberFormat="1" applyFont="1" applyBorder="1" applyAlignment="1">
      <alignment horizontal="center"/>
    </xf>
    <xf numFmtId="43" fontId="9" fillId="0" borderId="1" xfId="1" applyNumberFormat="1" applyFont="1" applyBorder="1" applyAlignment="1">
      <alignment horizontal="center"/>
    </xf>
    <xf numFmtId="43" fontId="4" fillId="0" borderId="0" xfId="1" applyNumberFormat="1" applyFont="1" applyAlignment="1">
      <alignment horizontal="left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3" fontId="3" fillId="0" borderId="35" xfId="1" applyNumberFormat="1" applyFont="1" applyBorder="1" applyAlignment="1">
      <alignment horizontal="center" vertical="center"/>
    </xf>
    <xf numFmtId="43" fontId="3" fillId="0" borderId="36" xfId="1" applyNumberFormat="1" applyFont="1" applyBorder="1" applyAlignment="1">
      <alignment horizontal="center" vertical="center"/>
    </xf>
    <xf numFmtId="43" fontId="8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  <xf numFmtId="43" fontId="11" fillId="0" borderId="35" xfId="1" applyNumberFormat="1" applyFont="1" applyBorder="1" applyAlignment="1">
      <alignment horizontal="center"/>
    </xf>
    <xf numFmtId="43" fontId="11" fillId="0" borderId="36" xfId="1" applyNumberFormat="1" applyFont="1" applyBorder="1" applyAlignment="1">
      <alignment horizontal="center"/>
    </xf>
    <xf numFmtId="43" fontId="5" fillId="0" borderId="39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0" fillId="0" borderId="0" xfId="0" applyBorder="1" applyAlignment="1">
      <alignment horizontal="center"/>
    </xf>
    <xf numFmtId="59" fontId="15" fillId="0" borderId="0" xfId="7" applyNumberFormat="1" applyBorder="1" applyAlignment="1">
      <alignment horizontal="center"/>
    </xf>
    <xf numFmtId="43" fontId="0" fillId="0" borderId="0" xfId="0" applyNumberFormat="1" applyAlignment="1">
      <alignment horizontal="center"/>
    </xf>
    <xf numFmtId="43" fontId="0" fillId="0" borderId="44" xfId="0" applyNumberFormat="1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44" xfId="0" applyBorder="1" applyAlignment="1">
      <alignment horizontal="center"/>
    </xf>
  </cellXfs>
  <cellStyles count="9">
    <cellStyle name="Comma 2" xfId="3"/>
    <cellStyle name="Comma 2 8" xfId="8"/>
    <cellStyle name="Hyperlink" xfId="7" builtinId="8"/>
    <cellStyle name="Normal 2" xfId="1"/>
    <cellStyle name="เครื่องหมายจุลภาค" xfId="5" builtinId="3"/>
    <cellStyle name="เครื่องหมายจุลภาค 2" xfId="2"/>
    <cellStyle name="เครื่องหมายจุลภาค 2 2" xfId="4"/>
    <cellStyle name="ปกติ" xfId="0" builtinId="0"/>
    <cellStyle name="ปกติ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&#3619;&#3632;&#3618;&#3632;@0.20" TargetMode="External"/><Relationship Id="rId2" Type="http://schemas.openxmlformats.org/officeDocument/2006/relationships/hyperlink" Target="mailto:&#3619;&#3632;&#3618;&#3632;@0.10" TargetMode="External"/><Relationship Id="rId1" Type="http://schemas.openxmlformats.org/officeDocument/2006/relationships/hyperlink" Target="mailto:&#3619;&#3632;&#3618;&#3632;@0.20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&#3619;&#3632;&#3618;&#3632;@0.2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78"/>
  <sheetViews>
    <sheetView zoomScaleNormal="100" workbookViewId="0">
      <selection activeCell="O19" sqref="O19"/>
    </sheetView>
  </sheetViews>
  <sheetFormatPr defaultRowHeight="14.25" x14ac:dyDescent="0.2"/>
  <cols>
    <col min="1" max="1" width="9" customWidth="1"/>
    <col min="2" max="2" width="20.25" customWidth="1"/>
    <col min="5" max="5" width="3.75" customWidth="1"/>
    <col min="6" max="6" width="10.125" customWidth="1"/>
    <col min="7" max="7" width="8.875" customWidth="1"/>
    <col min="8" max="8" width="0.5" hidden="1" customWidth="1"/>
    <col min="9" max="9" width="14" customWidth="1"/>
  </cols>
  <sheetData>
    <row r="1" spans="1:9" ht="23.25" x14ac:dyDescent="0.35">
      <c r="A1" s="465"/>
      <c r="B1" s="465"/>
      <c r="C1" s="465"/>
      <c r="D1" s="465"/>
      <c r="E1" s="465"/>
      <c r="F1" s="465"/>
      <c r="G1" s="465"/>
      <c r="H1" s="465"/>
      <c r="I1" s="465"/>
    </row>
    <row r="2" spans="1:9" ht="21" x14ac:dyDescent="0.35">
      <c r="A2" s="181"/>
      <c r="B2" s="2"/>
      <c r="C2" s="168"/>
      <c r="D2" s="36"/>
      <c r="E2" s="36"/>
      <c r="F2" s="4"/>
      <c r="G2" s="4"/>
      <c r="H2" s="5"/>
      <c r="I2" s="6"/>
    </row>
    <row r="3" spans="1:9" ht="21" x14ac:dyDescent="0.35">
      <c r="A3" s="43" t="s">
        <v>44</v>
      </c>
      <c r="B3" s="8" t="str">
        <f>ปร.5!B3</f>
        <v xml:space="preserve">ก่อสร้างรางระบายน้ำ ค.ส.ล. รูปตัวยู หมู่ที่ 10 ซอย 2/3 (บริเวณบ้านเลขที่ 133 ถึงบ้านเลขที่ 158)
</v>
      </c>
      <c r="C3" s="8"/>
      <c r="D3" s="187"/>
      <c r="E3" s="8"/>
      <c r="F3" s="10"/>
      <c r="G3" s="8"/>
      <c r="H3" s="10"/>
      <c r="I3" s="8"/>
    </row>
    <row r="4" spans="1:9" ht="21" x14ac:dyDescent="0.35">
      <c r="A4" s="43" t="str">
        <f>ปร.5!A4</f>
        <v>ปริมาณงาน</v>
      </c>
      <c r="B4" s="8" t="e">
        <f>ปร.5!#REF!</f>
        <v>#REF!</v>
      </c>
      <c r="C4" s="8"/>
      <c r="D4" s="187"/>
      <c r="E4" s="8"/>
      <c r="F4" s="10"/>
      <c r="G4" s="8"/>
      <c r="H4" s="10"/>
      <c r="I4" s="8"/>
    </row>
    <row r="5" spans="1:9" ht="21" x14ac:dyDescent="0.35">
      <c r="B5" s="8" t="e">
        <f>ปร.5!#REF!</f>
        <v>#REF!</v>
      </c>
    </row>
    <row r="6" spans="1:9" ht="21" x14ac:dyDescent="0.35">
      <c r="B6" s="122" t="s">
        <v>50</v>
      </c>
    </row>
    <row r="7" spans="1:9" ht="21" x14ac:dyDescent="0.35">
      <c r="B7" s="122" t="s">
        <v>48</v>
      </c>
    </row>
    <row r="8" spans="1:9" ht="21" x14ac:dyDescent="0.35">
      <c r="A8" s="43" t="str">
        <f>ปร.5!A9</f>
        <v xml:space="preserve">สถานที่ก่อสร้าง  บริเวณซอย 2/3 หมู่ที่ 10  
บ้านใหม่  ตำบลหย่วน  
อำเภอเชียงคำ จังหวัดพะเยา
</v>
      </c>
      <c r="B8" s="8"/>
      <c r="C8" s="8"/>
      <c r="D8" s="187"/>
      <c r="E8" s="8"/>
      <c r="F8" s="10"/>
      <c r="G8" s="8"/>
      <c r="H8" s="10"/>
      <c r="I8" s="8"/>
    </row>
    <row r="9" spans="1:9" ht="21" x14ac:dyDescent="0.35">
      <c r="A9" s="43" t="str">
        <f>ปร.5!A10</f>
        <v>แบบเลขที่     7/2568</v>
      </c>
      <c r="B9" s="8"/>
      <c r="C9" s="8"/>
      <c r="D9" s="150"/>
      <c r="E9" s="11"/>
      <c r="F9" s="13"/>
      <c r="G9" s="11"/>
      <c r="H9" s="13"/>
      <c r="I9" s="11"/>
    </row>
    <row r="10" spans="1:9" ht="21" x14ac:dyDescent="0.35">
      <c r="A10" s="208" t="s">
        <v>94</v>
      </c>
      <c r="B10" s="208"/>
      <c r="C10" s="208"/>
      <c r="D10" s="208"/>
      <c r="E10" s="208"/>
      <c r="F10" s="208"/>
      <c r="G10" s="11"/>
      <c r="H10" s="214"/>
      <c r="I10" s="214"/>
    </row>
    <row r="11" spans="1:9" ht="21" x14ac:dyDescent="0.35">
      <c r="A11" s="44" t="s">
        <v>95</v>
      </c>
      <c r="B11" s="44"/>
      <c r="C11" s="466">
        <f>ปร.5!H23</f>
        <v>609958.81214400008</v>
      </c>
      <c r="D11" s="466"/>
      <c r="E11" s="209" t="s">
        <v>96</v>
      </c>
      <c r="F11" s="210" t="str">
        <f>BAHTTEXT(C11)</f>
        <v>หกแสนเก้าพันเก้าร้อยห้าสิบแปดบาทแปดสิบเอ็ดสตางค์</v>
      </c>
      <c r="I11" s="200" t="s">
        <v>98</v>
      </c>
    </row>
    <row r="12" spans="1:9" ht="21" x14ac:dyDescent="0.35">
      <c r="A12" s="44" t="s">
        <v>97</v>
      </c>
      <c r="B12" s="44"/>
      <c r="C12" s="44"/>
      <c r="D12" s="211"/>
      <c r="E12" s="211"/>
      <c r="F12" s="212"/>
      <c r="G12" s="206"/>
    </row>
    <row r="13" spans="1:9" ht="18.75" x14ac:dyDescent="0.3">
      <c r="A13" s="182"/>
      <c r="H13" s="201"/>
      <c r="I13" s="202"/>
    </row>
    <row r="14" spans="1:9" ht="18.75" x14ac:dyDescent="0.3">
      <c r="A14" s="203"/>
      <c r="H14" s="117"/>
      <c r="I14" s="117"/>
    </row>
    <row r="15" spans="1:9" ht="18.75" x14ac:dyDescent="0.3">
      <c r="A15" s="203"/>
      <c r="H15" s="117"/>
      <c r="I15" s="204"/>
    </row>
    <row r="16" spans="1:9" ht="18.75" x14ac:dyDescent="0.3">
      <c r="A16" s="203"/>
      <c r="H16" s="117"/>
      <c r="I16" s="204"/>
    </row>
    <row r="17" spans="1:14" ht="21" x14ac:dyDescent="0.35">
      <c r="A17" s="203"/>
      <c r="B17" s="188" t="s">
        <v>84</v>
      </c>
      <c r="C17" s="188"/>
      <c r="D17" s="188"/>
      <c r="E17" s="188"/>
      <c r="H17" s="117"/>
      <c r="I17" s="204"/>
    </row>
    <row r="18" spans="1:14" ht="21" x14ac:dyDescent="0.35">
      <c r="A18" s="203"/>
      <c r="B18" s="39"/>
      <c r="C18" s="2" t="s">
        <v>99</v>
      </c>
      <c r="D18" s="181"/>
      <c r="E18" s="11"/>
      <c r="H18" s="117"/>
      <c r="I18" s="204"/>
    </row>
    <row r="19" spans="1:14" ht="21" x14ac:dyDescent="0.35">
      <c r="A19" s="203"/>
      <c r="B19" s="175"/>
      <c r="C19" s="36" t="s">
        <v>100</v>
      </c>
      <c r="D19" s="181"/>
      <c r="E19" s="11"/>
      <c r="H19" s="117"/>
      <c r="I19" s="204"/>
    </row>
    <row r="20" spans="1:14" ht="21" x14ac:dyDescent="0.35">
      <c r="A20" s="203"/>
      <c r="B20" s="207"/>
      <c r="C20" s="207"/>
      <c r="D20" s="207"/>
      <c r="E20" s="207"/>
      <c r="F20" s="207"/>
      <c r="H20" s="117"/>
      <c r="I20" s="204"/>
    </row>
    <row r="21" spans="1:14" ht="21" x14ac:dyDescent="0.35">
      <c r="A21" s="203"/>
      <c r="B21" s="36" t="s">
        <v>92</v>
      </c>
      <c r="C21" s="36"/>
      <c r="D21" s="36"/>
      <c r="E21" s="36"/>
      <c r="F21" s="36"/>
      <c r="H21" s="117"/>
      <c r="I21" s="204"/>
    </row>
    <row r="22" spans="1:14" ht="21" x14ac:dyDescent="0.35">
      <c r="A22" s="203"/>
      <c r="C22" s="467" t="s">
        <v>108</v>
      </c>
      <c r="D22" s="467"/>
      <c r="E22" s="467"/>
      <c r="H22" s="117"/>
      <c r="I22" s="204"/>
      <c r="N22" t="s">
        <v>38</v>
      </c>
    </row>
    <row r="23" spans="1:14" ht="21" x14ac:dyDescent="0.35">
      <c r="A23" s="203"/>
      <c r="B23" s="36" t="s">
        <v>101</v>
      </c>
      <c r="C23" s="36"/>
      <c r="D23" s="36"/>
      <c r="E23" s="36"/>
      <c r="H23" s="117"/>
      <c r="I23" s="204"/>
    </row>
    <row r="24" spans="1:14" ht="21" x14ac:dyDescent="0.35">
      <c r="A24" s="203"/>
      <c r="B24" s="207"/>
      <c r="C24" s="207"/>
      <c r="D24" s="207"/>
      <c r="E24" s="207"/>
      <c r="F24" s="207"/>
      <c r="G24" s="117"/>
      <c r="H24" s="117"/>
      <c r="I24" s="204"/>
    </row>
    <row r="25" spans="1:14" ht="21" x14ac:dyDescent="0.35">
      <c r="A25" s="203"/>
      <c r="B25" s="36" t="s">
        <v>93</v>
      </c>
      <c r="C25" s="36"/>
      <c r="D25" s="36"/>
      <c r="E25" s="36"/>
      <c r="F25" s="36"/>
      <c r="G25" s="117"/>
      <c r="H25" s="117"/>
      <c r="I25" s="204"/>
    </row>
    <row r="26" spans="1:14" ht="21" x14ac:dyDescent="0.35">
      <c r="A26" s="179"/>
      <c r="B26" s="37"/>
      <c r="C26" s="2" t="s">
        <v>102</v>
      </c>
      <c r="D26" s="36"/>
      <c r="E26" s="84"/>
      <c r="F26" s="207"/>
      <c r="G26" s="117"/>
      <c r="H26" s="117"/>
      <c r="I26" s="117"/>
    </row>
    <row r="27" spans="1:14" ht="21" x14ac:dyDescent="0.35">
      <c r="A27" s="179"/>
      <c r="B27" s="38"/>
      <c r="C27" s="2" t="s">
        <v>103</v>
      </c>
      <c r="D27" s="36"/>
      <c r="E27" s="213"/>
      <c r="F27" s="207"/>
      <c r="G27" s="117"/>
      <c r="H27" s="117"/>
      <c r="I27" s="117"/>
    </row>
    <row r="28" spans="1:14" ht="18.75" x14ac:dyDescent="0.3">
      <c r="A28" s="100"/>
      <c r="B28" s="205"/>
      <c r="C28" s="89"/>
      <c r="D28" s="178"/>
      <c r="E28" s="89"/>
      <c r="F28" s="117"/>
      <c r="G28" s="117"/>
      <c r="H28" s="117"/>
      <c r="I28" s="86"/>
    </row>
    <row r="29" spans="1:14" ht="18.75" x14ac:dyDescent="0.3">
      <c r="A29" s="113"/>
      <c r="B29" s="115"/>
      <c r="C29" s="117"/>
      <c r="D29" s="179"/>
      <c r="E29" s="117"/>
      <c r="F29" s="117"/>
      <c r="G29" s="117"/>
      <c r="H29" s="117"/>
      <c r="I29" s="117"/>
    </row>
    <row r="30" spans="1:14" ht="21" x14ac:dyDescent="0.35">
      <c r="A30" s="113"/>
      <c r="B30" s="115"/>
      <c r="C30" s="117"/>
      <c r="D30" s="179"/>
      <c r="E30" s="117"/>
      <c r="F30" s="84"/>
      <c r="G30" s="84"/>
      <c r="H30" s="38"/>
      <c r="I30" s="175"/>
    </row>
    <row r="31" spans="1:14" ht="21" x14ac:dyDescent="0.35">
      <c r="A31" s="100"/>
      <c r="B31" s="35"/>
      <c r="C31" s="181"/>
      <c r="D31" s="13"/>
      <c r="E31" s="11"/>
      <c r="F31" s="84"/>
      <c r="G31" s="2"/>
      <c r="H31" s="84"/>
      <c r="I31" s="38"/>
      <c r="J31" s="83"/>
    </row>
    <row r="32" spans="1:14" ht="21" customHeight="1" x14ac:dyDescent="0.45">
      <c r="A32" s="33"/>
      <c r="B32" s="37"/>
      <c r="C32" s="11"/>
      <c r="D32" s="13"/>
      <c r="E32" s="11"/>
      <c r="F32" s="169"/>
      <c r="G32" s="36"/>
      <c r="H32" s="96"/>
      <c r="I32" s="96"/>
    </row>
    <row r="33" spans="1:11" ht="21" x14ac:dyDescent="0.35">
      <c r="A33" s="181"/>
      <c r="B33" s="470"/>
      <c r="C33" s="470"/>
      <c r="D33" s="470"/>
      <c r="E33" s="11"/>
      <c r="F33" s="35"/>
      <c r="G33" s="181"/>
      <c r="H33" s="13"/>
      <c r="I33" s="11"/>
    </row>
    <row r="34" spans="1:11" ht="21" x14ac:dyDescent="0.35">
      <c r="A34" s="36"/>
      <c r="B34" s="39"/>
      <c r="C34" s="36"/>
      <c r="D34" s="13"/>
      <c r="E34" s="11"/>
      <c r="F34" s="37"/>
      <c r="G34" s="11"/>
      <c r="H34" s="13"/>
      <c r="I34" s="11"/>
    </row>
    <row r="35" spans="1:11" ht="21" x14ac:dyDescent="0.35">
      <c r="A35" s="36"/>
      <c r="B35" s="36"/>
      <c r="C35" s="36"/>
      <c r="D35" s="150"/>
      <c r="E35" s="11"/>
      <c r="F35" s="38"/>
      <c r="G35" s="36"/>
      <c r="H35" s="13"/>
      <c r="I35" s="11"/>
    </row>
    <row r="36" spans="1:11" ht="21" x14ac:dyDescent="0.35">
      <c r="A36" s="38"/>
      <c r="B36" s="467"/>
      <c r="C36" s="467"/>
      <c r="D36" s="150"/>
      <c r="E36" s="11"/>
      <c r="F36" s="39"/>
      <c r="G36" s="36"/>
      <c r="H36" s="13"/>
      <c r="I36" s="11"/>
    </row>
    <row r="37" spans="1:11" ht="21" x14ac:dyDescent="0.35">
      <c r="A37" s="38"/>
      <c r="B37" s="175"/>
      <c r="C37" s="175"/>
      <c r="D37" s="39"/>
      <c r="E37" s="36"/>
      <c r="F37" s="36"/>
      <c r="G37" s="36"/>
      <c r="H37" s="13"/>
      <c r="I37" s="11"/>
    </row>
    <row r="38" spans="1:11" ht="23.25" x14ac:dyDescent="0.35">
      <c r="A38" s="465"/>
      <c r="B38" s="465"/>
      <c r="C38" s="465"/>
      <c r="D38" s="465"/>
      <c r="E38" s="465"/>
      <c r="F38" s="465"/>
      <c r="G38" s="465"/>
      <c r="H38" s="465"/>
      <c r="I38" s="465"/>
    </row>
    <row r="39" spans="1:11" ht="21" x14ac:dyDescent="0.35">
      <c r="A39" s="1"/>
      <c r="B39" s="2"/>
      <c r="C39" s="3"/>
      <c r="D39" s="4"/>
      <c r="E39" s="4"/>
      <c r="F39" s="4"/>
      <c r="G39" s="4"/>
      <c r="H39" s="5"/>
      <c r="I39" s="6"/>
    </row>
    <row r="40" spans="1:11" ht="21" x14ac:dyDescent="0.35">
      <c r="A40" s="7"/>
      <c r="B40" s="8"/>
      <c r="C40" s="8"/>
      <c r="D40" s="187"/>
      <c r="E40" s="8"/>
      <c r="F40" s="10"/>
      <c r="G40" s="8"/>
      <c r="H40" s="10"/>
      <c r="I40" s="8"/>
    </row>
    <row r="41" spans="1:11" ht="21" x14ac:dyDescent="0.35">
      <c r="A41" s="7"/>
      <c r="B41" s="8"/>
      <c r="C41" s="41"/>
      <c r="D41" s="187"/>
      <c r="E41" s="8"/>
      <c r="F41" s="10"/>
      <c r="G41" s="8"/>
      <c r="H41" s="10"/>
      <c r="I41" s="11"/>
    </row>
    <row r="42" spans="1:11" ht="21" x14ac:dyDescent="0.35">
      <c r="A42" s="7"/>
      <c r="B42" s="8"/>
      <c r="C42" s="8"/>
      <c r="D42" s="187"/>
      <c r="E42" s="8"/>
      <c r="F42" s="10"/>
      <c r="G42" s="8"/>
      <c r="H42" s="10"/>
      <c r="I42" s="8"/>
    </row>
    <row r="43" spans="1:11" ht="21" x14ac:dyDescent="0.35">
      <c r="A43" s="7"/>
      <c r="B43" s="8"/>
      <c r="C43" s="8"/>
      <c r="D43" s="150"/>
      <c r="E43" s="11"/>
      <c r="F43" s="13"/>
      <c r="G43" s="11"/>
      <c r="H43" s="13"/>
      <c r="I43" s="11"/>
    </row>
    <row r="44" spans="1:11" ht="21" x14ac:dyDescent="0.35">
      <c r="A44" s="7"/>
      <c r="B44" s="8"/>
      <c r="C44" s="8"/>
      <c r="D44" s="150"/>
      <c r="E44" s="42"/>
      <c r="F44" s="42"/>
      <c r="G44" s="42"/>
      <c r="H44" s="42"/>
      <c r="I44" s="42"/>
    </row>
    <row r="45" spans="1:11" ht="23.25" x14ac:dyDescent="0.35">
      <c r="A45" s="465" t="s">
        <v>91</v>
      </c>
      <c r="B45" s="465"/>
      <c r="C45" s="465"/>
      <c r="D45" s="465"/>
      <c r="E45" s="465"/>
      <c r="F45" s="465"/>
      <c r="G45" s="465"/>
      <c r="H45" s="465"/>
      <c r="I45" s="465"/>
      <c r="J45" s="99"/>
      <c r="K45" s="99"/>
    </row>
    <row r="46" spans="1:11" ht="21" x14ac:dyDescent="0.35">
      <c r="A46" s="43" t="str">
        <f>A3</f>
        <v xml:space="preserve">โครงการ  </v>
      </c>
      <c r="B46" s="8" t="str">
        <f>B3</f>
        <v xml:space="preserve">ก่อสร้างรางระบายน้ำ ค.ส.ล. รูปตัวยู หมู่ที่ 10 ซอย 2/3 (บริเวณบ้านเลขที่ 133 ถึงบ้านเลขที่ 158)
</v>
      </c>
      <c r="C46" s="168"/>
      <c r="D46" s="36"/>
      <c r="E46" s="36"/>
      <c r="F46" s="4"/>
      <c r="G46" s="4"/>
      <c r="H46" s="5"/>
      <c r="I46" s="6">
        <f>I2</f>
        <v>0</v>
      </c>
      <c r="J46" s="99"/>
      <c r="K46" s="99"/>
    </row>
    <row r="47" spans="1:11" ht="19.5" customHeight="1" x14ac:dyDescent="0.35">
      <c r="A47" s="43" t="str">
        <f>A4</f>
        <v>ปริมาณงาน</v>
      </c>
      <c r="B47" s="8" t="e">
        <f>B5</f>
        <v>#REF!</v>
      </c>
      <c r="C47" s="8"/>
      <c r="D47" s="187"/>
      <c r="E47" s="8"/>
      <c r="F47" s="10"/>
      <c r="G47" s="8"/>
      <c r="H47" s="10"/>
      <c r="I47" s="8"/>
      <c r="J47" s="99"/>
      <c r="K47" s="99"/>
    </row>
    <row r="48" spans="1:11" ht="21.75" customHeight="1" x14ac:dyDescent="0.35">
      <c r="A48" s="43" t="str">
        <f>A8</f>
        <v xml:space="preserve">สถานที่ก่อสร้าง  บริเวณซอย 2/3 หมู่ที่ 10  
บ้านใหม่  ตำบลหย่วน  
อำเภอเชียงคำ จังหวัดพะเยา
</v>
      </c>
      <c r="B48" s="8"/>
      <c r="C48" s="8"/>
      <c r="D48" s="187"/>
      <c r="E48" s="8"/>
      <c r="F48" s="10"/>
      <c r="G48" s="8"/>
      <c r="H48" s="10"/>
      <c r="I48" s="8"/>
      <c r="J48" s="99"/>
      <c r="K48" s="99"/>
    </row>
    <row r="49" spans="1:11" ht="21" x14ac:dyDescent="0.35">
      <c r="A49" s="198" t="str">
        <f>A9</f>
        <v>แบบเลขที่     7/2568</v>
      </c>
      <c r="B49" s="8"/>
      <c r="C49" s="8"/>
      <c r="D49" s="187"/>
      <c r="E49" s="8"/>
      <c r="F49" s="10"/>
      <c r="G49" s="8"/>
      <c r="H49" s="10"/>
      <c r="I49" s="8"/>
      <c r="J49" s="99"/>
      <c r="K49" s="99"/>
    </row>
    <row r="50" spans="1:11" ht="22.5" customHeight="1" x14ac:dyDescent="0.35">
      <c r="A50" s="199" t="s">
        <v>89</v>
      </c>
      <c r="B50" s="8"/>
      <c r="C50" s="8"/>
      <c r="D50" s="150"/>
      <c r="E50" s="11"/>
      <c r="F50" s="13"/>
      <c r="G50" s="11"/>
      <c r="H50" s="13"/>
      <c r="I50" s="11"/>
      <c r="J50" s="99"/>
      <c r="K50" s="99"/>
    </row>
    <row r="51" spans="1:11" ht="21" x14ac:dyDescent="0.35">
      <c r="A51" s="199" t="s">
        <v>90</v>
      </c>
      <c r="B51" s="8"/>
      <c r="C51" s="8"/>
      <c r="D51" s="150"/>
      <c r="E51" s="8"/>
      <c r="F51" s="14"/>
      <c r="G51" s="11"/>
      <c r="H51" s="471"/>
      <c r="I51" s="471"/>
      <c r="J51" s="99"/>
      <c r="K51" s="99"/>
    </row>
    <row r="52" spans="1:11" x14ac:dyDescent="0.2">
      <c r="J52" s="99"/>
      <c r="K52" s="99"/>
    </row>
    <row r="53" spans="1:11" ht="15" thickBot="1" x14ac:dyDescent="0.25">
      <c r="J53" s="99"/>
      <c r="K53" s="99"/>
    </row>
    <row r="54" spans="1:11" ht="18.75" x14ac:dyDescent="0.3">
      <c r="A54" s="472" t="s">
        <v>4</v>
      </c>
      <c r="B54" s="474" t="s">
        <v>5</v>
      </c>
      <c r="C54" s="476" t="s">
        <v>6</v>
      </c>
      <c r="D54" s="477"/>
      <c r="E54" s="478" t="s">
        <v>7</v>
      </c>
      <c r="F54" s="477"/>
      <c r="G54" s="478" t="s">
        <v>8</v>
      </c>
      <c r="H54" s="477"/>
      <c r="I54" s="468" t="s">
        <v>9</v>
      </c>
      <c r="J54" s="99"/>
      <c r="K54" s="99"/>
    </row>
    <row r="55" spans="1:11" ht="19.5" thickBot="1" x14ac:dyDescent="0.35">
      <c r="A55" s="473"/>
      <c r="B55" s="475"/>
      <c r="C55" s="15" t="s">
        <v>10</v>
      </c>
      <c r="D55" s="16" t="s">
        <v>11</v>
      </c>
      <c r="E55" s="17" t="s">
        <v>12</v>
      </c>
      <c r="F55" s="18" t="s">
        <v>13</v>
      </c>
      <c r="G55" s="17" t="s">
        <v>12</v>
      </c>
      <c r="H55" s="18" t="s">
        <v>13</v>
      </c>
      <c r="I55" s="469"/>
      <c r="J55" s="99"/>
      <c r="K55" s="99"/>
    </row>
    <row r="56" spans="1:11" ht="18.75" x14ac:dyDescent="0.3">
      <c r="A56" s="184"/>
      <c r="B56" s="185" t="s">
        <v>27</v>
      </c>
      <c r="C56" s="119"/>
      <c r="D56" s="19"/>
      <c r="E56" s="120"/>
      <c r="F56" s="121"/>
      <c r="G56" s="120"/>
      <c r="H56" s="121"/>
      <c r="I56" s="186"/>
      <c r="J56" s="99"/>
      <c r="K56" s="99"/>
    </row>
    <row r="57" spans="1:11" ht="18.75" x14ac:dyDescent="0.3">
      <c r="A57" s="101"/>
      <c r="B57" s="123" t="s">
        <v>45</v>
      </c>
      <c r="C57" s="124"/>
      <c r="D57" s="106"/>
      <c r="E57" s="125"/>
      <c r="F57" s="126"/>
      <c r="G57" s="125"/>
      <c r="H57" s="126"/>
      <c r="I57" s="127"/>
    </row>
    <row r="58" spans="1:11" ht="18.75" x14ac:dyDescent="0.3">
      <c r="A58" s="129">
        <v>1</v>
      </c>
      <c r="B58" s="102" t="s">
        <v>40</v>
      </c>
      <c r="C58" s="22">
        <v>50.15</v>
      </c>
      <c r="D58" s="23" t="s">
        <v>14</v>
      </c>
      <c r="E58" s="24"/>
      <c r="F58" s="25"/>
      <c r="G58" s="26"/>
      <c r="H58" s="25"/>
      <c r="I58" s="27"/>
    </row>
    <row r="59" spans="1:11" ht="18.75" x14ac:dyDescent="0.3">
      <c r="A59" s="129">
        <v>2</v>
      </c>
      <c r="B59" s="21" t="s">
        <v>41</v>
      </c>
      <c r="C59" s="156">
        <v>5.9</v>
      </c>
      <c r="D59" s="23" t="s">
        <v>14</v>
      </c>
      <c r="E59" s="157"/>
      <c r="F59" s="25"/>
      <c r="G59" s="157"/>
      <c r="H59" s="25"/>
      <c r="I59" s="158"/>
    </row>
    <row r="60" spans="1:11" ht="18.75" x14ac:dyDescent="0.3">
      <c r="A60" s="129">
        <v>3</v>
      </c>
      <c r="B60" s="21" t="s">
        <v>42</v>
      </c>
      <c r="C60" s="156">
        <v>2.95</v>
      </c>
      <c r="D60" s="23" t="s">
        <v>14</v>
      </c>
      <c r="E60" s="157"/>
      <c r="F60" s="25"/>
      <c r="G60" s="157"/>
      <c r="H60" s="25"/>
      <c r="I60" s="158"/>
    </row>
    <row r="61" spans="1:11" ht="18.75" x14ac:dyDescent="0.3">
      <c r="A61" s="128">
        <v>4</v>
      </c>
      <c r="B61" s="102" t="s">
        <v>28</v>
      </c>
      <c r="C61" s="22">
        <v>20.059999999999999</v>
      </c>
      <c r="D61" s="23" t="s">
        <v>14</v>
      </c>
      <c r="E61" s="24"/>
      <c r="F61" s="25"/>
      <c r="G61" s="26"/>
      <c r="H61" s="25"/>
      <c r="I61" s="158"/>
    </row>
    <row r="62" spans="1:11" ht="18.75" x14ac:dyDescent="0.3">
      <c r="A62" s="129">
        <v>5</v>
      </c>
      <c r="B62" s="21" t="s">
        <v>43</v>
      </c>
      <c r="C62" s="22">
        <v>522.61</v>
      </c>
      <c r="D62" s="23" t="s">
        <v>15</v>
      </c>
      <c r="E62" s="24"/>
      <c r="F62" s="25"/>
      <c r="G62" s="26"/>
      <c r="H62" s="25"/>
      <c r="I62" s="158"/>
    </row>
    <row r="63" spans="1:11" ht="18.75" x14ac:dyDescent="0.3">
      <c r="A63" s="128">
        <v>6</v>
      </c>
      <c r="B63" s="21" t="s">
        <v>36</v>
      </c>
      <c r="C63" s="22">
        <v>1560</v>
      </c>
      <c r="D63" s="23" t="s">
        <v>15</v>
      </c>
      <c r="E63" s="24"/>
      <c r="F63" s="25"/>
      <c r="G63" s="26"/>
      <c r="H63" s="25"/>
      <c r="I63" s="158"/>
    </row>
    <row r="64" spans="1:11" ht="18.75" x14ac:dyDescent="0.3">
      <c r="A64" s="129">
        <v>7</v>
      </c>
      <c r="B64" s="21" t="s">
        <v>29</v>
      </c>
      <c r="C64" s="103">
        <v>62.5</v>
      </c>
      <c r="D64" s="104" t="s">
        <v>15</v>
      </c>
      <c r="E64" s="24"/>
      <c r="F64" s="25"/>
      <c r="G64" s="105"/>
      <c r="H64" s="25"/>
      <c r="I64" s="158"/>
    </row>
    <row r="65" spans="1:9" ht="18.75" x14ac:dyDescent="0.3">
      <c r="A65" s="128">
        <v>8</v>
      </c>
      <c r="B65" s="29" t="s">
        <v>83</v>
      </c>
      <c r="C65" s="160">
        <f>C68*0.5</f>
        <v>70.8</v>
      </c>
      <c r="D65" s="31" t="s">
        <v>30</v>
      </c>
      <c r="E65" s="24"/>
      <c r="F65" s="25"/>
      <c r="G65" s="24"/>
      <c r="H65" s="25"/>
      <c r="I65" s="158"/>
    </row>
    <row r="66" spans="1:9" ht="18.75" x14ac:dyDescent="0.3">
      <c r="A66" s="129">
        <v>9</v>
      </c>
      <c r="B66" s="29" t="s">
        <v>82</v>
      </c>
      <c r="C66" s="130">
        <f>C65*0.3</f>
        <v>21.24</v>
      </c>
      <c r="D66" s="31" t="s">
        <v>30</v>
      </c>
      <c r="E66" s="24"/>
      <c r="F66" s="25"/>
      <c r="G66" s="24"/>
      <c r="H66" s="25"/>
      <c r="I66" s="158"/>
    </row>
    <row r="67" spans="1:9" ht="18.75" x14ac:dyDescent="0.3">
      <c r="A67" s="128">
        <v>10</v>
      </c>
      <c r="B67" s="29" t="s">
        <v>31</v>
      </c>
      <c r="C67" s="159">
        <f>C68*0.25</f>
        <v>35.4</v>
      </c>
      <c r="D67" s="31" t="s">
        <v>15</v>
      </c>
      <c r="E67" s="24"/>
      <c r="F67" s="25"/>
      <c r="G67" s="24"/>
      <c r="H67" s="25"/>
      <c r="I67" s="158"/>
    </row>
    <row r="68" spans="1:9" ht="18.75" x14ac:dyDescent="0.3">
      <c r="A68" s="129">
        <v>11</v>
      </c>
      <c r="B68" s="29" t="s">
        <v>32</v>
      </c>
      <c r="C68" s="130">
        <v>141.6</v>
      </c>
      <c r="D68" s="31" t="s">
        <v>33</v>
      </c>
      <c r="E68" s="24"/>
      <c r="F68" s="25"/>
      <c r="G68" s="24"/>
      <c r="H68" s="25"/>
      <c r="I68" s="158"/>
    </row>
    <row r="69" spans="1:9" ht="18.75" x14ac:dyDescent="0.3">
      <c r="A69" s="128">
        <v>12</v>
      </c>
      <c r="B69" s="29" t="s">
        <v>34</v>
      </c>
      <c r="C69" s="130">
        <v>236</v>
      </c>
      <c r="D69" s="31" t="s">
        <v>35</v>
      </c>
      <c r="E69" s="24"/>
      <c r="F69" s="25"/>
      <c r="G69" s="24"/>
      <c r="H69" s="25"/>
      <c r="I69" s="158"/>
    </row>
    <row r="70" spans="1:9" ht="18.75" x14ac:dyDescent="0.3">
      <c r="A70" s="28"/>
      <c r="B70" s="29"/>
      <c r="C70" s="30"/>
      <c r="D70" s="31"/>
      <c r="E70" s="24"/>
      <c r="F70" s="25"/>
      <c r="G70" s="24"/>
      <c r="H70" s="25"/>
      <c r="I70" s="27"/>
    </row>
    <row r="71" spans="1:9" ht="18.75" x14ac:dyDescent="0.3">
      <c r="A71" s="28"/>
      <c r="B71" s="29"/>
      <c r="C71" s="30"/>
      <c r="D71" s="31"/>
      <c r="E71" s="24"/>
      <c r="F71" s="25"/>
      <c r="G71" s="24"/>
      <c r="H71" s="25"/>
      <c r="I71" s="27"/>
    </row>
    <row r="72" spans="1:9" ht="19.5" thickBot="1" x14ac:dyDescent="0.35">
      <c r="A72" s="107"/>
      <c r="B72" s="108" t="s">
        <v>16</v>
      </c>
      <c r="C72" s="109"/>
      <c r="D72" s="110"/>
      <c r="E72" s="111"/>
      <c r="F72" s="163"/>
      <c r="G72" s="164"/>
      <c r="H72" s="163"/>
      <c r="I72" s="165"/>
    </row>
    <row r="73" spans="1:9" ht="21" x14ac:dyDescent="0.35">
      <c r="A73" s="95"/>
      <c r="B73" s="95"/>
      <c r="C73" s="181"/>
      <c r="D73" s="181"/>
      <c r="E73" s="85"/>
      <c r="F73" s="84"/>
      <c r="G73" s="84"/>
      <c r="H73" s="181"/>
      <c r="I73" s="93"/>
    </row>
    <row r="74" spans="1:9" ht="21" x14ac:dyDescent="0.35">
      <c r="A74" s="37"/>
      <c r="B74" s="84"/>
      <c r="C74" s="181"/>
      <c r="D74" s="84"/>
      <c r="E74" s="94"/>
      <c r="F74" s="193" t="s">
        <v>86</v>
      </c>
      <c r="G74" s="193"/>
      <c r="H74" s="193"/>
      <c r="I74" s="194"/>
    </row>
    <row r="75" spans="1:9" ht="21" x14ac:dyDescent="0.35">
      <c r="A75" s="38"/>
      <c r="B75" s="175"/>
      <c r="C75" s="84"/>
      <c r="D75" s="84"/>
      <c r="E75" s="95"/>
      <c r="F75" s="195" t="s">
        <v>87</v>
      </c>
      <c r="G75" s="195"/>
      <c r="H75" s="195"/>
      <c r="I75" s="196"/>
    </row>
    <row r="76" spans="1:9" ht="21" x14ac:dyDescent="0.35">
      <c r="A76" s="38"/>
      <c r="B76" s="175"/>
      <c r="C76" s="84"/>
      <c r="D76" s="84"/>
      <c r="E76" s="84"/>
      <c r="F76" s="196" t="s">
        <v>88</v>
      </c>
      <c r="G76" s="196"/>
      <c r="H76" s="196"/>
      <c r="I76" s="197"/>
    </row>
    <row r="77" spans="1:9" ht="19.5" x14ac:dyDescent="0.3">
      <c r="A77" s="84"/>
      <c r="B77" s="38"/>
      <c r="C77" s="38"/>
      <c r="D77" s="38"/>
      <c r="E77" s="96"/>
      <c r="F77" s="97"/>
      <c r="G77" s="98"/>
      <c r="H77" s="13"/>
      <c r="I77" s="11"/>
    </row>
    <row r="78" spans="1:9" ht="19.5" x14ac:dyDescent="0.3">
      <c r="A78" s="84"/>
      <c r="B78" s="38"/>
      <c r="C78" s="38"/>
      <c r="D78" s="38"/>
      <c r="E78" s="96"/>
      <c r="F78" s="97"/>
      <c r="G78" s="98"/>
      <c r="H78" s="13"/>
      <c r="I78" s="11"/>
    </row>
  </sheetData>
  <mergeCells count="14">
    <mergeCell ref="A1:I1"/>
    <mergeCell ref="C11:D11"/>
    <mergeCell ref="C22:E22"/>
    <mergeCell ref="I54:I55"/>
    <mergeCell ref="B33:D33"/>
    <mergeCell ref="B36:C36"/>
    <mergeCell ref="A38:I38"/>
    <mergeCell ref="A45:I45"/>
    <mergeCell ref="H51:I51"/>
    <mergeCell ref="A54:A55"/>
    <mergeCell ref="B54:B55"/>
    <mergeCell ref="C54:D54"/>
    <mergeCell ref="E54:F54"/>
    <mergeCell ref="G54:H54"/>
  </mergeCells>
  <pageMargins left="1.4173228346456694" right="0.23622047244094491" top="0.74803149606299213" bottom="0.74803149606299213" header="0.31496062992125984" footer="0.31496062992125984"/>
  <pageSetup paperSize="9" scale="83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81"/>
  <sheetViews>
    <sheetView tabSelected="1" view="pageLayout" zoomScaleNormal="100" workbookViewId="0">
      <selection activeCell="Q23" sqref="J23:Q32"/>
    </sheetView>
  </sheetViews>
  <sheetFormatPr defaultRowHeight="14.25" x14ac:dyDescent="0.2"/>
  <cols>
    <col min="2" max="2" width="7.875" customWidth="1"/>
    <col min="3" max="3" width="15.625" customWidth="1"/>
    <col min="4" max="4" width="13.25" customWidth="1"/>
    <col min="5" max="5" width="7.625" customWidth="1"/>
    <col min="7" max="7" width="14.375" customWidth="1"/>
    <col min="8" max="8" width="12.25" customWidth="1"/>
    <col min="9" max="9" width="4.875" customWidth="1"/>
    <col min="10" max="11" width="11.375" bestFit="1" customWidth="1"/>
    <col min="13" max="13" width="10.375" bestFit="1" customWidth="1"/>
    <col min="15" max="15" width="11.375" bestFit="1" customWidth="1"/>
  </cols>
  <sheetData>
    <row r="1" spans="1:15" ht="23.25" x14ac:dyDescent="0.35">
      <c r="A1" s="465" t="s">
        <v>232</v>
      </c>
      <c r="B1" s="465"/>
      <c r="C1" s="465"/>
      <c r="D1" s="465"/>
      <c r="E1" s="465"/>
      <c r="F1" s="465"/>
      <c r="G1" s="465"/>
      <c r="H1" s="465"/>
      <c r="I1" s="465"/>
    </row>
    <row r="2" spans="1:15" ht="21" x14ac:dyDescent="0.35">
      <c r="A2" s="1" t="s">
        <v>109</v>
      </c>
      <c r="B2" s="2"/>
      <c r="C2" s="3"/>
      <c r="D2" s="4"/>
      <c r="E2" s="4"/>
      <c r="F2" s="4"/>
      <c r="G2" s="4"/>
      <c r="H2" s="5"/>
      <c r="I2" s="6" t="s">
        <v>17</v>
      </c>
    </row>
    <row r="3" spans="1:15" ht="21" x14ac:dyDescent="0.35">
      <c r="A3" s="7" t="s">
        <v>2</v>
      </c>
      <c r="B3" s="214" t="s">
        <v>173</v>
      </c>
      <c r="C3" s="8"/>
      <c r="D3" s="9"/>
      <c r="E3" s="8"/>
      <c r="F3" s="10"/>
      <c r="G3" s="8"/>
      <c r="H3" s="10"/>
      <c r="I3" s="8"/>
    </row>
    <row r="4" spans="1:15" ht="21" x14ac:dyDescent="0.35">
      <c r="A4" s="7" t="s">
        <v>6</v>
      </c>
      <c r="B4" s="214" t="s">
        <v>174</v>
      </c>
      <c r="C4" s="8"/>
      <c r="D4" s="9"/>
      <c r="E4" s="8"/>
      <c r="F4" s="10"/>
      <c r="G4" s="8"/>
      <c r="H4" s="10"/>
      <c r="I4" s="8"/>
    </row>
    <row r="5" spans="1:15" ht="21" x14ac:dyDescent="0.35">
      <c r="A5" s="7"/>
      <c r="B5" s="214" t="s">
        <v>198</v>
      </c>
      <c r="C5" s="8"/>
      <c r="D5" s="215"/>
      <c r="E5" s="8"/>
      <c r="F5" s="10"/>
      <c r="G5" s="8"/>
      <c r="H5" s="10"/>
      <c r="I5" s="8"/>
    </row>
    <row r="6" spans="1:15" ht="21" x14ac:dyDescent="0.35">
      <c r="A6" s="7"/>
      <c r="B6" s="214" t="s">
        <v>199</v>
      </c>
      <c r="C6" s="8"/>
      <c r="D6" s="341"/>
      <c r="E6" s="8"/>
      <c r="F6" s="10"/>
      <c r="G6" s="8"/>
      <c r="H6" s="10"/>
      <c r="I6" s="8"/>
    </row>
    <row r="7" spans="1:15" ht="21" x14ac:dyDescent="0.35">
      <c r="A7" s="7"/>
      <c r="B7" s="214" t="s">
        <v>200</v>
      </c>
      <c r="C7" s="8"/>
      <c r="D7" s="430"/>
      <c r="E7" s="8"/>
      <c r="F7" s="10"/>
      <c r="G7" s="8"/>
      <c r="H7" s="10"/>
      <c r="I7" s="8"/>
    </row>
    <row r="8" spans="1:15" ht="21" x14ac:dyDescent="0.35">
      <c r="A8" s="7"/>
      <c r="B8" s="214" t="s">
        <v>201</v>
      </c>
      <c r="C8" s="8"/>
      <c r="D8" s="430"/>
      <c r="E8" s="8"/>
      <c r="F8" s="10"/>
      <c r="G8" s="8"/>
      <c r="H8" s="10"/>
      <c r="I8" s="8"/>
    </row>
    <row r="9" spans="1:15" ht="21" x14ac:dyDescent="0.35">
      <c r="A9" s="365" t="s">
        <v>175</v>
      </c>
      <c r="B9" s="8"/>
      <c r="C9" s="8"/>
      <c r="D9" s="9"/>
      <c r="E9" s="8"/>
      <c r="F9" s="10"/>
      <c r="G9" s="8"/>
      <c r="H9" s="10"/>
      <c r="I9" s="11"/>
    </row>
    <row r="10" spans="1:15" ht="21" x14ac:dyDescent="0.35">
      <c r="A10" s="365" t="s">
        <v>202</v>
      </c>
      <c r="B10" s="8"/>
      <c r="C10" s="8"/>
      <c r="D10" s="9"/>
      <c r="E10" s="8"/>
      <c r="F10" s="10"/>
      <c r="G10" s="8"/>
      <c r="H10" s="10"/>
      <c r="I10" s="11"/>
    </row>
    <row r="11" spans="1:15" ht="21" x14ac:dyDescent="0.35">
      <c r="A11" s="7" t="s">
        <v>203</v>
      </c>
      <c r="B11" s="8"/>
      <c r="C11" s="8"/>
      <c r="D11" s="9"/>
      <c r="E11" s="8"/>
      <c r="F11" s="10"/>
      <c r="G11" s="8"/>
      <c r="H11" s="10"/>
      <c r="I11" s="11"/>
    </row>
    <row r="12" spans="1:15" ht="21" x14ac:dyDescent="0.35">
      <c r="B12" s="8"/>
      <c r="C12" s="8"/>
      <c r="D12" s="42" t="s">
        <v>49</v>
      </c>
      <c r="F12" s="42"/>
      <c r="G12" s="177" t="s">
        <v>214</v>
      </c>
      <c r="H12" s="177"/>
      <c r="I12" s="177"/>
    </row>
    <row r="13" spans="1:15" ht="21" x14ac:dyDescent="0.35">
      <c r="A13" s="7"/>
      <c r="B13" s="44" t="s">
        <v>112</v>
      </c>
      <c r="C13" s="8"/>
      <c r="D13" s="187"/>
      <c r="E13" s="44" t="s">
        <v>18</v>
      </c>
      <c r="F13" s="10"/>
      <c r="G13" s="8"/>
      <c r="H13" s="10"/>
      <c r="I13" s="8"/>
      <c r="K13" s="167"/>
      <c r="M13" s="167"/>
      <c r="O13" s="167"/>
    </row>
    <row r="14" spans="1:15" ht="21" x14ac:dyDescent="0.35">
      <c r="A14" s="43"/>
      <c r="B14" s="44" t="s">
        <v>19</v>
      </c>
      <c r="C14" s="8"/>
      <c r="D14" s="9"/>
      <c r="E14" s="44" t="s">
        <v>20</v>
      </c>
      <c r="F14" s="10"/>
      <c r="G14" s="8"/>
      <c r="H14" s="10"/>
      <c r="I14" s="8"/>
    </row>
    <row r="15" spans="1:15" ht="21.75" thickBot="1" x14ac:dyDescent="0.4">
      <c r="A15" s="43"/>
      <c r="J15" s="167"/>
    </row>
    <row r="16" spans="1:15" ht="21" x14ac:dyDescent="0.2">
      <c r="A16" s="377" t="s">
        <v>4</v>
      </c>
      <c r="B16" s="482" t="s">
        <v>5</v>
      </c>
      <c r="C16" s="483"/>
      <c r="D16" s="378" t="s">
        <v>21</v>
      </c>
      <c r="E16" s="379"/>
      <c r="F16" s="380" t="s">
        <v>22</v>
      </c>
      <c r="G16" s="381"/>
      <c r="H16" s="380" t="s">
        <v>23</v>
      </c>
      <c r="I16" s="381"/>
      <c r="J16" s="167"/>
    </row>
    <row r="17" spans="1:22" ht="24" thickBot="1" x14ac:dyDescent="0.55000000000000004">
      <c r="A17" s="382"/>
      <c r="B17" s="383"/>
      <c r="C17" s="384"/>
      <c r="D17" s="385"/>
      <c r="E17" s="386"/>
      <c r="F17" s="387"/>
      <c r="G17" s="388"/>
      <c r="H17" s="387"/>
      <c r="I17" s="388"/>
      <c r="J17" s="480"/>
      <c r="K17" s="480"/>
      <c r="L17" s="480"/>
      <c r="M17" s="480"/>
      <c r="N17" s="480"/>
      <c r="O17" s="480"/>
      <c r="P17" s="480"/>
      <c r="Q17" s="480"/>
    </row>
    <row r="18" spans="1:22" ht="23.25" x14ac:dyDescent="0.5">
      <c r="A18" s="389">
        <v>1</v>
      </c>
      <c r="B18" s="390" t="s">
        <v>167</v>
      </c>
      <c r="C18" s="8"/>
      <c r="D18" s="391">
        <f>'ปร 4 ราง'!I54</f>
        <v>447118.32000000007</v>
      </c>
      <c r="E18" s="392"/>
      <c r="F18" s="393" t="s">
        <v>37</v>
      </c>
      <c r="G18" s="394">
        <v>1.3642000000000001</v>
      </c>
      <c r="H18" s="395">
        <f>D18*G18</f>
        <v>609958.81214400008</v>
      </c>
      <c r="I18" s="396"/>
      <c r="J18" s="151"/>
      <c r="K18" s="152"/>
      <c r="N18" s="151"/>
    </row>
    <row r="19" spans="1:22" ht="23.25" x14ac:dyDescent="0.5">
      <c r="A19" s="397"/>
      <c r="B19" s="390"/>
      <c r="C19" s="8"/>
      <c r="D19" s="398"/>
      <c r="E19" s="399"/>
      <c r="F19" s="400"/>
      <c r="G19" s="401"/>
      <c r="H19" s="398"/>
      <c r="I19" s="402"/>
      <c r="J19" s="151"/>
      <c r="K19" s="152"/>
      <c r="N19" s="151"/>
    </row>
    <row r="20" spans="1:22" ht="23.25" x14ac:dyDescent="0.5">
      <c r="A20" s="397"/>
      <c r="B20" s="390"/>
      <c r="C20" s="8"/>
      <c r="D20" s="398"/>
      <c r="E20" s="399"/>
      <c r="F20" s="400"/>
      <c r="G20" s="401"/>
      <c r="H20" s="398"/>
      <c r="I20" s="402"/>
      <c r="J20" s="151"/>
      <c r="K20" s="152"/>
      <c r="N20" s="151"/>
    </row>
    <row r="21" spans="1:22" ht="24" thickBot="1" x14ac:dyDescent="0.55000000000000004">
      <c r="A21" s="403"/>
      <c r="B21" s="390" t="s">
        <v>110</v>
      </c>
      <c r="C21" s="8"/>
      <c r="D21" s="398">
        <f>SUM(D18:D20)</f>
        <v>447118.32000000007</v>
      </c>
      <c r="E21" s="14"/>
      <c r="F21" s="404"/>
      <c r="G21" s="405"/>
      <c r="H21" s="406"/>
      <c r="I21" s="407"/>
      <c r="J21" s="153"/>
      <c r="K21" s="153"/>
      <c r="L21" s="153"/>
      <c r="M21" s="153"/>
      <c r="N21" s="37"/>
      <c r="O21" s="11"/>
      <c r="P21" s="34"/>
      <c r="Q21" s="34"/>
      <c r="R21" s="11"/>
      <c r="S21" s="13"/>
      <c r="T21" s="11"/>
      <c r="U21" s="13"/>
      <c r="V21" s="11"/>
    </row>
    <row r="22" spans="1:22" ht="24" thickBot="1" x14ac:dyDescent="0.55000000000000004">
      <c r="A22" s="408"/>
      <c r="B22" s="409" t="s">
        <v>24</v>
      </c>
      <c r="C22" s="410"/>
      <c r="D22" s="411"/>
      <c r="E22" s="412"/>
      <c r="F22" s="413"/>
      <c r="G22" s="414"/>
      <c r="H22" s="415">
        <f>SUM(H18:I21)</f>
        <v>609958.81214400008</v>
      </c>
      <c r="I22" s="416"/>
      <c r="J22" s="154"/>
      <c r="K22" s="155"/>
      <c r="N22" s="38"/>
      <c r="O22" s="481"/>
      <c r="P22" s="481"/>
      <c r="Q22" s="481"/>
      <c r="R22" s="481"/>
      <c r="S22" s="481"/>
      <c r="T22" s="481"/>
      <c r="U22" s="481"/>
      <c r="V22" s="11"/>
    </row>
    <row r="23" spans="1:22" ht="21.75" thickBot="1" x14ac:dyDescent="0.4">
      <c r="A23" s="417"/>
      <c r="B23" s="418" t="s">
        <v>25</v>
      </c>
      <c r="C23" s="419"/>
      <c r="D23" s="413"/>
      <c r="E23" s="413"/>
      <c r="F23" s="412"/>
      <c r="G23" s="392"/>
      <c r="H23" s="415">
        <f>SUM(H19:I22)</f>
        <v>609958.81214400008</v>
      </c>
      <c r="I23" s="396"/>
      <c r="J23" s="11"/>
      <c r="K23" s="218"/>
      <c r="L23" s="218"/>
      <c r="M23" s="11"/>
      <c r="N23" s="13"/>
      <c r="O23" s="11"/>
      <c r="P23" s="13"/>
      <c r="Q23" s="34"/>
      <c r="R23" s="11"/>
      <c r="S23" s="13"/>
      <c r="T23" s="11"/>
      <c r="U23" s="13"/>
      <c r="V23" s="11"/>
    </row>
    <row r="24" spans="1:22" ht="21.75" thickBot="1" x14ac:dyDescent="0.4">
      <c r="A24" s="420" t="s">
        <v>26</v>
      </c>
      <c r="B24" s="421"/>
      <c r="C24" s="422" t="str">
        <f>"( "&amp;BAHTTEXT(H23)&amp;" )"</f>
        <v>( หกแสนเก้าพันเก้าร้อยห้าสิบแปดบาทแปดสิบเอ็ดสตางค์ )</v>
      </c>
      <c r="D24" s="423"/>
      <c r="E24" s="424"/>
      <c r="F24" s="424"/>
      <c r="G24" s="425"/>
      <c r="H24" s="426"/>
      <c r="I24" s="427"/>
      <c r="J24" s="36"/>
      <c r="K24" s="36"/>
      <c r="L24" s="218"/>
      <c r="M24" s="11"/>
      <c r="N24" s="13"/>
      <c r="O24" s="11"/>
      <c r="P24" s="13"/>
      <c r="Q24" s="34"/>
      <c r="R24" s="11"/>
      <c r="S24" s="13"/>
      <c r="T24" s="11"/>
      <c r="U24" s="13"/>
      <c r="V24" s="11"/>
    </row>
    <row r="25" spans="1:22" ht="31.5" customHeight="1" x14ac:dyDescent="0.45">
      <c r="C25" s="443"/>
      <c r="D25" s="4" t="s">
        <v>204</v>
      </c>
      <c r="E25" s="4"/>
      <c r="F25" s="4"/>
      <c r="G25" s="4"/>
      <c r="H25" s="4"/>
      <c r="J25" s="479"/>
      <c r="K25" s="479"/>
      <c r="L25" s="218"/>
      <c r="M25" s="484"/>
      <c r="N25" s="484"/>
      <c r="O25" s="11"/>
      <c r="P25" s="13"/>
      <c r="Q25" s="12"/>
      <c r="R25" s="11"/>
      <c r="S25" s="13"/>
      <c r="T25" s="11"/>
      <c r="U25" s="13"/>
      <c r="V25" s="11"/>
    </row>
    <row r="26" spans="1:22" ht="21" x14ac:dyDescent="0.35">
      <c r="C26" s="37"/>
      <c r="D26" s="11"/>
      <c r="E26" s="429"/>
      <c r="F26" s="429"/>
      <c r="G26" s="11"/>
      <c r="H26" s="13"/>
      <c r="I26" s="11"/>
      <c r="J26" s="11"/>
      <c r="K26" s="218"/>
      <c r="L26" s="218"/>
      <c r="M26" s="11"/>
      <c r="N26" s="11"/>
      <c r="O26" s="218"/>
      <c r="P26" s="218"/>
      <c r="T26" s="36"/>
      <c r="U26" s="87"/>
      <c r="V26" s="87"/>
    </row>
    <row r="27" spans="1:22" ht="21" x14ac:dyDescent="0.35">
      <c r="C27" s="188" t="s">
        <v>211</v>
      </c>
      <c r="D27" s="188"/>
      <c r="E27" s="188"/>
      <c r="F27" s="188"/>
      <c r="G27" s="188"/>
      <c r="H27" s="188"/>
      <c r="I27" s="188"/>
      <c r="J27" s="217"/>
      <c r="K27" s="36"/>
      <c r="L27" s="218"/>
      <c r="M27" s="11"/>
      <c r="N27" s="217"/>
      <c r="O27" s="36"/>
      <c r="P27" s="218"/>
      <c r="T27" s="36"/>
      <c r="U27" s="84"/>
      <c r="V27" s="88"/>
    </row>
    <row r="28" spans="1:22" ht="21" x14ac:dyDescent="0.35">
      <c r="C28" s="39"/>
      <c r="D28" s="2" t="s">
        <v>205</v>
      </c>
      <c r="E28" s="429"/>
      <c r="F28" s="11"/>
      <c r="G28" s="13"/>
      <c r="H28" s="11"/>
      <c r="I28" s="11"/>
      <c r="J28" s="479"/>
      <c r="K28" s="479"/>
      <c r="L28" s="218"/>
      <c r="M28" s="471"/>
      <c r="N28" s="471"/>
      <c r="O28" s="471"/>
      <c r="P28" s="218"/>
      <c r="T28" s="36"/>
      <c r="U28" s="40"/>
      <c r="V28" s="89"/>
    </row>
    <row r="29" spans="1:22" ht="24" customHeight="1" x14ac:dyDescent="0.35">
      <c r="C29" s="428"/>
      <c r="D29" s="36" t="s">
        <v>206</v>
      </c>
      <c r="E29" s="429"/>
      <c r="F29" s="11"/>
      <c r="G29" s="13"/>
      <c r="H29" s="11"/>
      <c r="J29" s="11"/>
      <c r="K29" s="218"/>
      <c r="L29" s="218"/>
      <c r="M29" s="37"/>
      <c r="N29" s="11"/>
      <c r="O29" s="218"/>
      <c r="P29" s="218"/>
      <c r="Q29" s="1"/>
      <c r="R29" s="84"/>
      <c r="S29" s="84"/>
      <c r="T29" s="38"/>
      <c r="U29" s="40"/>
      <c r="V29" s="89"/>
    </row>
    <row r="30" spans="1:22" ht="21" x14ac:dyDescent="0.35">
      <c r="C30" s="38"/>
      <c r="D30" s="428"/>
      <c r="E30" s="36"/>
      <c r="F30" s="429"/>
      <c r="G30" s="11"/>
      <c r="H30" s="13"/>
      <c r="I30" s="11"/>
      <c r="J30" s="217"/>
      <c r="K30" s="36"/>
      <c r="L30" s="218"/>
      <c r="M30" s="470"/>
      <c r="N30" s="470"/>
      <c r="O30" s="470"/>
      <c r="P30" s="470"/>
    </row>
    <row r="31" spans="1:22" ht="21" x14ac:dyDescent="0.35">
      <c r="C31" s="33"/>
      <c r="D31" s="11"/>
      <c r="E31" s="11"/>
      <c r="F31" s="437"/>
      <c r="G31" s="11"/>
      <c r="H31" s="13"/>
      <c r="I31" s="11"/>
      <c r="J31" s="479"/>
      <c r="K31" s="479"/>
      <c r="L31" s="218"/>
      <c r="M31" s="479"/>
      <c r="N31" s="479"/>
      <c r="O31" s="479"/>
      <c r="P31" s="479"/>
    </row>
    <row r="32" spans="1:22" ht="28.5" customHeight="1" x14ac:dyDescent="0.45">
      <c r="B32" s="467" t="s">
        <v>212</v>
      </c>
      <c r="C32" s="467"/>
      <c r="D32" s="467"/>
      <c r="E32" s="36" t="s">
        <v>213</v>
      </c>
      <c r="F32" s="36"/>
      <c r="G32" s="36"/>
      <c r="H32" s="443"/>
      <c r="I32" s="218"/>
    </row>
    <row r="33" spans="1:9" ht="22.5" x14ac:dyDescent="0.45">
      <c r="C33" s="467" t="s">
        <v>207</v>
      </c>
      <c r="D33" s="467"/>
      <c r="E33" s="37"/>
      <c r="F33" s="2" t="s">
        <v>208</v>
      </c>
      <c r="G33" s="36"/>
      <c r="H33" s="443"/>
    </row>
    <row r="34" spans="1:9" ht="22.5" x14ac:dyDescent="0.45">
      <c r="C34" s="467" t="s">
        <v>209</v>
      </c>
      <c r="D34" s="467"/>
      <c r="E34" s="38"/>
      <c r="F34" s="2" t="s">
        <v>210</v>
      </c>
      <c r="G34" s="36"/>
      <c r="H34" s="443"/>
    </row>
    <row r="35" spans="1:9" ht="21" x14ac:dyDescent="0.35">
      <c r="A35" s="37"/>
    </row>
    <row r="36" spans="1:9" ht="18.75" x14ac:dyDescent="0.3">
      <c r="A36" s="38" t="s">
        <v>111</v>
      </c>
    </row>
    <row r="37" spans="1:9" ht="18.75" x14ac:dyDescent="0.3">
      <c r="A37" s="38"/>
    </row>
    <row r="39" spans="1:9" ht="21" x14ac:dyDescent="0.35">
      <c r="A39" s="40"/>
      <c r="B39" s="40"/>
      <c r="C39" s="40"/>
      <c r="D39" s="40"/>
      <c r="E39" s="84"/>
      <c r="F39" s="84"/>
      <c r="G39" s="38"/>
      <c r="H39" s="40"/>
      <c r="I39" s="89"/>
    </row>
    <row r="40" spans="1:9" ht="21" x14ac:dyDescent="0.35">
      <c r="A40" s="84"/>
      <c r="B40" s="84"/>
      <c r="C40" s="36"/>
      <c r="D40" s="34"/>
      <c r="E40" s="85"/>
      <c r="F40" s="90"/>
      <c r="G40" s="11"/>
      <c r="H40" s="91"/>
      <c r="I40" s="84"/>
    </row>
    <row r="41" spans="1:9" ht="150" customHeight="1" x14ac:dyDescent="0.35">
      <c r="A41" s="84"/>
      <c r="B41" s="84"/>
      <c r="C41" s="84"/>
      <c r="D41" s="84"/>
      <c r="E41" s="92"/>
      <c r="F41" s="2"/>
      <c r="G41" s="84"/>
      <c r="H41" s="13"/>
      <c r="I41" s="34"/>
    </row>
    <row r="42" spans="1:9" ht="18.75" x14ac:dyDescent="0.3">
      <c r="A42" s="84"/>
      <c r="B42" s="84"/>
      <c r="C42" s="84"/>
      <c r="D42" s="84"/>
      <c r="E42" s="84"/>
      <c r="F42" s="84"/>
      <c r="G42" s="11"/>
      <c r="H42" s="38"/>
      <c r="I42" s="93"/>
    </row>
    <row r="43" spans="1:9" ht="23.25" x14ac:dyDescent="0.35">
      <c r="A43" s="485" t="s">
        <v>85</v>
      </c>
      <c r="B43" s="485"/>
      <c r="C43" s="485"/>
      <c r="D43" s="485"/>
      <c r="E43" s="485"/>
      <c r="F43" s="485"/>
      <c r="G43" s="485"/>
      <c r="H43" s="485"/>
      <c r="I43" s="485"/>
    </row>
    <row r="44" spans="1:9" ht="21" x14ac:dyDescent="0.35">
      <c r="A44" s="189"/>
      <c r="B44" s="189"/>
      <c r="C44" s="189"/>
      <c r="D44" s="189"/>
      <c r="E44" s="189"/>
      <c r="F44" s="189"/>
      <c r="G44" s="8"/>
      <c r="H44" s="10"/>
      <c r="I44" s="8"/>
    </row>
    <row r="45" spans="1:9" ht="21" x14ac:dyDescent="0.35">
      <c r="A45" s="190" t="s">
        <v>104</v>
      </c>
      <c r="B45" s="191"/>
      <c r="C45" s="191"/>
      <c r="D45" s="191"/>
      <c r="E45" s="188"/>
      <c r="F45" s="192"/>
      <c r="G45" s="8"/>
      <c r="H45" s="10"/>
      <c r="I45" s="8"/>
    </row>
    <row r="46" spans="1:9" ht="21" x14ac:dyDescent="0.35">
      <c r="A46" s="190" t="s">
        <v>105</v>
      </c>
      <c r="B46" s="191"/>
      <c r="C46" s="191"/>
      <c r="D46" s="191"/>
      <c r="E46" s="188"/>
      <c r="F46" s="192"/>
      <c r="G46" s="8"/>
      <c r="H46" s="10"/>
      <c r="I46" s="8"/>
    </row>
    <row r="47" spans="1:9" ht="21" x14ac:dyDescent="0.35">
      <c r="A47" s="190" t="s">
        <v>106</v>
      </c>
      <c r="B47" s="191"/>
      <c r="C47" s="191"/>
      <c r="D47" s="191"/>
      <c r="E47" s="188"/>
      <c r="F47" s="192"/>
      <c r="G47" s="8"/>
      <c r="H47" s="10"/>
      <c r="I47" s="8"/>
    </row>
    <row r="48" spans="1:9" ht="21" x14ac:dyDescent="0.35">
      <c r="A48" s="190" t="s">
        <v>107</v>
      </c>
      <c r="B48" s="191"/>
      <c r="C48" s="191"/>
      <c r="D48" s="191"/>
      <c r="E48" s="188"/>
      <c r="F48" s="192"/>
      <c r="G48" s="8"/>
      <c r="H48" s="10"/>
      <c r="I48" s="8"/>
    </row>
    <row r="49" spans="1:9" ht="21.75" thickBot="1" x14ac:dyDescent="0.4">
      <c r="A49" s="7"/>
      <c r="B49" s="122"/>
      <c r="C49" s="41"/>
      <c r="D49" s="187"/>
      <c r="E49" s="8"/>
      <c r="F49" s="10"/>
      <c r="G49" s="8"/>
      <c r="H49" s="10"/>
      <c r="I49" s="11"/>
    </row>
    <row r="50" spans="1:9" ht="19.5" x14ac:dyDescent="0.2">
      <c r="A50" s="133" t="s">
        <v>4</v>
      </c>
      <c r="B50" s="135" t="s">
        <v>5</v>
      </c>
      <c r="C50" s="136"/>
      <c r="D50" s="139" t="s">
        <v>21</v>
      </c>
      <c r="E50" s="140"/>
      <c r="F50" s="135" t="s">
        <v>22</v>
      </c>
      <c r="G50" s="136"/>
      <c r="H50" s="135" t="s">
        <v>23</v>
      </c>
      <c r="I50" s="136"/>
    </row>
    <row r="51" spans="1:9" ht="20.25" thickBot="1" x14ac:dyDescent="0.25">
      <c r="A51" s="134"/>
      <c r="B51" s="137"/>
      <c r="C51" s="138"/>
      <c r="D51" s="141"/>
      <c r="E51" s="142"/>
      <c r="F51" s="143"/>
      <c r="G51" s="144"/>
      <c r="H51" s="137"/>
      <c r="I51" s="138"/>
    </row>
    <row r="52" spans="1:9" ht="19.5" x14ac:dyDescent="0.3">
      <c r="A52" s="45">
        <v>1</v>
      </c>
      <c r="B52" s="46" t="s">
        <v>39</v>
      </c>
      <c r="C52" s="11"/>
      <c r="D52" s="486"/>
      <c r="E52" s="487"/>
      <c r="F52" s="47" t="s">
        <v>37</v>
      </c>
      <c r="G52" s="48"/>
      <c r="H52" s="146"/>
      <c r="I52" s="176"/>
    </row>
    <row r="53" spans="1:9" ht="19.5" x14ac:dyDescent="0.3">
      <c r="A53" s="49"/>
      <c r="B53" s="46"/>
      <c r="C53" s="11"/>
      <c r="D53" s="145"/>
      <c r="E53" s="180"/>
      <c r="F53" s="50"/>
      <c r="G53" s="51"/>
      <c r="H53" s="183"/>
      <c r="I53" s="147"/>
    </row>
    <row r="54" spans="1:9" ht="20.25" thickBot="1" x14ac:dyDescent="0.35">
      <c r="A54" s="52"/>
      <c r="B54" s="53"/>
      <c r="C54" s="11"/>
      <c r="D54" s="54"/>
      <c r="E54" s="13"/>
      <c r="F54" s="55"/>
      <c r="G54" s="56"/>
      <c r="H54" s="57"/>
      <c r="I54" s="58"/>
    </row>
    <row r="55" spans="1:9" ht="20.25" thickBot="1" x14ac:dyDescent="0.35">
      <c r="A55" s="32"/>
      <c r="B55" s="59" t="s">
        <v>24</v>
      </c>
      <c r="C55" s="60"/>
      <c r="D55" s="61"/>
      <c r="E55" s="62"/>
      <c r="F55" s="63"/>
      <c r="G55" s="64"/>
      <c r="H55" s="148"/>
      <c r="I55" s="149"/>
    </row>
    <row r="56" spans="1:9" ht="20.25" thickBot="1" x14ac:dyDescent="0.35">
      <c r="A56" s="65"/>
      <c r="B56" s="66" t="s">
        <v>25</v>
      </c>
      <c r="C56" s="67"/>
      <c r="D56" s="63"/>
      <c r="E56" s="63"/>
      <c r="F56" s="62"/>
      <c r="G56" s="68"/>
      <c r="H56" s="131"/>
      <c r="I56" s="132"/>
    </row>
    <row r="57" spans="1:9" ht="20.25" thickBot="1" x14ac:dyDescent="0.35">
      <c r="A57" s="69"/>
      <c r="B57" s="70"/>
      <c r="C57" s="71"/>
      <c r="D57" s="71"/>
      <c r="E57" s="72"/>
      <c r="F57" s="73"/>
      <c r="G57" s="74"/>
      <c r="H57" s="75"/>
      <c r="I57" s="76"/>
    </row>
    <row r="58" spans="1:9" ht="20.25" thickBot="1" x14ac:dyDescent="0.35">
      <c r="A58" s="77"/>
      <c r="B58" s="71"/>
      <c r="C58" s="78"/>
      <c r="D58" s="79"/>
      <c r="E58" s="488"/>
      <c r="F58" s="488"/>
      <c r="G58" s="488"/>
      <c r="H58" s="80"/>
      <c r="I58" s="81"/>
    </row>
    <row r="61" spans="1:9" ht="21" x14ac:dyDescent="0.2">
      <c r="E61" s="193" t="s">
        <v>86</v>
      </c>
      <c r="F61" s="193"/>
      <c r="G61" s="193"/>
      <c r="H61" s="194"/>
    </row>
    <row r="62" spans="1:9" ht="21" x14ac:dyDescent="0.2">
      <c r="E62" s="195" t="s">
        <v>87</v>
      </c>
      <c r="F62" s="195"/>
      <c r="G62" s="195"/>
      <c r="H62" s="196"/>
    </row>
    <row r="63" spans="1:9" ht="21" x14ac:dyDescent="0.35">
      <c r="E63" s="196" t="s">
        <v>88</v>
      </c>
      <c r="F63" s="196"/>
      <c r="G63" s="196"/>
      <c r="H63" s="197"/>
    </row>
    <row r="67" spans="1:9" ht="21" x14ac:dyDescent="0.35">
      <c r="B67" s="489"/>
      <c r="C67" s="489"/>
      <c r="D67" s="489"/>
      <c r="E67" s="489"/>
      <c r="F67" s="489"/>
      <c r="G67" s="489"/>
      <c r="H67" s="489"/>
    </row>
    <row r="68" spans="1:9" ht="21" x14ac:dyDescent="0.35">
      <c r="A68" s="82"/>
      <c r="B68" s="37"/>
      <c r="C68" s="11"/>
      <c r="D68" s="181"/>
      <c r="E68" s="181"/>
      <c r="F68" s="11"/>
      <c r="G68" s="13"/>
      <c r="H68" s="11"/>
      <c r="I68" s="83"/>
    </row>
    <row r="69" spans="1:9" ht="21" x14ac:dyDescent="0.35">
      <c r="B69" s="188"/>
      <c r="C69" s="188"/>
      <c r="D69" s="188"/>
      <c r="E69" s="188"/>
      <c r="F69" s="188"/>
      <c r="G69" s="188"/>
    </row>
    <row r="70" spans="1:9" ht="21" x14ac:dyDescent="0.35">
      <c r="B70" s="39"/>
      <c r="C70" s="2"/>
      <c r="D70" s="181"/>
      <c r="E70" s="11"/>
      <c r="F70" s="13"/>
      <c r="G70" s="11"/>
    </row>
    <row r="71" spans="1:9" ht="21" x14ac:dyDescent="0.35">
      <c r="B71" s="175"/>
      <c r="C71" s="36"/>
      <c r="D71" s="181"/>
      <c r="E71" s="11"/>
      <c r="F71" s="13"/>
      <c r="G71" s="11"/>
    </row>
    <row r="72" spans="1:9" ht="21" x14ac:dyDescent="0.35">
      <c r="B72" s="38"/>
      <c r="C72" s="175"/>
      <c r="D72" s="36"/>
      <c r="E72" s="181"/>
      <c r="F72" s="11"/>
      <c r="G72" s="13"/>
      <c r="H72" s="11"/>
    </row>
    <row r="73" spans="1:9" ht="18.75" x14ac:dyDescent="0.3">
      <c r="B73" s="33"/>
      <c r="C73" s="11"/>
      <c r="D73" s="11"/>
      <c r="E73" s="150"/>
      <c r="F73" s="11"/>
      <c r="G73" s="13"/>
      <c r="H73" s="11"/>
    </row>
    <row r="74" spans="1:9" ht="21" x14ac:dyDescent="0.35">
      <c r="B74" s="36"/>
      <c r="C74" s="36"/>
      <c r="D74" s="36"/>
      <c r="E74" s="36"/>
      <c r="F74" s="36"/>
      <c r="G74" s="36"/>
      <c r="H74" s="87"/>
    </row>
    <row r="75" spans="1:9" ht="21" x14ac:dyDescent="0.35">
      <c r="B75" s="467"/>
      <c r="C75" s="467"/>
      <c r="D75" s="36"/>
      <c r="E75" s="37"/>
      <c r="F75" s="2"/>
      <c r="G75" s="36"/>
      <c r="H75" s="84"/>
    </row>
    <row r="76" spans="1:9" ht="21" x14ac:dyDescent="0.35">
      <c r="B76" s="467"/>
      <c r="C76" s="467"/>
      <c r="D76" s="36"/>
      <c r="E76" s="38"/>
      <c r="F76" s="2"/>
      <c r="G76" s="36"/>
      <c r="H76" s="175"/>
    </row>
    <row r="80" spans="1:9" ht="21" x14ac:dyDescent="0.35">
      <c r="A80" s="175"/>
      <c r="B80" s="175"/>
      <c r="C80" s="175"/>
      <c r="D80" s="175"/>
      <c r="E80" s="84"/>
      <c r="F80" s="84"/>
      <c r="G80" s="38"/>
      <c r="H80" s="175"/>
      <c r="I80" s="89"/>
    </row>
    <row r="81" spans="1:9" ht="21" x14ac:dyDescent="0.35">
      <c r="A81" s="84"/>
      <c r="B81" s="84"/>
      <c r="C81" s="36"/>
      <c r="D81" s="181"/>
      <c r="E81" s="85"/>
      <c r="F81" s="90"/>
      <c r="G81" s="11"/>
      <c r="H81" s="91"/>
      <c r="I81" s="84"/>
    </row>
  </sheetData>
  <mergeCells count="20">
    <mergeCell ref="M31:P31"/>
    <mergeCell ref="C33:D33"/>
    <mergeCell ref="C34:D34"/>
    <mergeCell ref="B32:D32"/>
    <mergeCell ref="B67:H67"/>
    <mergeCell ref="B75:C75"/>
    <mergeCell ref="B76:C76"/>
    <mergeCell ref="J31:K31"/>
    <mergeCell ref="A43:I43"/>
    <mergeCell ref="D52:E52"/>
    <mergeCell ref="E58:G58"/>
    <mergeCell ref="J28:K28"/>
    <mergeCell ref="M30:P30"/>
    <mergeCell ref="M28:O28"/>
    <mergeCell ref="A1:I1"/>
    <mergeCell ref="J17:Q17"/>
    <mergeCell ref="O22:U22"/>
    <mergeCell ref="B16:C16"/>
    <mergeCell ref="J25:K25"/>
    <mergeCell ref="M25:N25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104"/>
  <sheetViews>
    <sheetView zoomScaleNormal="100" workbookViewId="0">
      <selection activeCell="E54" sqref="E54"/>
    </sheetView>
  </sheetViews>
  <sheetFormatPr defaultRowHeight="14.25" x14ac:dyDescent="0.2"/>
  <cols>
    <col min="1" max="1" width="9" customWidth="1"/>
    <col min="2" max="2" width="26" customWidth="1"/>
    <col min="5" max="5" width="10.625" customWidth="1"/>
    <col min="6" max="6" width="11.625" customWidth="1"/>
    <col min="7" max="7" width="8.875" customWidth="1"/>
    <col min="8" max="8" width="11" customWidth="1"/>
    <col min="9" max="9" width="12.625" customWidth="1"/>
    <col min="10" max="10" width="8" customWidth="1"/>
    <col min="13" max="14" width="9" customWidth="1"/>
  </cols>
  <sheetData>
    <row r="1" spans="1:10" ht="23.25" x14ac:dyDescent="0.35">
      <c r="A1" s="465" t="s">
        <v>231</v>
      </c>
      <c r="B1" s="465"/>
      <c r="C1" s="465"/>
      <c r="D1" s="465"/>
      <c r="E1" s="465"/>
      <c r="F1" s="465"/>
      <c r="G1" s="465"/>
      <c r="H1" s="465"/>
      <c r="I1" s="465"/>
    </row>
    <row r="2" spans="1:10" ht="21" x14ac:dyDescent="0.35">
      <c r="A2" s="166" t="s">
        <v>0</v>
      </c>
      <c r="B2" s="2"/>
      <c r="C2" s="168" t="s">
        <v>1</v>
      </c>
      <c r="D2" s="36"/>
      <c r="E2" s="36"/>
      <c r="F2" s="4"/>
      <c r="G2" s="4"/>
      <c r="H2" s="5"/>
      <c r="I2" s="6" t="s">
        <v>150</v>
      </c>
    </row>
    <row r="3" spans="1:10" ht="21" x14ac:dyDescent="0.35">
      <c r="A3" s="43" t="s">
        <v>44</v>
      </c>
      <c r="B3" s="8" t="str">
        <f>ปร.5!B3</f>
        <v xml:space="preserve">ก่อสร้างรางระบายน้ำ ค.ส.ล. รูปตัวยู หมู่ที่ 10 ซอย 2/3 (บริเวณบ้านเลขที่ 133 ถึงบ้านเลขที่ 158)
</v>
      </c>
      <c r="C3" s="8"/>
      <c r="D3" s="9"/>
      <c r="E3" s="8"/>
      <c r="F3" s="10"/>
      <c r="G3" s="8"/>
      <c r="H3" s="10"/>
      <c r="I3" s="8"/>
    </row>
    <row r="4" spans="1:10" ht="21" x14ac:dyDescent="0.35">
      <c r="A4" s="43" t="str">
        <f>ปร.5!A4</f>
        <v>ปริมาณงาน</v>
      </c>
      <c r="B4" s="8" t="str">
        <f>ปร.5!B4</f>
        <v xml:space="preserve"> - ก่อสร้างรางระบายน้ำ ค.ส.ล. รูปตัวยู กว้าง 0.50 เมตร ยาว 157.00 เมตร ลึก 0.45 เมตร
</v>
      </c>
      <c r="C4" s="8"/>
      <c r="D4" s="9"/>
      <c r="E4" s="8"/>
      <c r="F4" s="10"/>
      <c r="G4" s="8"/>
      <c r="H4" s="10"/>
      <c r="I4" s="8"/>
    </row>
    <row r="5" spans="1:10" ht="21" x14ac:dyDescent="0.35">
      <c r="A5" s="43"/>
      <c r="B5" s="8" t="str">
        <f>ปร.5!B5</f>
        <v xml:space="preserve"> - ก่อสร้างบ่อรับน้ำ ขนาด 0.80x0.80 เมตร ลึก 0.60 เมตร จำนวน 2 จุดๆละ 2 บ่อ
</v>
      </c>
      <c r="C5" s="8"/>
      <c r="D5" s="220"/>
      <c r="E5" s="8"/>
      <c r="F5" s="10"/>
      <c r="G5" s="8"/>
      <c r="H5" s="10"/>
      <c r="I5" s="8"/>
    </row>
    <row r="6" spans="1:10" ht="21" x14ac:dyDescent="0.35">
      <c r="A6" s="43"/>
      <c r="B6" s="8" t="str">
        <f>ปร.5!B6</f>
        <v xml:space="preserve"> - วางท่อระบายน้ำ คอนกรีต ขนาดเส้นผ่าศูนย์กลาง 0.30 เมตร จำนวน 2 จุดๆละ 4.00 เมตร
</v>
      </c>
      <c r="C6" s="8"/>
      <c r="D6" s="341"/>
      <c r="E6" s="8"/>
      <c r="F6" s="10"/>
      <c r="G6" s="8"/>
      <c r="H6" s="10"/>
      <c r="I6" s="8"/>
    </row>
    <row r="7" spans="1:10" ht="21" x14ac:dyDescent="0.35">
      <c r="A7" s="43"/>
      <c r="B7" s="8" t="str">
        <f>ปร.5!B7</f>
        <v xml:space="preserve">    ความยาวรวม 8.00 เมตร</v>
      </c>
      <c r="C7" s="8"/>
      <c r="D7" s="430"/>
      <c r="E7" s="8"/>
      <c r="F7" s="10"/>
      <c r="G7" s="8"/>
      <c r="H7" s="10"/>
      <c r="I7" s="8"/>
    </row>
    <row r="8" spans="1:10" ht="21" x14ac:dyDescent="0.35">
      <c r="A8" s="43"/>
      <c r="B8" s="8" t="str">
        <f>ปร.5!B8</f>
        <v xml:space="preserve">  ตามแบบเทศบาลตำบลเชียงคำ (อ้างอิงแบบมาตรฐาน ทถ-5-301)</v>
      </c>
      <c r="C8" s="8"/>
      <c r="D8" s="430"/>
      <c r="E8" s="8"/>
      <c r="F8" s="10"/>
      <c r="G8" s="8"/>
      <c r="H8" s="10"/>
      <c r="I8" s="8"/>
    </row>
    <row r="9" spans="1:10" ht="21" x14ac:dyDescent="0.35">
      <c r="A9" s="43" t="str">
        <f>ปร.5!A9</f>
        <v xml:space="preserve">สถานที่ก่อสร้าง  บริเวณซอย 2/3 หมู่ที่ 10  
บ้านใหม่  ตำบลหย่วน  
อำเภอเชียงคำ จังหวัดพะเยา
</v>
      </c>
      <c r="B9" s="8"/>
      <c r="C9" s="8"/>
      <c r="D9" s="9"/>
      <c r="E9" s="8"/>
      <c r="F9" s="10"/>
      <c r="G9" s="8"/>
      <c r="H9" s="10"/>
      <c r="I9" s="8"/>
    </row>
    <row r="10" spans="1:10" ht="21" x14ac:dyDescent="0.35">
      <c r="A10" s="43" t="str">
        <f>ปร.5!A10</f>
        <v>แบบเลขที่     7/2568</v>
      </c>
      <c r="B10" s="8"/>
      <c r="C10" s="8"/>
      <c r="D10" s="150"/>
      <c r="E10" s="11"/>
      <c r="F10" s="13"/>
      <c r="G10" s="11"/>
      <c r="H10" s="13"/>
      <c r="I10" s="11"/>
    </row>
    <row r="11" spans="1:10" ht="21" x14ac:dyDescent="0.35">
      <c r="A11" s="43" t="str">
        <f>ปร.5!A11</f>
        <v>กำหนดราคากลางเมื่อวันที่     16  ธันวาคม 2567</v>
      </c>
      <c r="B11" s="8"/>
      <c r="C11" s="8"/>
      <c r="D11" s="150"/>
      <c r="E11" s="8" t="s">
        <v>3</v>
      </c>
      <c r="F11" s="14"/>
      <c r="G11" s="11"/>
      <c r="H11" s="471" t="str">
        <f>ปร.5!G12</f>
        <v>32.00-32.99บาท/ลิตร</v>
      </c>
      <c r="I11" s="471"/>
    </row>
    <row r="13" spans="1:10" ht="15" thickBot="1" x14ac:dyDescent="0.25"/>
    <row r="14" spans="1:10" ht="18.75" x14ac:dyDescent="0.3">
      <c r="A14" s="472" t="s">
        <v>4</v>
      </c>
      <c r="B14" s="474" t="s">
        <v>5</v>
      </c>
      <c r="C14" s="476" t="s">
        <v>6</v>
      </c>
      <c r="D14" s="477"/>
      <c r="E14" s="478" t="s">
        <v>7</v>
      </c>
      <c r="F14" s="477"/>
      <c r="G14" s="478" t="s">
        <v>8</v>
      </c>
      <c r="H14" s="477"/>
      <c r="I14" s="468" t="s">
        <v>9</v>
      </c>
      <c r="J14" s="262" t="s">
        <v>151</v>
      </c>
    </row>
    <row r="15" spans="1:10" ht="19.5" thickBot="1" x14ac:dyDescent="0.35">
      <c r="A15" s="473"/>
      <c r="B15" s="475"/>
      <c r="C15" s="15" t="s">
        <v>10</v>
      </c>
      <c r="D15" s="16" t="s">
        <v>11</v>
      </c>
      <c r="E15" s="17" t="s">
        <v>12</v>
      </c>
      <c r="F15" s="18" t="s">
        <v>13</v>
      </c>
      <c r="G15" s="17" t="s">
        <v>12</v>
      </c>
      <c r="H15" s="18" t="s">
        <v>13</v>
      </c>
      <c r="I15" s="469"/>
      <c r="J15" s="255"/>
    </row>
    <row r="16" spans="1:10" ht="18.75" x14ac:dyDescent="0.3">
      <c r="A16" s="101">
        <v>1</v>
      </c>
      <c r="B16" s="123" t="s">
        <v>113</v>
      </c>
      <c r="C16" s="124"/>
      <c r="D16" s="106"/>
      <c r="E16" s="125"/>
      <c r="F16" s="126"/>
      <c r="G16" s="125"/>
      <c r="H16" s="126"/>
      <c r="I16" s="256"/>
      <c r="J16" s="259"/>
    </row>
    <row r="17" spans="1:14" ht="18.75" x14ac:dyDescent="0.3">
      <c r="A17" s="20">
        <v>1.1000000000000001</v>
      </c>
      <c r="B17" s="102" t="s">
        <v>40</v>
      </c>
      <c r="C17" s="22">
        <v>71.44</v>
      </c>
      <c r="D17" s="23" t="s">
        <v>14</v>
      </c>
      <c r="E17" s="24"/>
      <c r="F17" s="25"/>
      <c r="G17" s="26">
        <v>112</v>
      </c>
      <c r="H17" s="25">
        <f>ROUND(C17*G17,2)</f>
        <v>8001.28</v>
      </c>
      <c r="I17" s="257">
        <f>F17+H17</f>
        <v>8001.28</v>
      </c>
      <c r="J17" s="260"/>
    </row>
    <row r="18" spans="1:14" ht="18.75" x14ac:dyDescent="0.3">
      <c r="A18" s="20">
        <v>1.2</v>
      </c>
      <c r="B18" s="21" t="s">
        <v>41</v>
      </c>
      <c r="C18" s="156">
        <v>5.5</v>
      </c>
      <c r="D18" s="23" t="s">
        <v>14</v>
      </c>
      <c r="E18" s="157">
        <v>543.62</v>
      </c>
      <c r="F18" s="25">
        <f t="shared" ref="F18:F28" si="0">ROUND(C18*E18,2)</f>
        <v>2989.91</v>
      </c>
      <c r="G18" s="157">
        <v>112</v>
      </c>
      <c r="H18" s="25">
        <f t="shared" ref="H18:H28" si="1">ROUND(C18*G18,2)</f>
        <v>616</v>
      </c>
      <c r="I18" s="258">
        <f>F18+H18</f>
        <v>3605.91</v>
      </c>
      <c r="J18" s="260"/>
    </row>
    <row r="19" spans="1:14" ht="18.75" x14ac:dyDescent="0.3">
      <c r="A19" s="20">
        <v>1.3</v>
      </c>
      <c r="B19" s="21" t="s">
        <v>42</v>
      </c>
      <c r="C19" s="22">
        <v>5.5</v>
      </c>
      <c r="D19" s="23" t="s">
        <v>14</v>
      </c>
      <c r="E19" s="157">
        <v>2000</v>
      </c>
      <c r="F19" s="25">
        <f t="shared" si="0"/>
        <v>11000</v>
      </c>
      <c r="G19" s="157">
        <v>327</v>
      </c>
      <c r="H19" s="25">
        <f t="shared" si="1"/>
        <v>1798.5</v>
      </c>
      <c r="I19" s="258">
        <f t="shared" ref="I19:I26" si="2">F19+H19</f>
        <v>12798.5</v>
      </c>
      <c r="J19" s="260"/>
    </row>
    <row r="20" spans="1:14" ht="18.75" x14ac:dyDescent="0.3">
      <c r="A20" s="20">
        <v>1.4</v>
      </c>
      <c r="B20" s="102" t="s">
        <v>28</v>
      </c>
      <c r="C20" s="156">
        <f>คิดราง!L20</f>
        <v>22.77</v>
      </c>
      <c r="D20" s="23" t="s">
        <v>14</v>
      </c>
      <c r="E20" s="24">
        <v>2100</v>
      </c>
      <c r="F20" s="25">
        <f t="shared" si="0"/>
        <v>47817</v>
      </c>
      <c r="G20" s="26">
        <v>327</v>
      </c>
      <c r="H20" s="25">
        <f t="shared" si="1"/>
        <v>7445.79</v>
      </c>
      <c r="I20" s="258">
        <f t="shared" si="2"/>
        <v>55262.79</v>
      </c>
      <c r="J20" s="260"/>
    </row>
    <row r="21" spans="1:14" ht="18.75" x14ac:dyDescent="0.3">
      <c r="A21" s="20">
        <v>1.5</v>
      </c>
      <c r="B21" s="21" t="s">
        <v>43</v>
      </c>
      <c r="C21" s="22">
        <f>คิดราง!L21</f>
        <v>658.74</v>
      </c>
      <c r="D21" s="23" t="s">
        <v>15</v>
      </c>
      <c r="E21" s="24">
        <v>29.11</v>
      </c>
      <c r="F21" s="25">
        <f t="shared" si="0"/>
        <v>19175.919999999998</v>
      </c>
      <c r="G21" s="26">
        <v>4.4000000000000004</v>
      </c>
      <c r="H21" s="25">
        <f t="shared" si="1"/>
        <v>2898.46</v>
      </c>
      <c r="I21" s="258">
        <f t="shared" si="2"/>
        <v>22074.379999999997</v>
      </c>
      <c r="J21" s="261"/>
    </row>
    <row r="22" spans="1:14" ht="18.75" x14ac:dyDescent="0.3">
      <c r="A22" s="20">
        <v>1.6</v>
      </c>
      <c r="B22" s="21" t="s">
        <v>36</v>
      </c>
      <c r="C22" s="156">
        <f>คิดราง!L22</f>
        <v>1802.28</v>
      </c>
      <c r="D22" s="23" t="s">
        <v>15</v>
      </c>
      <c r="E22" s="24">
        <v>24.49</v>
      </c>
      <c r="F22" s="25">
        <f t="shared" si="0"/>
        <v>44137.84</v>
      </c>
      <c r="G22" s="26">
        <v>4.4000000000000004</v>
      </c>
      <c r="H22" s="25">
        <f t="shared" si="1"/>
        <v>7930.03</v>
      </c>
      <c r="I22" s="258">
        <f t="shared" si="2"/>
        <v>52067.869999999995</v>
      </c>
      <c r="J22" s="261"/>
    </row>
    <row r="23" spans="1:14" ht="18.75" x14ac:dyDescent="0.3">
      <c r="A23" s="20">
        <v>1.7</v>
      </c>
      <c r="B23" s="21" t="s">
        <v>29</v>
      </c>
      <c r="C23" s="22">
        <f>คิดราง!L23</f>
        <v>73.83</v>
      </c>
      <c r="D23" s="104" t="s">
        <v>15</v>
      </c>
      <c r="E23" s="24">
        <v>46.73</v>
      </c>
      <c r="F23" s="25">
        <f t="shared" si="0"/>
        <v>3450.08</v>
      </c>
      <c r="G23" s="105"/>
      <c r="H23" s="25"/>
      <c r="I23" s="258">
        <f t="shared" si="2"/>
        <v>3450.08</v>
      </c>
      <c r="J23" s="260"/>
    </row>
    <row r="24" spans="1:14" ht="18.75" x14ac:dyDescent="0.3">
      <c r="A24" s="20">
        <v>1.8</v>
      </c>
      <c r="B24" s="29" t="s">
        <v>83</v>
      </c>
      <c r="C24" s="156">
        <f>คิดราง!L24</f>
        <v>70.650000000000006</v>
      </c>
      <c r="D24" s="31" t="s">
        <v>30</v>
      </c>
      <c r="E24" s="24">
        <v>717.76</v>
      </c>
      <c r="F24" s="25">
        <f t="shared" si="0"/>
        <v>50709.74</v>
      </c>
      <c r="G24" s="24"/>
      <c r="H24" s="25"/>
      <c r="I24" s="258">
        <f t="shared" si="2"/>
        <v>50709.74</v>
      </c>
      <c r="J24" s="260"/>
    </row>
    <row r="25" spans="1:14" ht="18.75" x14ac:dyDescent="0.3">
      <c r="A25" s="20">
        <v>1.9</v>
      </c>
      <c r="B25" s="29" t="s">
        <v>82</v>
      </c>
      <c r="C25" s="22">
        <f>คิดราง!L25</f>
        <v>21.19</v>
      </c>
      <c r="D25" s="31" t="s">
        <v>30</v>
      </c>
      <c r="E25" s="24">
        <v>546.73</v>
      </c>
      <c r="F25" s="25">
        <f t="shared" si="0"/>
        <v>11585.21</v>
      </c>
      <c r="G25" s="24"/>
      <c r="H25" s="25"/>
      <c r="I25" s="258">
        <f t="shared" si="2"/>
        <v>11585.21</v>
      </c>
      <c r="J25" s="260"/>
      <c r="N25" t="s">
        <v>38</v>
      </c>
    </row>
    <row r="26" spans="1:14" ht="18.75" x14ac:dyDescent="0.3">
      <c r="A26" s="223">
        <v>1.1000000000000001</v>
      </c>
      <c r="B26" s="29" t="s">
        <v>31</v>
      </c>
      <c r="C26" s="156">
        <f>คิดราง!L26</f>
        <v>35.32</v>
      </c>
      <c r="D26" s="31" t="s">
        <v>15</v>
      </c>
      <c r="E26" s="24">
        <v>56.07</v>
      </c>
      <c r="F26" s="25">
        <f t="shared" si="0"/>
        <v>1980.39</v>
      </c>
      <c r="G26" s="24"/>
      <c r="H26" s="25"/>
      <c r="I26" s="258">
        <f t="shared" si="2"/>
        <v>1980.39</v>
      </c>
      <c r="J26" s="260"/>
    </row>
    <row r="27" spans="1:14" ht="18.75" x14ac:dyDescent="0.3">
      <c r="A27" s="223">
        <v>1.1100000000000001</v>
      </c>
      <c r="B27" s="29" t="s">
        <v>32</v>
      </c>
      <c r="C27" s="22">
        <f>คิดราง!L27</f>
        <v>141.30000000000001</v>
      </c>
      <c r="D27" s="31" t="s">
        <v>33</v>
      </c>
      <c r="E27" s="24"/>
      <c r="F27" s="25"/>
      <c r="G27" s="24">
        <v>139</v>
      </c>
      <c r="H27" s="25">
        <f t="shared" si="1"/>
        <v>19640.7</v>
      </c>
      <c r="I27" s="258">
        <f>F27+H27</f>
        <v>19640.7</v>
      </c>
      <c r="J27" s="260"/>
    </row>
    <row r="28" spans="1:14" ht="18.75" x14ac:dyDescent="0.3">
      <c r="A28" s="223">
        <v>1.1200000000000001</v>
      </c>
      <c r="B28" s="29" t="s">
        <v>34</v>
      </c>
      <c r="C28" s="156">
        <f>คิดราง!L28</f>
        <v>314</v>
      </c>
      <c r="D28" s="31" t="s">
        <v>35</v>
      </c>
      <c r="E28" s="24">
        <v>84.5</v>
      </c>
      <c r="F28" s="25">
        <f t="shared" si="0"/>
        <v>26533</v>
      </c>
      <c r="G28" s="24">
        <f>E28*0.3</f>
        <v>25.349999999999998</v>
      </c>
      <c r="H28" s="25">
        <f t="shared" si="1"/>
        <v>7959.9</v>
      </c>
      <c r="I28" s="258">
        <f>F28+H28</f>
        <v>34492.9</v>
      </c>
      <c r="J28" s="260"/>
    </row>
    <row r="29" spans="1:14" ht="18.75" x14ac:dyDescent="0.3">
      <c r="A29" s="101">
        <v>2</v>
      </c>
      <c r="B29" s="123" t="s">
        <v>192</v>
      </c>
      <c r="C29" s="124"/>
      <c r="D29" s="106"/>
      <c r="E29" s="125"/>
      <c r="F29" s="126"/>
      <c r="G29" s="125"/>
      <c r="H29" s="126"/>
      <c r="I29" s="127"/>
      <c r="J29" s="260"/>
    </row>
    <row r="30" spans="1:14" ht="18.75" x14ac:dyDescent="0.3">
      <c r="A30" s="254">
        <v>2.1</v>
      </c>
      <c r="B30" s="102" t="s">
        <v>28</v>
      </c>
      <c r="C30" s="22">
        <f>คิดฝา!N5</f>
        <v>9.911999999999999</v>
      </c>
      <c r="D30" s="23" t="s">
        <v>14</v>
      </c>
      <c r="E30" s="24">
        <v>2100</v>
      </c>
      <c r="F30" s="25">
        <f>ROUND(C30*E30,2)</f>
        <v>20815.2</v>
      </c>
      <c r="G30" s="26">
        <v>327</v>
      </c>
      <c r="H30" s="25">
        <f>ROUND(C30*G30,2)</f>
        <v>3241.22</v>
      </c>
      <c r="I30" s="27">
        <f t="shared" ref="I30:I37" si="3">ROUND(F30+H30,2)</f>
        <v>24056.42</v>
      </c>
      <c r="J30" s="260"/>
    </row>
    <row r="31" spans="1:14" ht="18.75" x14ac:dyDescent="0.3">
      <c r="A31" s="20">
        <v>2.2000000000000002</v>
      </c>
      <c r="B31" s="21" t="s">
        <v>43</v>
      </c>
      <c r="C31" s="22">
        <f>คิดฝา!N6</f>
        <v>149.18400000000003</v>
      </c>
      <c r="D31" s="23" t="s">
        <v>15</v>
      </c>
      <c r="E31" s="24">
        <v>29.11</v>
      </c>
      <c r="F31" s="25">
        <f t="shared" ref="F31:F37" si="4">ROUND(C31*E31,2)</f>
        <v>4342.75</v>
      </c>
      <c r="G31" s="26">
        <v>4.4000000000000004</v>
      </c>
      <c r="H31" s="25">
        <f t="shared" ref="H31:H37" si="5">ROUND(C31*G31,2)</f>
        <v>656.41</v>
      </c>
      <c r="I31" s="27">
        <f t="shared" si="3"/>
        <v>4999.16</v>
      </c>
      <c r="J31" s="260"/>
    </row>
    <row r="32" spans="1:14" ht="18.75" x14ac:dyDescent="0.3">
      <c r="A32" s="254">
        <v>2.2999999999999998</v>
      </c>
      <c r="B32" s="21" t="s">
        <v>36</v>
      </c>
      <c r="C32" s="22">
        <f>คิดฝา!N7</f>
        <v>1047.9000000000001</v>
      </c>
      <c r="D32" s="23" t="s">
        <v>15</v>
      </c>
      <c r="E32" s="24">
        <v>24.49</v>
      </c>
      <c r="F32" s="25">
        <f t="shared" si="4"/>
        <v>25663.07</v>
      </c>
      <c r="G32" s="26">
        <v>4.4000000000000004</v>
      </c>
      <c r="H32" s="25">
        <f t="shared" si="5"/>
        <v>4610.76</v>
      </c>
      <c r="I32" s="27">
        <f t="shared" si="3"/>
        <v>30273.83</v>
      </c>
      <c r="J32" s="260"/>
    </row>
    <row r="33" spans="1:10" ht="18.75" x14ac:dyDescent="0.3">
      <c r="A33" s="20">
        <v>2.4</v>
      </c>
      <c r="B33" s="21" t="s">
        <v>29</v>
      </c>
      <c r="C33" s="22">
        <f>คิดฝา!N8</f>
        <v>35.912520000000001</v>
      </c>
      <c r="D33" s="104" t="s">
        <v>15</v>
      </c>
      <c r="E33" s="24">
        <v>39.72</v>
      </c>
      <c r="F33" s="25">
        <f t="shared" si="4"/>
        <v>1426.45</v>
      </c>
      <c r="G33" s="105"/>
      <c r="H33" s="25"/>
      <c r="I33" s="27">
        <f t="shared" si="3"/>
        <v>1426.45</v>
      </c>
      <c r="J33" s="260"/>
    </row>
    <row r="34" spans="1:10" ht="18.75" x14ac:dyDescent="0.3">
      <c r="A34" s="254">
        <v>2.5</v>
      </c>
      <c r="B34" s="29" t="s">
        <v>83</v>
      </c>
      <c r="C34" s="22">
        <f>คิดฝา!N9</f>
        <v>41.58</v>
      </c>
      <c r="D34" s="31" t="s">
        <v>30</v>
      </c>
      <c r="E34" s="24">
        <v>717.76</v>
      </c>
      <c r="F34" s="25">
        <f t="shared" si="4"/>
        <v>29844.46</v>
      </c>
      <c r="G34" s="24"/>
      <c r="H34" s="25"/>
      <c r="I34" s="27">
        <f t="shared" si="3"/>
        <v>29844.46</v>
      </c>
      <c r="J34" s="260"/>
    </row>
    <row r="35" spans="1:10" ht="18.75" x14ac:dyDescent="0.3">
      <c r="A35" s="20">
        <v>2.6</v>
      </c>
      <c r="B35" s="29" t="s">
        <v>31</v>
      </c>
      <c r="C35" s="22">
        <f>คิดฝา!N10</f>
        <v>20.79</v>
      </c>
      <c r="D35" s="31" t="s">
        <v>15</v>
      </c>
      <c r="E35" s="24">
        <v>56.07</v>
      </c>
      <c r="F35" s="25">
        <f t="shared" si="4"/>
        <v>1165.7</v>
      </c>
      <c r="G35" s="24"/>
      <c r="H35" s="25"/>
      <c r="I35" s="27">
        <f t="shared" si="3"/>
        <v>1165.7</v>
      </c>
      <c r="J35" s="260"/>
    </row>
    <row r="36" spans="1:10" ht="18.75" x14ac:dyDescent="0.3">
      <c r="A36" s="254">
        <v>2.7</v>
      </c>
      <c r="B36" s="29" t="s">
        <v>32</v>
      </c>
      <c r="C36" s="22">
        <f>คิดฝา!N11</f>
        <v>83.16</v>
      </c>
      <c r="D36" s="31" t="s">
        <v>33</v>
      </c>
      <c r="E36" s="24"/>
      <c r="F36" s="25"/>
      <c r="G36" s="24">
        <v>139</v>
      </c>
      <c r="H36" s="25">
        <f t="shared" si="5"/>
        <v>11559.24</v>
      </c>
      <c r="I36" s="27">
        <f t="shared" si="3"/>
        <v>11559.24</v>
      </c>
      <c r="J36" s="260"/>
    </row>
    <row r="37" spans="1:10" ht="18.75" x14ac:dyDescent="0.3">
      <c r="A37" s="20">
        <v>2.8</v>
      </c>
      <c r="B37" s="29" t="s">
        <v>34</v>
      </c>
      <c r="C37" s="22">
        <f>คิดฝา!N12</f>
        <v>224</v>
      </c>
      <c r="D37" s="31" t="s">
        <v>35</v>
      </c>
      <c r="E37" s="24">
        <v>84.5</v>
      </c>
      <c r="F37" s="25">
        <f t="shared" si="4"/>
        <v>18928</v>
      </c>
      <c r="G37" s="24">
        <f>E37*0.3</f>
        <v>25.349999999999998</v>
      </c>
      <c r="H37" s="25">
        <f t="shared" si="5"/>
        <v>5678.4</v>
      </c>
      <c r="I37" s="27">
        <f t="shared" si="3"/>
        <v>24606.400000000001</v>
      </c>
      <c r="J37" s="260"/>
    </row>
    <row r="38" spans="1:10" ht="18.75" x14ac:dyDescent="0.3">
      <c r="A38" s="101">
        <v>3</v>
      </c>
      <c r="B38" s="123" t="s">
        <v>229</v>
      </c>
      <c r="C38" s="124"/>
      <c r="D38" s="106"/>
      <c r="E38" s="125"/>
      <c r="F38" s="126"/>
      <c r="G38" s="125"/>
      <c r="H38" s="126"/>
      <c r="I38" s="256"/>
      <c r="J38" s="260"/>
    </row>
    <row r="39" spans="1:10" ht="18.75" x14ac:dyDescent="0.3">
      <c r="A39" s="20">
        <v>3.1</v>
      </c>
      <c r="B39" s="102" t="s">
        <v>40</v>
      </c>
      <c r="C39" s="22">
        <f>คิดบ่อรับน้ำ!L17</f>
        <v>5.3239999999999998</v>
      </c>
      <c r="D39" s="310" t="s">
        <v>14</v>
      </c>
      <c r="E39" s="24"/>
      <c r="F39" s="25"/>
      <c r="G39" s="26">
        <v>18.78</v>
      </c>
      <c r="H39" s="25">
        <f>ROUND(C39*G39,2)</f>
        <v>99.98</v>
      </c>
      <c r="I39" s="257">
        <f t="shared" ref="I39:I46" si="6">F39+H39</f>
        <v>99.98</v>
      </c>
      <c r="J39" s="260"/>
    </row>
    <row r="40" spans="1:10" ht="18.75" x14ac:dyDescent="0.3">
      <c r="A40" s="20">
        <v>3.2</v>
      </c>
      <c r="B40" s="21" t="s">
        <v>41</v>
      </c>
      <c r="C40" s="156">
        <f>คิดบ่อรับน้ำ!L18</f>
        <v>0.72599999999999998</v>
      </c>
      <c r="D40" s="310" t="s">
        <v>14</v>
      </c>
      <c r="E40" s="157">
        <v>543.62</v>
      </c>
      <c r="F40" s="25">
        <f t="shared" ref="F40:F51" si="7">ROUND(C40*E40,2)</f>
        <v>394.67</v>
      </c>
      <c r="G40" s="157">
        <v>112</v>
      </c>
      <c r="H40" s="25">
        <f t="shared" ref="H40:H49" si="8">ROUND(C40*G40,2)</f>
        <v>81.31</v>
      </c>
      <c r="I40" s="258">
        <f t="shared" si="6"/>
        <v>475.98</v>
      </c>
      <c r="J40" s="260"/>
    </row>
    <row r="41" spans="1:10" ht="18.75" x14ac:dyDescent="0.3">
      <c r="A41" s="20">
        <v>3.3</v>
      </c>
      <c r="B41" s="21" t="s">
        <v>42</v>
      </c>
      <c r="C41" s="22">
        <f>คิดบ่อรับน้ำ!L19</f>
        <v>0.48399999999999999</v>
      </c>
      <c r="D41" s="310" t="s">
        <v>14</v>
      </c>
      <c r="E41" s="157">
        <v>2000</v>
      </c>
      <c r="F41" s="25">
        <f t="shared" si="7"/>
        <v>968</v>
      </c>
      <c r="G41" s="157">
        <v>327</v>
      </c>
      <c r="H41" s="25">
        <f t="shared" si="8"/>
        <v>158.27000000000001</v>
      </c>
      <c r="I41" s="258">
        <f t="shared" si="6"/>
        <v>1126.27</v>
      </c>
      <c r="J41" s="260"/>
    </row>
    <row r="42" spans="1:10" ht="18.75" x14ac:dyDescent="0.3">
      <c r="A42" s="20">
        <v>3.4</v>
      </c>
      <c r="B42" s="102" t="s">
        <v>28</v>
      </c>
      <c r="C42" s="156">
        <f>คิดบ่อรับน้ำ!L20</f>
        <v>1.9019999999999999</v>
      </c>
      <c r="D42" s="310" t="s">
        <v>14</v>
      </c>
      <c r="E42" s="24">
        <v>2100</v>
      </c>
      <c r="F42" s="25">
        <f t="shared" si="7"/>
        <v>3994.2</v>
      </c>
      <c r="G42" s="26">
        <v>327</v>
      </c>
      <c r="H42" s="25">
        <f t="shared" si="8"/>
        <v>621.95000000000005</v>
      </c>
      <c r="I42" s="258">
        <f t="shared" si="6"/>
        <v>4616.1499999999996</v>
      </c>
      <c r="J42" s="260"/>
    </row>
    <row r="43" spans="1:10" ht="18.75" x14ac:dyDescent="0.3">
      <c r="A43" s="20">
        <v>3.5</v>
      </c>
      <c r="B43" s="21" t="s">
        <v>36</v>
      </c>
      <c r="C43" s="22">
        <f>คิดบ่อรับน้ำ!L21</f>
        <v>169.576168</v>
      </c>
      <c r="D43" s="310" t="s">
        <v>15</v>
      </c>
      <c r="E43" s="24">
        <v>24.49</v>
      </c>
      <c r="F43" s="25">
        <f t="shared" si="7"/>
        <v>4152.92</v>
      </c>
      <c r="G43" s="26">
        <v>4.4000000000000004</v>
      </c>
      <c r="H43" s="25">
        <f t="shared" si="8"/>
        <v>746.14</v>
      </c>
      <c r="I43" s="258">
        <f t="shared" si="6"/>
        <v>4899.0600000000004</v>
      </c>
      <c r="J43" s="260"/>
    </row>
    <row r="44" spans="1:10" ht="18.75" x14ac:dyDescent="0.3">
      <c r="A44" s="20">
        <v>3.6</v>
      </c>
      <c r="B44" s="21" t="s">
        <v>29</v>
      </c>
      <c r="C44" s="156">
        <f>คิดบ่อรับน้ำ!L22</f>
        <v>20.349140159999997</v>
      </c>
      <c r="D44" s="311" t="s">
        <v>15</v>
      </c>
      <c r="E44" s="24">
        <v>39.72</v>
      </c>
      <c r="F44" s="25">
        <f t="shared" si="7"/>
        <v>808.27</v>
      </c>
      <c r="G44" s="105"/>
      <c r="H44" s="25"/>
      <c r="I44" s="258">
        <f t="shared" si="6"/>
        <v>808.27</v>
      </c>
      <c r="J44" s="260"/>
    </row>
    <row r="45" spans="1:10" ht="18.75" x14ac:dyDescent="0.3">
      <c r="A45" s="20">
        <v>3.7</v>
      </c>
      <c r="B45" s="29" t="s">
        <v>83</v>
      </c>
      <c r="C45" s="22">
        <f>คิดบ่อรับน้ำ!L23</f>
        <v>3.92</v>
      </c>
      <c r="D45" s="312" t="s">
        <v>30</v>
      </c>
      <c r="E45" s="24">
        <v>717.76</v>
      </c>
      <c r="F45" s="25">
        <f t="shared" si="7"/>
        <v>2813.62</v>
      </c>
      <c r="G45" s="24"/>
      <c r="H45" s="25"/>
      <c r="I45" s="258">
        <f t="shared" si="6"/>
        <v>2813.62</v>
      </c>
      <c r="J45" s="260"/>
    </row>
    <row r="46" spans="1:10" ht="18.75" x14ac:dyDescent="0.3">
      <c r="A46" s="20">
        <v>3.8</v>
      </c>
      <c r="B46" s="29" t="s">
        <v>82</v>
      </c>
      <c r="C46" s="156">
        <f>คิดบ่อรับน้ำ!L24</f>
        <v>1.1759999999999999</v>
      </c>
      <c r="D46" s="312" t="s">
        <v>30</v>
      </c>
      <c r="E46" s="24">
        <v>546.73</v>
      </c>
      <c r="F46" s="25">
        <f t="shared" si="7"/>
        <v>642.95000000000005</v>
      </c>
      <c r="G46" s="24"/>
      <c r="H46" s="25"/>
      <c r="I46" s="258">
        <f t="shared" si="6"/>
        <v>642.95000000000005</v>
      </c>
      <c r="J46" s="260"/>
    </row>
    <row r="47" spans="1:10" ht="18.75" x14ac:dyDescent="0.3">
      <c r="A47" s="20">
        <v>3.9</v>
      </c>
      <c r="B47" s="29" t="s">
        <v>31</v>
      </c>
      <c r="C47" s="22">
        <f>คิดบ่อรับน้ำ!L25</f>
        <v>0.49</v>
      </c>
      <c r="D47" s="312" t="s">
        <v>15</v>
      </c>
      <c r="E47" s="24">
        <v>56.07</v>
      </c>
      <c r="F47" s="25">
        <f t="shared" si="7"/>
        <v>27.47</v>
      </c>
      <c r="G47" s="24"/>
      <c r="H47" s="25"/>
      <c r="I47" s="258">
        <f t="shared" ref="I47" si="9">F47+H47</f>
        <v>27.47</v>
      </c>
      <c r="J47" s="260"/>
    </row>
    <row r="48" spans="1:10" ht="18.75" x14ac:dyDescent="0.3">
      <c r="A48" s="223">
        <v>3.1</v>
      </c>
      <c r="B48" s="29" t="s">
        <v>32</v>
      </c>
      <c r="C48" s="156">
        <f>คิดบ่อรับน้ำ!L26</f>
        <v>7.84</v>
      </c>
      <c r="D48" s="312" t="s">
        <v>33</v>
      </c>
      <c r="E48" s="24"/>
      <c r="F48" s="25"/>
      <c r="G48" s="24">
        <v>139</v>
      </c>
      <c r="H48" s="25">
        <f t="shared" si="8"/>
        <v>1089.76</v>
      </c>
      <c r="I48" s="258">
        <f>F48+H48</f>
        <v>1089.76</v>
      </c>
      <c r="J48" s="260"/>
    </row>
    <row r="49" spans="1:10" ht="18.75" x14ac:dyDescent="0.3">
      <c r="A49" s="223">
        <v>3.11</v>
      </c>
      <c r="B49" s="29" t="s">
        <v>34</v>
      </c>
      <c r="C49" s="103">
        <f>คิดบ่อรับน้ำ!L27</f>
        <v>17.600000000000001</v>
      </c>
      <c r="D49" s="312" t="s">
        <v>35</v>
      </c>
      <c r="E49" s="24">
        <v>109.19</v>
      </c>
      <c r="F49" s="25">
        <f t="shared" si="7"/>
        <v>1921.74</v>
      </c>
      <c r="G49" s="24">
        <f>E49*0.3</f>
        <v>32.756999999999998</v>
      </c>
      <c r="H49" s="25">
        <f t="shared" si="8"/>
        <v>576.52</v>
      </c>
      <c r="I49" s="258">
        <f>F49+H49</f>
        <v>2498.2600000000002</v>
      </c>
      <c r="J49" s="260"/>
    </row>
    <row r="50" spans="1:10" ht="18.75" x14ac:dyDescent="0.3">
      <c r="A50" s="101">
        <v>4</v>
      </c>
      <c r="B50" s="463" t="s">
        <v>138</v>
      </c>
      <c r="C50" s="338"/>
      <c r="D50" s="339"/>
      <c r="E50" s="24"/>
      <c r="F50" s="25"/>
      <c r="G50" s="24"/>
      <c r="H50" s="25"/>
      <c r="I50" s="258"/>
      <c r="J50" s="260"/>
    </row>
    <row r="51" spans="1:10" ht="18.75" x14ac:dyDescent="0.3">
      <c r="A51" s="20">
        <v>4.0999999999999996</v>
      </c>
      <c r="B51" s="324" t="s">
        <v>149</v>
      </c>
      <c r="C51" s="325">
        <v>4</v>
      </c>
      <c r="D51" s="326" t="s">
        <v>117</v>
      </c>
      <c r="E51" s="316">
        <f>วิธีคิดฝาบ่อรับน้ำ!H34</f>
        <v>2827.6100999999999</v>
      </c>
      <c r="F51" s="317">
        <f t="shared" si="7"/>
        <v>11310.44</v>
      </c>
      <c r="G51" s="316">
        <f>วิธีคิดฝาบ่อรับน้ำ!K34</f>
        <v>977.17549999999994</v>
      </c>
      <c r="H51" s="317">
        <f t="shared" ref="H51" si="10">ROUND(C51*G51,2)</f>
        <v>3908.7</v>
      </c>
      <c r="I51" s="376">
        <f t="shared" ref="I51" si="11">F51+H51</f>
        <v>15219.14</v>
      </c>
      <c r="J51" s="260"/>
    </row>
    <row r="52" spans="1:10" ht="18.75" x14ac:dyDescent="0.3">
      <c r="A52" s="101">
        <v>5</v>
      </c>
      <c r="B52" s="375" t="s">
        <v>195</v>
      </c>
      <c r="C52" s="325"/>
      <c r="D52" s="326"/>
      <c r="E52" s="316"/>
      <c r="F52" s="317"/>
      <c r="G52" s="316"/>
      <c r="H52" s="317"/>
      <c r="I52" s="376"/>
      <c r="J52" s="260"/>
    </row>
    <row r="53" spans="1:10" ht="21.75" thickBot="1" x14ac:dyDescent="0.4">
      <c r="A53" s="20">
        <v>5.0999999999999996</v>
      </c>
      <c r="B53" s="324" t="s">
        <v>196</v>
      </c>
      <c r="C53" s="325">
        <v>8</v>
      </c>
      <c r="D53" s="326" t="s">
        <v>46</v>
      </c>
      <c r="E53" s="316">
        <v>1150</v>
      </c>
      <c r="F53" s="317">
        <f t="shared" ref="F53" si="12">ROUND(C53*E53,2)</f>
        <v>9200</v>
      </c>
      <c r="G53" s="316"/>
      <c r="H53" s="317"/>
      <c r="I53" s="204">
        <f>F53+H53</f>
        <v>9200</v>
      </c>
      <c r="J53" s="455" t="s">
        <v>230</v>
      </c>
    </row>
    <row r="54" spans="1:10" ht="19.5" thickBot="1" x14ac:dyDescent="0.35">
      <c r="A54" s="327"/>
      <c r="B54" s="318" t="s">
        <v>152</v>
      </c>
      <c r="C54" s="319"/>
      <c r="D54" s="320"/>
      <c r="E54" s="321"/>
      <c r="F54" s="328">
        <f>SUM(F17:F53)</f>
        <v>357799</v>
      </c>
      <c r="G54" s="329"/>
      <c r="H54" s="328">
        <f>SUM(H17:H53)</f>
        <v>89319.319999999992</v>
      </c>
      <c r="I54" s="322">
        <f>SUM(I17:I53)</f>
        <v>447118.32000000007</v>
      </c>
      <c r="J54" s="323"/>
    </row>
    <row r="55" spans="1:10" ht="18.75" x14ac:dyDescent="0.3">
      <c r="A55" s="112"/>
      <c r="B55" s="114"/>
      <c r="C55" s="116"/>
      <c r="D55" s="118"/>
      <c r="E55" s="116"/>
      <c r="F55" s="116"/>
      <c r="G55" s="116"/>
      <c r="H55" s="116"/>
      <c r="I55" s="116"/>
    </row>
    <row r="56" spans="1:10" ht="22.5" x14ac:dyDescent="0.45">
      <c r="D56" s="443"/>
      <c r="E56" s="490" t="s">
        <v>241</v>
      </c>
      <c r="F56" s="490"/>
      <c r="G56" s="490"/>
      <c r="H56" s="490"/>
      <c r="I56" s="490"/>
    </row>
    <row r="57" spans="1:10" ht="21" x14ac:dyDescent="0.35">
      <c r="D57" s="37"/>
      <c r="E57" s="11"/>
      <c r="F57" s="429"/>
      <c r="G57" s="429"/>
      <c r="H57" s="11"/>
      <c r="I57" s="13"/>
      <c r="J57" s="83"/>
    </row>
    <row r="58" spans="1:10" ht="21" customHeight="1" x14ac:dyDescent="0.35">
      <c r="D58" s="188" t="s">
        <v>211</v>
      </c>
      <c r="E58" s="188"/>
      <c r="F58" s="188"/>
      <c r="G58" s="188"/>
      <c r="H58" s="188"/>
      <c r="I58" s="188"/>
    </row>
    <row r="59" spans="1:10" ht="21" x14ac:dyDescent="0.35">
      <c r="D59" s="39"/>
      <c r="E59" s="2" t="s">
        <v>233</v>
      </c>
      <c r="F59" s="36"/>
      <c r="G59" s="36"/>
      <c r="H59" s="36"/>
      <c r="I59" s="11"/>
    </row>
    <row r="60" spans="1:10" ht="21" x14ac:dyDescent="0.35">
      <c r="D60" s="428"/>
      <c r="E60" s="36" t="s">
        <v>234</v>
      </c>
      <c r="F60" s="429"/>
      <c r="G60" s="11"/>
      <c r="H60" s="13"/>
      <c r="I60" s="11"/>
    </row>
    <row r="61" spans="1:10" ht="21" x14ac:dyDescent="0.35">
      <c r="D61" s="38"/>
      <c r="E61" s="428"/>
      <c r="F61" s="36"/>
      <c r="G61" s="429"/>
      <c r="H61" s="11"/>
      <c r="I61" s="13"/>
    </row>
    <row r="62" spans="1:10" ht="18.75" x14ac:dyDescent="0.3">
      <c r="D62" s="33"/>
      <c r="E62" s="11"/>
      <c r="F62" s="11"/>
      <c r="G62" s="437"/>
      <c r="H62" s="11"/>
      <c r="I62" s="13"/>
    </row>
    <row r="63" spans="1:10" ht="22.5" x14ac:dyDescent="0.45">
      <c r="C63" s="36" t="s">
        <v>235</v>
      </c>
      <c r="D63" s="36"/>
      <c r="E63" s="36"/>
      <c r="F63" s="36" t="s">
        <v>238</v>
      </c>
      <c r="G63" s="36"/>
      <c r="H63" s="36"/>
      <c r="I63" s="443"/>
    </row>
    <row r="64" spans="1:10" ht="22.5" x14ac:dyDescent="0.45">
      <c r="C64" s="470" t="s">
        <v>236</v>
      </c>
      <c r="D64" s="470"/>
      <c r="E64" s="470"/>
      <c r="F64" s="37"/>
      <c r="G64" s="2" t="s">
        <v>239</v>
      </c>
      <c r="H64" s="36"/>
      <c r="I64" s="443"/>
    </row>
    <row r="65" spans="1:11" ht="22.5" x14ac:dyDescent="0.45">
      <c r="C65" s="467" t="s">
        <v>237</v>
      </c>
      <c r="D65" s="467"/>
      <c r="E65" s="467"/>
      <c r="F65" s="38"/>
      <c r="G65" s="2" t="s">
        <v>240</v>
      </c>
      <c r="H65" s="36"/>
      <c r="I65" s="443"/>
    </row>
    <row r="66" spans="1:11" ht="21" x14ac:dyDescent="0.35">
      <c r="A66" s="7"/>
      <c r="B66" s="8"/>
      <c r="C66" s="8"/>
      <c r="D66" s="9"/>
      <c r="E66" s="8"/>
      <c r="F66" s="10"/>
      <c r="G66" s="8"/>
      <c r="H66" s="10"/>
      <c r="I66" s="8"/>
    </row>
    <row r="67" spans="1:11" ht="21" x14ac:dyDescent="0.35">
      <c r="A67" s="7"/>
      <c r="B67" s="8"/>
      <c r="C67" s="41"/>
      <c r="D67" s="9"/>
      <c r="E67" s="8"/>
      <c r="F67" s="10"/>
      <c r="G67" s="8"/>
      <c r="H67" s="10"/>
      <c r="I67" s="11"/>
    </row>
    <row r="68" spans="1:11" ht="21" x14ac:dyDescent="0.35">
      <c r="A68" s="7"/>
      <c r="B68" s="8"/>
      <c r="C68" s="8"/>
      <c r="D68" s="9"/>
      <c r="E68" s="8"/>
      <c r="F68" s="10"/>
      <c r="G68" s="8"/>
      <c r="H68" s="10"/>
      <c r="I68" s="8"/>
    </row>
    <row r="69" spans="1:11" ht="21" x14ac:dyDescent="0.35">
      <c r="A69" s="7"/>
      <c r="B69" s="8"/>
      <c r="C69" s="8"/>
      <c r="D69" s="150"/>
      <c r="E69" s="11"/>
      <c r="F69" s="13"/>
      <c r="G69" s="11"/>
      <c r="H69" s="13"/>
      <c r="I69" s="11"/>
    </row>
    <row r="70" spans="1:11" ht="21" x14ac:dyDescent="0.35">
      <c r="A70" s="7"/>
      <c r="B70" s="8"/>
      <c r="C70" s="8"/>
      <c r="D70" s="150"/>
      <c r="E70" s="42"/>
      <c r="F70" s="42"/>
      <c r="G70" s="42"/>
      <c r="H70" s="42"/>
      <c r="I70" s="42"/>
    </row>
    <row r="71" spans="1:11" ht="23.25" x14ac:dyDescent="0.35">
      <c r="A71" s="465" t="s">
        <v>91</v>
      </c>
      <c r="B71" s="465"/>
      <c r="C71" s="465"/>
      <c r="D71" s="465"/>
      <c r="E71" s="465"/>
      <c r="F71" s="465"/>
      <c r="G71" s="465"/>
      <c r="H71" s="465"/>
      <c r="I71" s="465"/>
      <c r="J71" s="99"/>
      <c r="K71" s="99"/>
    </row>
    <row r="72" spans="1:11" ht="21" x14ac:dyDescent="0.35">
      <c r="A72" s="43" t="str">
        <f>A3</f>
        <v xml:space="preserve">โครงการ  </v>
      </c>
      <c r="B72" s="8" t="str">
        <f>B3</f>
        <v xml:space="preserve">ก่อสร้างรางระบายน้ำ ค.ส.ล. รูปตัวยู หมู่ที่ 10 ซอย 2/3 (บริเวณบ้านเลขที่ 133 ถึงบ้านเลขที่ 158)
</v>
      </c>
      <c r="C72" s="168"/>
      <c r="D72" s="36"/>
      <c r="E72" s="36"/>
      <c r="F72" s="4"/>
      <c r="G72" s="4"/>
      <c r="H72" s="5"/>
      <c r="I72" s="6" t="str">
        <f>I2</f>
        <v xml:space="preserve">ปร.4 </v>
      </c>
      <c r="J72" s="99"/>
      <c r="K72" s="99"/>
    </row>
    <row r="73" spans="1:11" ht="19.5" customHeight="1" x14ac:dyDescent="0.35">
      <c r="A73" s="43" t="str">
        <f>A4</f>
        <v>ปริมาณงาน</v>
      </c>
      <c r="B73" s="8" t="str">
        <f>B4</f>
        <v xml:space="preserve"> - ก่อสร้างรางระบายน้ำ ค.ส.ล. รูปตัวยู กว้าง 0.50 เมตร ยาว 157.00 เมตร ลึก 0.45 เมตร
</v>
      </c>
      <c r="C73" s="8"/>
      <c r="D73" s="187"/>
      <c r="E73" s="8"/>
      <c r="F73" s="10"/>
      <c r="G73" s="8"/>
      <c r="H73" s="10"/>
      <c r="I73" s="8"/>
      <c r="J73" s="99"/>
      <c r="K73" s="99"/>
    </row>
    <row r="74" spans="1:11" ht="21.75" customHeight="1" x14ac:dyDescent="0.35">
      <c r="A74" s="43" t="str">
        <f>A9</f>
        <v xml:space="preserve">สถานที่ก่อสร้าง  บริเวณซอย 2/3 หมู่ที่ 10  
บ้านใหม่  ตำบลหย่วน  
อำเภอเชียงคำ จังหวัดพะเยา
</v>
      </c>
      <c r="B74" s="8"/>
      <c r="C74" s="8"/>
      <c r="D74" s="187"/>
      <c r="E74" s="8"/>
      <c r="F74" s="10"/>
      <c r="G74" s="8"/>
      <c r="H74" s="10"/>
      <c r="I74" s="8"/>
      <c r="J74" s="99"/>
      <c r="K74" s="99"/>
    </row>
    <row r="75" spans="1:11" ht="21" x14ac:dyDescent="0.35">
      <c r="A75" s="198" t="str">
        <f>A10</f>
        <v>แบบเลขที่     7/2568</v>
      </c>
      <c r="B75" s="8"/>
      <c r="C75" s="8"/>
      <c r="D75" s="187"/>
      <c r="E75" s="8"/>
      <c r="F75" s="10"/>
      <c r="G75" s="8"/>
      <c r="H75" s="10"/>
      <c r="I75" s="8"/>
      <c r="J75" s="99"/>
      <c r="K75" s="99"/>
    </row>
    <row r="76" spans="1:11" ht="22.5" customHeight="1" x14ac:dyDescent="0.35">
      <c r="A76" s="199" t="s">
        <v>89</v>
      </c>
      <c r="B76" s="8"/>
      <c r="C76" s="8"/>
      <c r="D76" s="150"/>
      <c r="E76" s="11"/>
      <c r="F76" s="13"/>
      <c r="G76" s="11"/>
      <c r="H76" s="13"/>
      <c r="I76" s="11"/>
      <c r="J76" s="99"/>
      <c r="K76" s="99"/>
    </row>
    <row r="77" spans="1:11" ht="21" x14ac:dyDescent="0.35">
      <c r="A77" s="199" t="s">
        <v>90</v>
      </c>
      <c r="B77" s="8"/>
      <c r="C77" s="8"/>
      <c r="D77" s="150"/>
      <c r="E77" s="8"/>
      <c r="F77" s="14"/>
      <c r="G77" s="11"/>
      <c r="H77" s="471"/>
      <c r="I77" s="471"/>
      <c r="J77" s="99"/>
      <c r="K77" s="99"/>
    </row>
    <row r="78" spans="1:11" x14ac:dyDescent="0.2">
      <c r="J78" s="99"/>
      <c r="K78" s="99"/>
    </row>
    <row r="79" spans="1:11" ht="1.5" customHeight="1" thickBot="1" x14ac:dyDescent="0.25">
      <c r="J79" s="99"/>
      <c r="K79" s="99"/>
    </row>
    <row r="80" spans="1:11" ht="18.75" x14ac:dyDescent="0.3">
      <c r="A80" s="472" t="s">
        <v>4</v>
      </c>
      <c r="B80" s="474" t="s">
        <v>5</v>
      </c>
      <c r="C80" s="476" t="s">
        <v>6</v>
      </c>
      <c r="D80" s="477"/>
      <c r="E80" s="478" t="s">
        <v>7</v>
      </c>
      <c r="F80" s="477"/>
      <c r="G80" s="478" t="s">
        <v>8</v>
      </c>
      <c r="H80" s="477"/>
      <c r="I80" s="468" t="s">
        <v>9</v>
      </c>
      <c r="J80" s="99"/>
      <c r="K80" s="99"/>
    </row>
    <row r="81" spans="1:11" ht="19.5" thickBot="1" x14ac:dyDescent="0.35">
      <c r="A81" s="473"/>
      <c r="B81" s="475"/>
      <c r="C81" s="15" t="s">
        <v>10</v>
      </c>
      <c r="D81" s="16" t="s">
        <v>11</v>
      </c>
      <c r="E81" s="17" t="s">
        <v>12</v>
      </c>
      <c r="F81" s="18" t="s">
        <v>13</v>
      </c>
      <c r="G81" s="17" t="s">
        <v>12</v>
      </c>
      <c r="H81" s="18" t="s">
        <v>13</v>
      </c>
      <c r="I81" s="469"/>
      <c r="J81" s="99"/>
      <c r="K81" s="99"/>
    </row>
    <row r="82" spans="1:11" ht="18.75" x14ac:dyDescent="0.3">
      <c r="A82" s="184"/>
      <c r="B82" s="185" t="s">
        <v>27</v>
      </c>
      <c r="C82" s="119"/>
      <c r="D82" s="19"/>
      <c r="E82" s="120"/>
      <c r="F82" s="121"/>
      <c r="G82" s="120"/>
      <c r="H82" s="121"/>
      <c r="I82" s="186"/>
      <c r="J82" s="99"/>
      <c r="K82" s="99"/>
    </row>
    <row r="83" spans="1:11" ht="18.75" x14ac:dyDescent="0.3">
      <c r="A83" s="101"/>
      <c r="B83" s="123" t="s">
        <v>45</v>
      </c>
      <c r="C83" s="124"/>
      <c r="D83" s="106"/>
      <c r="E83" s="125"/>
      <c r="F83" s="126"/>
      <c r="G83" s="125"/>
      <c r="H83" s="126"/>
      <c r="I83" s="127"/>
    </row>
    <row r="84" spans="1:11" ht="18.75" x14ac:dyDescent="0.3">
      <c r="A84" s="129">
        <v>1</v>
      </c>
      <c r="B84" s="102" t="s">
        <v>40</v>
      </c>
      <c r="C84" s="22">
        <v>50.15</v>
      </c>
      <c r="D84" s="23" t="s">
        <v>14</v>
      </c>
      <c r="E84" s="24"/>
      <c r="F84" s="25"/>
      <c r="G84" s="26"/>
      <c r="H84" s="25"/>
      <c r="I84" s="27"/>
    </row>
    <row r="85" spans="1:11" ht="18.75" x14ac:dyDescent="0.3">
      <c r="A85" s="129">
        <v>2</v>
      </c>
      <c r="B85" s="21" t="s">
        <v>41</v>
      </c>
      <c r="C85" s="156">
        <v>5.9</v>
      </c>
      <c r="D85" s="23" t="s">
        <v>14</v>
      </c>
      <c r="E85" s="157"/>
      <c r="F85" s="25"/>
      <c r="G85" s="157"/>
      <c r="H85" s="25"/>
      <c r="I85" s="158"/>
    </row>
    <row r="86" spans="1:11" ht="18.75" x14ac:dyDescent="0.3">
      <c r="A86" s="129">
        <v>3</v>
      </c>
      <c r="B86" s="21" t="s">
        <v>42</v>
      </c>
      <c r="C86" s="156">
        <v>2.95</v>
      </c>
      <c r="D86" s="23" t="s">
        <v>14</v>
      </c>
      <c r="E86" s="157"/>
      <c r="F86" s="25"/>
      <c r="G86" s="157"/>
      <c r="H86" s="25"/>
      <c r="I86" s="158"/>
    </row>
    <row r="87" spans="1:11" ht="18.75" x14ac:dyDescent="0.3">
      <c r="A87" s="128">
        <v>4</v>
      </c>
      <c r="B87" s="102" t="s">
        <v>28</v>
      </c>
      <c r="C87" s="22">
        <v>20.059999999999999</v>
      </c>
      <c r="D87" s="23" t="s">
        <v>14</v>
      </c>
      <c r="E87" s="24"/>
      <c r="F87" s="25"/>
      <c r="G87" s="26"/>
      <c r="H87" s="25"/>
      <c r="I87" s="158"/>
    </row>
    <row r="88" spans="1:11" ht="18.75" x14ac:dyDescent="0.3">
      <c r="A88" s="129">
        <v>5</v>
      </c>
      <c r="B88" s="21" t="s">
        <v>43</v>
      </c>
      <c r="C88" s="22">
        <v>522.61</v>
      </c>
      <c r="D88" s="23" t="s">
        <v>15</v>
      </c>
      <c r="E88" s="24"/>
      <c r="F88" s="25"/>
      <c r="G88" s="26"/>
      <c r="H88" s="25"/>
      <c r="I88" s="158"/>
    </row>
    <row r="89" spans="1:11" ht="18.75" x14ac:dyDescent="0.3">
      <c r="A89" s="128">
        <v>6</v>
      </c>
      <c r="B89" s="21" t="s">
        <v>36</v>
      </c>
      <c r="C89" s="22">
        <v>1560</v>
      </c>
      <c r="D89" s="23" t="s">
        <v>15</v>
      </c>
      <c r="E89" s="24"/>
      <c r="F89" s="25"/>
      <c r="G89" s="26"/>
      <c r="H89" s="25"/>
      <c r="I89" s="158"/>
    </row>
    <row r="90" spans="1:11" ht="18.75" x14ac:dyDescent="0.3">
      <c r="A90" s="129">
        <v>7</v>
      </c>
      <c r="B90" s="21" t="s">
        <v>29</v>
      </c>
      <c r="C90" s="103">
        <v>62.5</v>
      </c>
      <c r="D90" s="104" t="s">
        <v>15</v>
      </c>
      <c r="E90" s="24"/>
      <c r="F90" s="25"/>
      <c r="G90" s="105"/>
      <c r="H90" s="25"/>
      <c r="I90" s="158"/>
    </row>
    <row r="91" spans="1:11" ht="18.75" x14ac:dyDescent="0.3">
      <c r="A91" s="128">
        <v>8</v>
      </c>
      <c r="B91" s="29" t="s">
        <v>83</v>
      </c>
      <c r="C91" s="160">
        <f>C94*0.5</f>
        <v>70.8</v>
      </c>
      <c r="D91" s="31" t="s">
        <v>30</v>
      </c>
      <c r="E91" s="24"/>
      <c r="F91" s="25"/>
      <c r="G91" s="24"/>
      <c r="H91" s="25"/>
      <c r="I91" s="158"/>
    </row>
    <row r="92" spans="1:11" ht="18.75" x14ac:dyDescent="0.3">
      <c r="A92" s="129">
        <v>9</v>
      </c>
      <c r="B92" s="29" t="s">
        <v>82</v>
      </c>
      <c r="C92" s="130">
        <f>C91*0.3</f>
        <v>21.24</v>
      </c>
      <c r="D92" s="31" t="s">
        <v>30</v>
      </c>
      <c r="E92" s="24"/>
      <c r="F92" s="25"/>
      <c r="G92" s="24"/>
      <c r="H92" s="25"/>
      <c r="I92" s="158"/>
    </row>
    <row r="93" spans="1:11" ht="18.75" x14ac:dyDescent="0.3">
      <c r="A93" s="128">
        <v>10</v>
      </c>
      <c r="B93" s="29" t="s">
        <v>31</v>
      </c>
      <c r="C93" s="159">
        <f>C94*0.25</f>
        <v>35.4</v>
      </c>
      <c r="D93" s="31" t="s">
        <v>15</v>
      </c>
      <c r="E93" s="24"/>
      <c r="F93" s="25"/>
      <c r="G93" s="24"/>
      <c r="H93" s="25"/>
      <c r="I93" s="158"/>
    </row>
    <row r="94" spans="1:11" ht="18.75" x14ac:dyDescent="0.3">
      <c r="A94" s="129">
        <v>11</v>
      </c>
      <c r="B94" s="29" t="s">
        <v>32</v>
      </c>
      <c r="C94" s="130">
        <v>141.6</v>
      </c>
      <c r="D94" s="31" t="s">
        <v>33</v>
      </c>
      <c r="E94" s="24"/>
      <c r="F94" s="25"/>
      <c r="G94" s="24"/>
      <c r="H94" s="25"/>
      <c r="I94" s="158"/>
    </row>
    <row r="95" spans="1:11" ht="18.75" x14ac:dyDescent="0.3">
      <c r="A95" s="128">
        <v>12</v>
      </c>
      <c r="B95" s="29" t="s">
        <v>34</v>
      </c>
      <c r="C95" s="130">
        <v>236</v>
      </c>
      <c r="D95" s="31" t="s">
        <v>35</v>
      </c>
      <c r="E95" s="24"/>
      <c r="F95" s="25"/>
      <c r="G95" s="24"/>
      <c r="H95" s="25"/>
      <c r="I95" s="158"/>
    </row>
    <row r="96" spans="1:11" ht="18.75" x14ac:dyDescent="0.3">
      <c r="A96" s="28"/>
      <c r="B96" s="29"/>
      <c r="C96" s="30"/>
      <c r="D96" s="31"/>
      <c r="E96" s="24"/>
      <c r="F96" s="25"/>
      <c r="G96" s="24"/>
      <c r="H96" s="25"/>
      <c r="I96" s="27"/>
    </row>
    <row r="97" spans="1:9" ht="18.75" x14ac:dyDescent="0.3">
      <c r="A97" s="28"/>
      <c r="B97" s="29"/>
      <c r="C97" s="30"/>
      <c r="D97" s="31"/>
      <c r="E97" s="24"/>
      <c r="F97" s="25"/>
      <c r="G97" s="24"/>
      <c r="H97" s="25"/>
      <c r="I97" s="27"/>
    </row>
    <row r="98" spans="1:9" ht="19.5" thickBot="1" x14ac:dyDescent="0.35">
      <c r="A98" s="107"/>
      <c r="B98" s="108" t="s">
        <v>16</v>
      </c>
      <c r="C98" s="109"/>
      <c r="D98" s="110"/>
      <c r="E98" s="111"/>
      <c r="F98" s="163"/>
      <c r="G98" s="164"/>
      <c r="H98" s="163"/>
      <c r="I98" s="165"/>
    </row>
    <row r="99" spans="1:9" ht="21" x14ac:dyDescent="0.35">
      <c r="A99" s="95"/>
      <c r="B99" s="95"/>
      <c r="C99" s="162"/>
      <c r="D99" s="162"/>
      <c r="E99" s="85"/>
      <c r="F99" s="84"/>
      <c r="G99" s="84"/>
      <c r="H99" s="162"/>
      <c r="I99" s="93"/>
    </row>
    <row r="100" spans="1:9" ht="21" x14ac:dyDescent="0.35">
      <c r="A100" s="37"/>
      <c r="B100" s="84"/>
      <c r="C100" s="162"/>
      <c r="D100" s="84"/>
      <c r="E100" s="94"/>
      <c r="F100" s="193" t="s">
        <v>86</v>
      </c>
      <c r="G100" s="193"/>
      <c r="H100" s="193"/>
      <c r="I100" s="194"/>
    </row>
    <row r="101" spans="1:9" ht="21" x14ac:dyDescent="0.35">
      <c r="A101" s="38"/>
      <c r="B101" s="161"/>
      <c r="C101" s="84"/>
      <c r="D101" s="84"/>
      <c r="E101" s="95"/>
      <c r="F101" s="195" t="s">
        <v>87</v>
      </c>
      <c r="G101" s="195"/>
      <c r="H101" s="195"/>
      <c r="I101" s="196"/>
    </row>
    <row r="102" spans="1:9" ht="21" x14ac:dyDescent="0.35">
      <c r="A102" s="38"/>
      <c r="B102" s="161"/>
      <c r="C102" s="84"/>
      <c r="D102" s="84"/>
      <c r="E102" s="84"/>
      <c r="F102" s="196" t="s">
        <v>88</v>
      </c>
      <c r="G102" s="196"/>
      <c r="H102" s="196"/>
      <c r="I102" s="197"/>
    </row>
    <row r="103" spans="1:9" ht="19.5" x14ac:dyDescent="0.3">
      <c r="A103" s="84"/>
      <c r="B103" s="38"/>
      <c r="C103" s="38"/>
      <c r="D103" s="38"/>
      <c r="E103" s="96"/>
      <c r="F103" s="97"/>
      <c r="G103" s="98"/>
      <c r="H103" s="13"/>
      <c r="I103" s="11"/>
    </row>
    <row r="104" spans="1:9" ht="19.5" x14ac:dyDescent="0.3">
      <c r="A104" s="84"/>
      <c r="B104" s="38"/>
      <c r="C104" s="38"/>
      <c r="D104" s="38"/>
      <c r="E104" s="96"/>
      <c r="F104" s="97"/>
      <c r="G104" s="98"/>
      <c r="H104" s="13"/>
      <c r="I104" s="11"/>
    </row>
  </sheetData>
  <mergeCells count="19">
    <mergeCell ref="I80:I81"/>
    <mergeCell ref="A80:A81"/>
    <mergeCell ref="B80:B81"/>
    <mergeCell ref="C80:D80"/>
    <mergeCell ref="E80:F80"/>
    <mergeCell ref="G80:H80"/>
    <mergeCell ref="A1:I1"/>
    <mergeCell ref="A14:A15"/>
    <mergeCell ref="B14:B15"/>
    <mergeCell ref="C14:D14"/>
    <mergeCell ref="E14:F14"/>
    <mergeCell ref="G14:H14"/>
    <mergeCell ref="I14:I15"/>
    <mergeCell ref="H11:I11"/>
    <mergeCell ref="C64:E64"/>
    <mergeCell ref="C65:E65"/>
    <mergeCell ref="E56:I56"/>
    <mergeCell ref="A71:I71"/>
    <mergeCell ref="H77:I77"/>
  </mergeCells>
  <pageMargins left="0.7" right="0.7" top="0.75" bottom="0.75" header="0.3" footer="0.3"/>
  <pageSetup paperSize="9" scale="71" orientation="portrait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6"/>
  <sheetViews>
    <sheetView topLeftCell="A4" workbookViewId="0">
      <selection activeCell="H25" sqref="H25"/>
    </sheetView>
  </sheetViews>
  <sheetFormatPr defaultRowHeight="14.25" x14ac:dyDescent="0.2"/>
  <cols>
    <col min="1" max="1" width="19" customWidth="1"/>
    <col min="2" max="2" width="11.125" customWidth="1"/>
    <col min="7" max="7" width="6.5" customWidth="1"/>
    <col min="8" max="8" width="14.375" customWidth="1"/>
    <col min="9" max="9" width="11" customWidth="1"/>
    <col min="10" max="10" width="11.25" customWidth="1"/>
    <col min="11" max="11" width="23.875" customWidth="1"/>
    <col min="12" max="12" width="11.75" customWidth="1"/>
    <col min="13" max="13" width="10" customWidth="1"/>
    <col min="14" max="14" width="10.375" customWidth="1"/>
    <col min="15" max="15" width="12.375" customWidth="1"/>
    <col min="16" max="16" width="7.5" customWidth="1"/>
    <col min="17" max="17" width="9.375" bestFit="1" customWidth="1"/>
  </cols>
  <sheetData>
    <row r="1" spans="1:19" ht="23.25" x14ac:dyDescent="0.35">
      <c r="A1" s="465" t="s">
        <v>172</v>
      </c>
      <c r="B1" s="465"/>
      <c r="C1" s="465"/>
      <c r="D1" s="465"/>
      <c r="E1" s="465"/>
      <c r="F1" s="465"/>
      <c r="G1" s="465"/>
      <c r="H1" s="465"/>
      <c r="I1" s="465"/>
      <c r="J1" s="493"/>
      <c r="K1" s="493"/>
      <c r="L1" s="493"/>
      <c r="M1" s="493"/>
      <c r="N1" s="493"/>
      <c r="O1" s="493"/>
      <c r="P1" s="493"/>
      <c r="Q1" s="493"/>
      <c r="R1" s="493"/>
    </row>
    <row r="2" spans="1:19" ht="21" x14ac:dyDescent="0.35">
      <c r="A2" s="340" t="s">
        <v>0</v>
      </c>
      <c r="B2" s="2"/>
      <c r="C2" s="168" t="s">
        <v>1</v>
      </c>
      <c r="D2" s="36"/>
      <c r="E2" s="36"/>
      <c r="F2" s="4"/>
      <c r="G2" s="4"/>
      <c r="H2" s="5"/>
      <c r="I2" s="6"/>
    </row>
    <row r="3" spans="1:19" ht="21" x14ac:dyDescent="0.35">
      <c r="A3" s="43" t="str">
        <f>ปร.5!A3</f>
        <v xml:space="preserve">โครงการ  </v>
      </c>
      <c r="B3" s="8" t="str">
        <f>ปร.5!B3</f>
        <v xml:space="preserve">ก่อสร้างรางระบายน้ำ ค.ส.ล. รูปตัวยู หมู่ที่ 10 ซอย 2/3 (บริเวณบ้านเลขที่ 133 ถึงบ้านเลขที่ 158)
</v>
      </c>
      <c r="C3" s="8"/>
      <c r="D3" s="341"/>
      <c r="E3" s="8"/>
      <c r="F3" s="10"/>
      <c r="G3" s="8"/>
      <c r="H3" s="10"/>
      <c r="I3" s="8"/>
    </row>
    <row r="4" spans="1:19" ht="21" x14ac:dyDescent="0.35">
      <c r="A4" s="43" t="str">
        <f>ปร.5!A4</f>
        <v>ปริมาณงาน</v>
      </c>
      <c r="B4" s="214" t="str">
        <f>ปร.5!B4</f>
        <v xml:space="preserve"> - ก่อสร้างรางระบายน้ำ ค.ส.ล. รูปตัวยู กว้าง 0.50 เมตร ยาว 157.00 เมตร ลึก 0.45 เมตร
</v>
      </c>
      <c r="C4" s="8"/>
      <c r="D4" s="341"/>
      <c r="E4" s="8"/>
      <c r="F4" s="10"/>
      <c r="G4" s="8"/>
      <c r="H4" s="10"/>
      <c r="I4" s="8"/>
    </row>
    <row r="5" spans="1:19" ht="21" x14ac:dyDescent="0.35">
      <c r="A5" s="43"/>
      <c r="B5" s="214" t="str">
        <f>ปร.5!B5</f>
        <v xml:space="preserve"> - ก่อสร้างบ่อรับน้ำ ขนาด 0.80x0.80 เมตร ลึก 0.60 เมตร จำนวน 2 จุดๆละ 2 บ่อ
</v>
      </c>
      <c r="C5" s="8"/>
      <c r="D5" s="353"/>
      <c r="E5" s="8"/>
      <c r="F5" s="10"/>
      <c r="G5" s="8"/>
      <c r="H5" s="10"/>
      <c r="I5" s="8"/>
    </row>
    <row r="6" spans="1:19" ht="21" x14ac:dyDescent="0.35">
      <c r="A6" s="43"/>
      <c r="B6" s="214" t="str">
        <f>ปร.5!B6</f>
        <v xml:space="preserve"> - วางท่อระบายน้ำ คอนกรีต ขนาดเส้นผ่าศูนย์กลาง 0.30 เมตร จำนวน 2 จุดๆละ 4.00 เมตร
</v>
      </c>
      <c r="C6" s="8"/>
      <c r="D6" s="353"/>
      <c r="E6" s="8"/>
      <c r="F6" s="10"/>
      <c r="G6" s="8"/>
      <c r="H6" s="10"/>
      <c r="I6" s="8"/>
    </row>
    <row r="7" spans="1:19" ht="21" x14ac:dyDescent="0.35">
      <c r="A7" s="43"/>
      <c r="B7" s="214" t="str">
        <f>'ปร 4 ราง'!B7</f>
        <v xml:space="preserve">    ความยาวรวม 8.00 เมตร</v>
      </c>
      <c r="C7" s="8"/>
      <c r="D7" s="430"/>
      <c r="E7" s="8"/>
      <c r="F7" s="10"/>
      <c r="G7" s="8"/>
      <c r="H7" s="10"/>
      <c r="I7" s="8"/>
    </row>
    <row r="8" spans="1:19" ht="21" x14ac:dyDescent="0.35">
      <c r="A8" s="43"/>
      <c r="B8" s="214" t="str">
        <f>'ปร 4 ราง'!B8</f>
        <v xml:space="preserve">  ตามแบบเทศบาลตำบลเชียงคำ (อ้างอิงแบบมาตรฐาน ทถ-5-301)</v>
      </c>
      <c r="C8" s="8"/>
      <c r="D8" s="430"/>
      <c r="E8" s="8"/>
      <c r="F8" s="10"/>
      <c r="G8" s="8"/>
      <c r="H8" s="10"/>
      <c r="I8" s="8"/>
    </row>
    <row r="9" spans="1:19" ht="21" x14ac:dyDescent="0.35">
      <c r="A9" s="43" t="str">
        <f>ปร.5!A9</f>
        <v xml:space="preserve">สถานที่ก่อสร้าง  บริเวณซอย 2/3 หมู่ที่ 10  
บ้านใหม่  ตำบลหย่วน  
อำเภอเชียงคำ จังหวัดพะเยา
</v>
      </c>
      <c r="B9" s="8"/>
      <c r="C9" s="8"/>
      <c r="D9" s="341"/>
      <c r="E9" s="8"/>
      <c r="F9" s="10"/>
      <c r="G9" s="8"/>
      <c r="H9" s="10"/>
      <c r="I9" s="11"/>
    </row>
    <row r="10" spans="1:19" ht="21" x14ac:dyDescent="0.35">
      <c r="A10" s="43" t="str">
        <f>ปร.5!A10</f>
        <v>แบบเลขที่     7/2568</v>
      </c>
      <c r="B10" s="8"/>
      <c r="C10" s="8"/>
      <c r="D10" s="348"/>
      <c r="E10" s="11"/>
      <c r="F10" s="13"/>
      <c r="G10" s="8"/>
      <c r="H10" s="10"/>
      <c r="I10" s="8"/>
    </row>
    <row r="11" spans="1:19" ht="21.75" thickBot="1" x14ac:dyDescent="0.4">
      <c r="A11" s="7" t="s">
        <v>168</v>
      </c>
      <c r="B11" s="8"/>
      <c r="C11" s="8"/>
      <c r="D11" s="348"/>
      <c r="E11" s="11"/>
      <c r="F11" s="13"/>
      <c r="G11" s="11"/>
      <c r="H11" s="13"/>
      <c r="I11" s="11"/>
    </row>
    <row r="12" spans="1:19" ht="15" thickBot="1" x14ac:dyDescent="0.25">
      <c r="A12" s="248"/>
      <c r="B12" s="267" t="s">
        <v>59</v>
      </c>
      <c r="C12" s="241"/>
      <c r="D12" s="267" t="s">
        <v>60</v>
      </c>
      <c r="E12" s="241"/>
      <c r="F12" s="267" t="s">
        <v>56</v>
      </c>
      <c r="G12" s="241"/>
      <c r="H12" s="267" t="s">
        <v>13</v>
      </c>
      <c r="I12" s="268"/>
      <c r="J12" s="494" t="str">
        <f>A1</f>
        <v>วิธีคิดค่าก่อสร้าง รางระบายน้ำ ค.ส.ล. รูปตัวยู  ยาว 157.00 เมตร</v>
      </c>
      <c r="K12" s="495"/>
      <c r="L12" s="495"/>
      <c r="M12" s="495"/>
      <c r="N12" s="496"/>
      <c r="O12" s="496"/>
      <c r="P12" s="496"/>
      <c r="Q12" s="496"/>
      <c r="R12" s="496"/>
      <c r="S12" s="496"/>
    </row>
    <row r="13" spans="1:19" ht="18.75" x14ac:dyDescent="0.3">
      <c r="A13" s="242"/>
      <c r="B13" s="349" t="s">
        <v>46</v>
      </c>
      <c r="C13" s="349"/>
      <c r="D13" s="349" t="s">
        <v>46</v>
      </c>
      <c r="E13" s="349"/>
      <c r="F13" s="349" t="s">
        <v>46</v>
      </c>
      <c r="G13" s="99"/>
      <c r="H13" s="349"/>
      <c r="I13" s="270"/>
      <c r="J13" s="342" t="s">
        <v>4</v>
      </c>
      <c r="K13" s="344" t="s">
        <v>5</v>
      </c>
      <c r="L13" s="346" t="s">
        <v>6</v>
      </c>
      <c r="M13" s="347"/>
      <c r="N13" s="306"/>
      <c r="O13" s="306"/>
      <c r="P13" s="306"/>
      <c r="Q13" s="306"/>
      <c r="R13" s="202"/>
      <c r="S13" s="307"/>
    </row>
    <row r="14" spans="1:19" ht="19.5" thickBot="1" x14ac:dyDescent="0.35">
      <c r="A14" s="271"/>
      <c r="B14" s="349"/>
      <c r="C14" s="349"/>
      <c r="D14" s="349"/>
      <c r="E14" s="349"/>
      <c r="F14" s="361">
        <v>157</v>
      </c>
      <c r="G14" s="349"/>
      <c r="H14" s="349"/>
      <c r="I14" s="270"/>
      <c r="J14" s="343"/>
      <c r="K14" s="345"/>
      <c r="L14" s="15" t="s">
        <v>10</v>
      </c>
      <c r="M14" s="16" t="s">
        <v>11</v>
      </c>
      <c r="N14" s="306"/>
      <c r="O14" s="201"/>
      <c r="P14" s="306"/>
      <c r="Q14" s="201"/>
      <c r="R14" s="202"/>
      <c r="S14" s="99"/>
    </row>
    <row r="15" spans="1:19" ht="18.75" x14ac:dyDescent="0.3">
      <c r="A15" s="271" t="s">
        <v>61</v>
      </c>
      <c r="B15" s="349">
        <v>0.7</v>
      </c>
      <c r="C15" s="349" t="s">
        <v>57</v>
      </c>
      <c r="D15" s="349">
        <v>0.65</v>
      </c>
      <c r="E15" s="349" t="s">
        <v>57</v>
      </c>
      <c r="F15" s="349">
        <v>157</v>
      </c>
      <c r="G15" s="349"/>
      <c r="H15" s="439">
        <f>B15*D15*F15</f>
        <v>71.434999999999988</v>
      </c>
      <c r="I15" s="270" t="s">
        <v>14</v>
      </c>
      <c r="J15" s="101">
        <v>1</v>
      </c>
      <c r="K15" s="123" t="s">
        <v>113</v>
      </c>
      <c r="L15" s="124"/>
      <c r="M15" s="309"/>
      <c r="N15" s="306"/>
      <c r="O15" s="201"/>
      <c r="P15" s="306"/>
      <c r="Q15" s="201"/>
      <c r="R15" s="202"/>
      <c r="S15" s="99"/>
    </row>
    <row r="16" spans="1:19" ht="18.75" x14ac:dyDescent="0.3">
      <c r="A16" s="271" t="s">
        <v>41</v>
      </c>
      <c r="B16" s="349">
        <v>0.7</v>
      </c>
      <c r="C16" s="349" t="s">
        <v>57</v>
      </c>
      <c r="D16" s="349">
        <v>0.05</v>
      </c>
      <c r="E16" s="349" t="s">
        <v>57</v>
      </c>
      <c r="F16" s="361">
        <v>157</v>
      </c>
      <c r="G16" s="349"/>
      <c r="H16" s="439">
        <f>B16*D16*F16</f>
        <v>5.4949999999999992</v>
      </c>
      <c r="I16" s="270" t="s">
        <v>14</v>
      </c>
      <c r="J16" s="20"/>
      <c r="K16" s="21"/>
      <c r="L16" s="156"/>
      <c r="M16" s="310"/>
      <c r="N16" s="306"/>
      <c r="O16" s="201"/>
      <c r="P16" s="178"/>
      <c r="Q16" s="117"/>
      <c r="R16" s="117"/>
      <c r="S16" s="99"/>
    </row>
    <row r="17" spans="1:19" ht="18.75" x14ac:dyDescent="0.3">
      <c r="A17" s="271" t="s">
        <v>63</v>
      </c>
      <c r="B17" s="349">
        <v>0.7</v>
      </c>
      <c r="C17" s="349" t="s">
        <v>57</v>
      </c>
      <c r="D17" s="349">
        <v>0.05</v>
      </c>
      <c r="E17" s="349" t="s">
        <v>57</v>
      </c>
      <c r="F17" s="361">
        <v>157</v>
      </c>
      <c r="G17" s="349"/>
      <c r="H17" s="439">
        <f>B17*D17*F17</f>
        <v>5.4949999999999992</v>
      </c>
      <c r="I17" s="270" t="s">
        <v>14</v>
      </c>
      <c r="J17" s="20">
        <v>1.1000000000000001</v>
      </c>
      <c r="K17" s="102" t="s">
        <v>40</v>
      </c>
      <c r="L17" s="444">
        <v>71.44</v>
      </c>
      <c r="M17" s="310" t="s">
        <v>14</v>
      </c>
      <c r="N17" s="117"/>
      <c r="O17" s="117"/>
      <c r="P17" s="89"/>
      <c r="Q17" s="117"/>
      <c r="R17" s="117"/>
      <c r="S17" s="99"/>
    </row>
    <row r="18" spans="1:19" ht="18.75" x14ac:dyDescent="0.3">
      <c r="A18" s="242"/>
      <c r="B18" s="99"/>
      <c r="C18" s="99"/>
      <c r="D18" s="99"/>
      <c r="E18" s="99"/>
      <c r="F18" s="99"/>
      <c r="G18" s="99"/>
      <c r="H18" s="99"/>
      <c r="I18" s="174"/>
      <c r="J18" s="20">
        <v>1.2</v>
      </c>
      <c r="K18" s="21" t="s">
        <v>41</v>
      </c>
      <c r="L18" s="363">
        <v>5.5</v>
      </c>
      <c r="M18" s="310" t="s">
        <v>14</v>
      </c>
      <c r="N18" s="178"/>
      <c r="O18" s="117"/>
      <c r="P18" s="178"/>
      <c r="Q18" s="117"/>
      <c r="R18" s="204"/>
      <c r="S18" s="99"/>
    </row>
    <row r="19" spans="1:19" ht="19.5" thickBot="1" x14ac:dyDescent="0.35">
      <c r="A19" s="272" t="s">
        <v>64</v>
      </c>
      <c r="B19" s="497">
        <v>0.14499999999999999</v>
      </c>
      <c r="C19" s="497"/>
      <c r="D19" s="497"/>
      <c r="E19" s="350" t="s">
        <v>57</v>
      </c>
      <c r="F19" s="350">
        <v>157</v>
      </c>
      <c r="G19" s="350"/>
      <c r="H19" s="440">
        <f>B19*F19</f>
        <v>22.764999999999997</v>
      </c>
      <c r="I19" s="274" t="s">
        <v>14</v>
      </c>
      <c r="J19" s="20">
        <v>1.3</v>
      </c>
      <c r="K19" s="21" t="s">
        <v>42</v>
      </c>
      <c r="L19" s="363">
        <v>5.5</v>
      </c>
      <c r="M19" s="310" t="s">
        <v>14</v>
      </c>
      <c r="N19" s="178"/>
      <c r="O19" s="117"/>
      <c r="P19" s="178"/>
      <c r="Q19" s="117"/>
      <c r="R19" s="204"/>
      <c r="S19" s="99"/>
    </row>
    <row r="20" spans="1:19" ht="18.75" x14ac:dyDescent="0.3">
      <c r="A20" s="280"/>
      <c r="B20" s="267"/>
      <c r="C20" s="267"/>
      <c r="D20" s="267"/>
      <c r="E20" s="267"/>
      <c r="F20" s="267"/>
      <c r="G20" s="267"/>
      <c r="H20" s="241"/>
      <c r="I20" s="226"/>
      <c r="J20" s="20">
        <v>1.4</v>
      </c>
      <c r="K20" s="102" t="s">
        <v>28</v>
      </c>
      <c r="L20" s="444">
        <v>22.77</v>
      </c>
      <c r="M20" s="310" t="s">
        <v>14</v>
      </c>
      <c r="N20" s="117"/>
      <c r="O20" s="117"/>
      <c r="P20" s="89"/>
      <c r="Q20" s="117"/>
      <c r="R20" s="204"/>
      <c r="S20" s="99"/>
    </row>
    <row r="21" spans="1:19" ht="18.75" x14ac:dyDescent="0.3">
      <c r="A21" s="281" t="s">
        <v>114</v>
      </c>
      <c r="B21" s="282" t="s">
        <v>51</v>
      </c>
      <c r="C21" s="349"/>
      <c r="D21" s="349"/>
      <c r="E21" s="349"/>
      <c r="F21" s="349"/>
      <c r="G21" s="349"/>
      <c r="H21" s="349"/>
      <c r="I21" s="270"/>
      <c r="J21" s="20">
        <v>1.5</v>
      </c>
      <c r="K21" s="21" t="s">
        <v>43</v>
      </c>
      <c r="L21" s="444">
        <v>658.74</v>
      </c>
      <c r="M21" s="310" t="s">
        <v>15</v>
      </c>
      <c r="N21" s="117"/>
      <c r="O21" s="117"/>
      <c r="P21" s="89"/>
      <c r="Q21" s="117"/>
      <c r="R21" s="204"/>
      <c r="S21" s="308"/>
    </row>
    <row r="22" spans="1:19" ht="18.75" x14ac:dyDescent="0.3">
      <c r="A22" s="271"/>
      <c r="B22" s="349"/>
      <c r="C22" s="349"/>
      <c r="D22" s="349"/>
      <c r="E22" s="349"/>
      <c r="F22" s="349"/>
      <c r="G22" s="349"/>
      <c r="H22" s="349"/>
      <c r="I22" s="270"/>
      <c r="J22" s="20">
        <v>1.6</v>
      </c>
      <c r="K22" s="21" t="s">
        <v>36</v>
      </c>
      <c r="L22" s="444">
        <v>1802.28</v>
      </c>
      <c r="M22" s="310" t="s">
        <v>15</v>
      </c>
      <c r="N22" s="117"/>
      <c r="O22" s="117"/>
      <c r="P22" s="89"/>
      <c r="Q22" s="117"/>
      <c r="R22" s="204"/>
      <c r="S22" s="308"/>
    </row>
    <row r="23" spans="1:19" ht="18.75" x14ac:dyDescent="0.3">
      <c r="A23" s="271"/>
      <c r="B23" s="349"/>
      <c r="C23" s="349">
        <v>1</v>
      </c>
      <c r="D23" s="349" t="s">
        <v>52</v>
      </c>
      <c r="E23" s="349" t="s">
        <v>53</v>
      </c>
      <c r="F23" s="491" t="s">
        <v>177</v>
      </c>
      <c r="G23" s="491"/>
      <c r="H23" s="349">
        <f>0.55+0.7+0.55</f>
        <v>1.8</v>
      </c>
      <c r="I23" s="270" t="s">
        <v>46</v>
      </c>
      <c r="J23" s="20">
        <v>1.7</v>
      </c>
      <c r="K23" s="21" t="s">
        <v>29</v>
      </c>
      <c r="L23" s="445">
        <v>73.83</v>
      </c>
      <c r="M23" s="311" t="s">
        <v>15</v>
      </c>
      <c r="N23" s="117"/>
      <c r="O23" s="117"/>
      <c r="P23" s="89"/>
      <c r="Q23" s="117"/>
      <c r="R23" s="204"/>
      <c r="S23" s="99"/>
    </row>
    <row r="24" spans="1:19" ht="18.75" x14ac:dyDescent="0.3">
      <c r="A24" s="271"/>
      <c r="B24" s="349"/>
      <c r="C24" s="349"/>
      <c r="D24" s="277" t="s">
        <v>54</v>
      </c>
      <c r="E24" s="349" t="s">
        <v>53</v>
      </c>
      <c r="F24" s="99" t="s">
        <v>176</v>
      </c>
      <c r="G24" s="99"/>
      <c r="H24" s="300">
        <f>F14/0.2</f>
        <v>785</v>
      </c>
      <c r="I24" s="270" t="s">
        <v>52</v>
      </c>
      <c r="J24" s="20">
        <v>1.8</v>
      </c>
      <c r="K24" s="29" t="s">
        <v>83</v>
      </c>
      <c r="L24" s="446">
        <f>L27*0.5</f>
        <v>70.650000000000006</v>
      </c>
      <c r="M24" s="312" t="s">
        <v>30</v>
      </c>
      <c r="N24" s="117"/>
      <c r="O24" s="117"/>
      <c r="P24" s="117"/>
      <c r="Q24" s="117"/>
      <c r="R24" s="204"/>
      <c r="S24" s="99"/>
    </row>
    <row r="25" spans="1:19" ht="18.75" x14ac:dyDescent="0.3">
      <c r="A25" s="271"/>
      <c r="B25" s="349"/>
      <c r="C25" s="99" t="s">
        <v>53</v>
      </c>
      <c r="D25" s="278">
        <f>H23</f>
        <v>1.8</v>
      </c>
      <c r="E25" s="99" t="s">
        <v>57</v>
      </c>
      <c r="F25" s="301">
        <f>H24</f>
        <v>785</v>
      </c>
      <c r="G25" s="349"/>
      <c r="H25" s="349">
        <f>H23*H24</f>
        <v>1413</v>
      </c>
      <c r="I25" s="270" t="s">
        <v>46</v>
      </c>
      <c r="J25" s="20">
        <v>1.9</v>
      </c>
      <c r="K25" s="29" t="s">
        <v>82</v>
      </c>
      <c r="L25" s="447">
        <v>21.19</v>
      </c>
      <c r="M25" s="312" t="s">
        <v>30</v>
      </c>
      <c r="N25" s="117"/>
      <c r="O25" s="117"/>
      <c r="P25" s="117"/>
      <c r="Q25" s="117"/>
      <c r="R25" s="204"/>
      <c r="S25" s="99"/>
    </row>
    <row r="26" spans="1:19" ht="18.75" x14ac:dyDescent="0.3">
      <c r="A26" s="271"/>
      <c r="B26" s="349"/>
      <c r="C26" s="349"/>
      <c r="D26" s="349">
        <f>H25</f>
        <v>1413</v>
      </c>
      <c r="E26" s="349" t="s">
        <v>57</v>
      </c>
      <c r="F26" s="99">
        <v>0.499</v>
      </c>
      <c r="G26" s="349"/>
      <c r="H26" s="349">
        <f>D26*F26</f>
        <v>705.08699999999999</v>
      </c>
      <c r="I26" s="270" t="s">
        <v>15</v>
      </c>
      <c r="J26" s="223">
        <v>1.1000000000000001</v>
      </c>
      <c r="K26" s="29" t="s">
        <v>31</v>
      </c>
      <c r="L26" s="447">
        <v>35.32</v>
      </c>
      <c r="M26" s="312" t="s">
        <v>15</v>
      </c>
      <c r="N26" s="117"/>
      <c r="O26" s="117"/>
      <c r="P26" s="117"/>
      <c r="Q26" s="117"/>
      <c r="R26" s="204"/>
      <c r="S26" s="99"/>
    </row>
    <row r="27" spans="1:19" ht="19.5" thickBot="1" x14ac:dyDescent="0.35">
      <c r="A27" s="272"/>
      <c r="B27" s="350"/>
      <c r="C27" s="350"/>
      <c r="D27" s="350" t="s">
        <v>58</v>
      </c>
      <c r="E27" s="350"/>
      <c r="F27" s="350">
        <v>1.07</v>
      </c>
      <c r="G27" s="350"/>
      <c r="H27" s="283">
        <f>H26*F27</f>
        <v>754.44308999999998</v>
      </c>
      <c r="I27" s="274" t="s">
        <v>15</v>
      </c>
      <c r="J27" s="223">
        <v>1.1100000000000001</v>
      </c>
      <c r="K27" s="29" t="s">
        <v>32</v>
      </c>
      <c r="L27" s="130">
        <v>141.30000000000001</v>
      </c>
      <c r="M27" s="312" t="s">
        <v>33</v>
      </c>
      <c r="N27" s="117"/>
      <c r="O27" s="117"/>
      <c r="P27" s="117"/>
      <c r="Q27" s="117"/>
      <c r="R27" s="204"/>
      <c r="S27" s="99"/>
    </row>
    <row r="28" spans="1:19" ht="19.5" thickBot="1" x14ac:dyDescent="0.35">
      <c r="A28" s="275" t="s">
        <v>115</v>
      </c>
      <c r="B28" s="276" t="s">
        <v>51</v>
      </c>
      <c r="C28" s="267"/>
      <c r="D28" s="267"/>
      <c r="E28" s="267"/>
      <c r="F28" s="267"/>
      <c r="G28" s="267"/>
      <c r="H28" s="267"/>
      <c r="I28" s="268"/>
      <c r="J28" s="223">
        <v>1.1200000000000001</v>
      </c>
      <c r="K28" s="313" t="s">
        <v>34</v>
      </c>
      <c r="L28" s="314">
        <f>H66</f>
        <v>314</v>
      </c>
      <c r="M28" s="315" t="s">
        <v>35</v>
      </c>
      <c r="N28" s="117"/>
      <c r="O28" s="117"/>
      <c r="P28" s="117"/>
      <c r="Q28" s="117"/>
      <c r="R28" s="204"/>
      <c r="S28" s="99"/>
    </row>
    <row r="29" spans="1:19" x14ac:dyDescent="0.2">
      <c r="A29" s="271"/>
      <c r="B29" s="349"/>
      <c r="C29" s="349">
        <v>1</v>
      </c>
      <c r="D29" s="349" t="s">
        <v>52</v>
      </c>
      <c r="E29" s="349" t="s">
        <v>53</v>
      </c>
      <c r="F29" s="349">
        <v>0.45</v>
      </c>
      <c r="G29" s="349"/>
      <c r="H29" s="349">
        <f>F29</f>
        <v>0.45</v>
      </c>
      <c r="I29" s="270" t="s">
        <v>46</v>
      </c>
    </row>
    <row r="30" spans="1:19" x14ac:dyDescent="0.2">
      <c r="A30" s="271"/>
      <c r="B30" s="349"/>
      <c r="C30" s="349"/>
      <c r="D30" s="277" t="str">
        <f>D24</f>
        <v>ระยะ@0.20</v>
      </c>
      <c r="E30" s="349" t="s">
        <v>53</v>
      </c>
      <c r="F30" s="99" t="str">
        <f>F24</f>
        <v>157เมตรใช้เหล็ก</v>
      </c>
      <c r="G30" s="99"/>
      <c r="H30" s="284">
        <f>F14/0.2*2</f>
        <v>1570</v>
      </c>
      <c r="I30" s="270" t="s">
        <v>52</v>
      </c>
    </row>
    <row r="31" spans="1:19" x14ac:dyDescent="0.2">
      <c r="A31" s="271"/>
      <c r="B31" s="349"/>
      <c r="C31" s="99" t="s">
        <v>53</v>
      </c>
      <c r="D31" s="278">
        <f>H29</f>
        <v>0.45</v>
      </c>
      <c r="E31" s="349" t="s">
        <v>57</v>
      </c>
      <c r="F31" s="99">
        <f>H30</f>
        <v>1570</v>
      </c>
      <c r="G31" s="349"/>
      <c r="H31" s="349">
        <f>H29*H30</f>
        <v>706.5</v>
      </c>
      <c r="I31" s="270" t="s">
        <v>46</v>
      </c>
    </row>
    <row r="32" spans="1:19" x14ac:dyDescent="0.2">
      <c r="A32" s="271"/>
      <c r="B32" s="349"/>
      <c r="C32" s="349"/>
      <c r="D32" s="349">
        <f>H31</f>
        <v>706.5</v>
      </c>
      <c r="E32" s="349" t="s">
        <v>57</v>
      </c>
      <c r="F32" s="99">
        <v>0.499</v>
      </c>
      <c r="G32" s="349"/>
      <c r="H32" s="349">
        <f>D32*F32</f>
        <v>352.54349999999999</v>
      </c>
      <c r="I32" s="270" t="s">
        <v>15</v>
      </c>
    </row>
    <row r="33" spans="1:9" x14ac:dyDescent="0.2">
      <c r="A33" s="271"/>
      <c r="B33" s="349"/>
      <c r="C33" s="349"/>
      <c r="D33" s="349" t="s">
        <v>58</v>
      </c>
      <c r="E33" s="349"/>
      <c r="F33" s="349">
        <v>1.07</v>
      </c>
      <c r="G33" s="349"/>
      <c r="H33" s="304">
        <f>H32*F33</f>
        <v>377.22154499999999</v>
      </c>
      <c r="I33" s="270" t="s">
        <v>15</v>
      </c>
    </row>
    <row r="34" spans="1:9" ht="15" thickBot="1" x14ac:dyDescent="0.25">
      <c r="A34" s="272"/>
      <c r="B34" s="350"/>
      <c r="C34" s="350"/>
      <c r="D34" s="350"/>
      <c r="E34" s="350"/>
      <c r="F34" s="350"/>
      <c r="G34" s="350"/>
      <c r="H34" s="350"/>
      <c r="I34" s="274"/>
    </row>
    <row r="35" spans="1:9" x14ac:dyDescent="0.2">
      <c r="A35" s="275" t="s">
        <v>116</v>
      </c>
      <c r="B35" s="276" t="s">
        <v>51</v>
      </c>
      <c r="C35" s="267"/>
      <c r="D35" s="267"/>
      <c r="E35" s="267"/>
      <c r="F35" s="267"/>
      <c r="G35" s="267"/>
      <c r="H35" s="267"/>
      <c r="I35" s="268"/>
    </row>
    <row r="36" spans="1:9" x14ac:dyDescent="0.2">
      <c r="A36" s="271"/>
      <c r="B36" s="349"/>
      <c r="C36" s="349">
        <v>1</v>
      </c>
      <c r="D36" s="349" t="s">
        <v>52</v>
      </c>
      <c r="E36" s="349" t="s">
        <v>53</v>
      </c>
      <c r="F36" s="349">
        <v>0.7</v>
      </c>
      <c r="G36" s="349"/>
      <c r="H36" s="349">
        <f>F36</f>
        <v>0.7</v>
      </c>
      <c r="I36" s="270" t="s">
        <v>46</v>
      </c>
    </row>
    <row r="37" spans="1:9" x14ac:dyDescent="0.2">
      <c r="A37" s="271"/>
      <c r="B37" s="349"/>
      <c r="C37" s="492" t="s">
        <v>178</v>
      </c>
      <c r="D37" s="492"/>
      <c r="E37" s="349" t="s">
        <v>53</v>
      </c>
      <c r="F37" s="99" t="str">
        <f>F24</f>
        <v>157เมตรใช้เหล็ก</v>
      </c>
      <c r="G37" s="99"/>
      <c r="H37" s="299">
        <f>F14/0.1</f>
        <v>1570</v>
      </c>
      <c r="I37" s="270" t="s">
        <v>52</v>
      </c>
    </row>
    <row r="38" spans="1:9" x14ac:dyDescent="0.2">
      <c r="A38" s="271"/>
      <c r="B38" s="349"/>
      <c r="C38" s="99" t="s">
        <v>53</v>
      </c>
      <c r="D38" s="278">
        <f>H36</f>
        <v>0.7</v>
      </c>
      <c r="E38" s="349" t="s">
        <v>57</v>
      </c>
      <c r="F38" s="99">
        <f>H37</f>
        <v>1570</v>
      </c>
      <c r="G38" s="349"/>
      <c r="H38" s="299">
        <f>D38*F38</f>
        <v>1099</v>
      </c>
      <c r="I38" s="270" t="s">
        <v>46</v>
      </c>
    </row>
    <row r="39" spans="1:9" x14ac:dyDescent="0.2">
      <c r="A39" s="271"/>
      <c r="B39" s="349"/>
      <c r="C39" s="349"/>
      <c r="D39" s="349">
        <f>H38</f>
        <v>1099</v>
      </c>
      <c r="E39" s="349" t="s">
        <v>57</v>
      </c>
      <c r="F39" s="99">
        <v>0.499</v>
      </c>
      <c r="G39" s="349"/>
      <c r="H39" s="299">
        <f>D39*F39</f>
        <v>548.40099999999995</v>
      </c>
      <c r="I39" s="270" t="s">
        <v>15</v>
      </c>
    </row>
    <row r="40" spans="1:9" ht="15" thickBot="1" x14ac:dyDescent="0.25">
      <c r="A40" s="272"/>
      <c r="B40" s="350"/>
      <c r="C40" s="350"/>
      <c r="D40" s="350" t="s">
        <v>58</v>
      </c>
      <c r="E40" s="350"/>
      <c r="F40" s="350">
        <v>1.07</v>
      </c>
      <c r="G40" s="350"/>
      <c r="H40" s="303">
        <f>H39*F40</f>
        <v>586.78907000000004</v>
      </c>
      <c r="I40" s="274" t="s">
        <v>15</v>
      </c>
    </row>
    <row r="41" spans="1:9" x14ac:dyDescent="0.2">
      <c r="A41" s="286" t="s">
        <v>62</v>
      </c>
      <c r="B41" s="287"/>
      <c r="C41" s="287"/>
      <c r="D41" s="287"/>
      <c r="E41" s="287"/>
      <c r="F41" s="241"/>
      <c r="G41" s="241"/>
      <c r="H41" s="241"/>
      <c r="I41" s="226"/>
    </row>
    <row r="42" spans="1:9" x14ac:dyDescent="0.2">
      <c r="A42" s="242"/>
      <c r="B42" s="349" t="s">
        <v>56</v>
      </c>
      <c r="C42" s="99"/>
      <c r="D42" s="288">
        <v>0.1</v>
      </c>
      <c r="E42" s="99"/>
      <c r="F42" s="99" t="s">
        <v>35</v>
      </c>
      <c r="G42" s="289" t="s">
        <v>169</v>
      </c>
      <c r="H42" s="99"/>
      <c r="I42" s="174"/>
    </row>
    <row r="43" spans="1:9" x14ac:dyDescent="0.2">
      <c r="A43" s="242"/>
      <c r="B43" s="349">
        <f>F15*2</f>
        <v>314</v>
      </c>
      <c r="C43" s="99" t="s">
        <v>46</v>
      </c>
      <c r="D43" s="99">
        <f>B43/0.2</f>
        <v>1570</v>
      </c>
      <c r="E43" s="99" t="s">
        <v>57</v>
      </c>
      <c r="F43" s="288">
        <v>0.1</v>
      </c>
      <c r="G43" s="99" t="s">
        <v>53</v>
      </c>
      <c r="H43" s="99">
        <f>D43*F43</f>
        <v>157</v>
      </c>
      <c r="I43" s="174" t="s">
        <v>46</v>
      </c>
    </row>
    <row r="44" spans="1:9" x14ac:dyDescent="0.2">
      <c r="A44" s="242"/>
      <c r="B44" s="99">
        <f>H43</f>
        <v>157</v>
      </c>
      <c r="C44" s="99" t="s">
        <v>57</v>
      </c>
      <c r="D44" s="99">
        <v>0.499</v>
      </c>
      <c r="E44" s="99"/>
      <c r="F44" s="99"/>
      <c r="G44" s="99"/>
      <c r="H44" s="99">
        <f>B44*D44</f>
        <v>78.343000000000004</v>
      </c>
      <c r="I44" s="174"/>
    </row>
    <row r="45" spans="1:9" ht="15" thickBot="1" x14ac:dyDescent="0.25">
      <c r="A45" s="290"/>
      <c r="B45" s="279"/>
      <c r="C45" s="279"/>
      <c r="D45" s="350" t="s">
        <v>58</v>
      </c>
      <c r="E45" s="350"/>
      <c r="F45" s="350">
        <v>1.07</v>
      </c>
      <c r="G45" s="350"/>
      <c r="H45" s="285">
        <f>H44*F45</f>
        <v>83.827010000000016</v>
      </c>
      <c r="I45" s="274" t="s">
        <v>15</v>
      </c>
    </row>
    <row r="46" spans="1:9" ht="15" thickBot="1" x14ac:dyDescent="0.25"/>
    <row r="47" spans="1:9" ht="15" thickBot="1" x14ac:dyDescent="0.25">
      <c r="A47" s="291"/>
      <c r="B47" s="246"/>
      <c r="C47" s="246"/>
      <c r="D47" s="246"/>
      <c r="E47" s="246"/>
      <c r="F47" s="246" t="s">
        <v>13</v>
      </c>
      <c r="G47" s="246"/>
      <c r="H47" s="362">
        <f>H27+H33+H40+H45</f>
        <v>1802.2807150000001</v>
      </c>
      <c r="I47" s="292" t="s">
        <v>15</v>
      </c>
    </row>
    <row r="48" spans="1:9" x14ac:dyDescent="0.2">
      <c r="A48" s="293" t="s">
        <v>65</v>
      </c>
      <c r="B48" s="294"/>
      <c r="C48" s="294"/>
      <c r="D48" s="294" t="s">
        <v>66</v>
      </c>
      <c r="E48" s="241"/>
      <c r="F48" s="241"/>
      <c r="G48" s="241"/>
      <c r="H48" s="241"/>
      <c r="I48" s="226"/>
    </row>
    <row r="49" spans="1:9" x14ac:dyDescent="0.2">
      <c r="A49" s="242"/>
      <c r="B49" s="99"/>
      <c r="C49" s="99"/>
      <c r="D49" s="99"/>
      <c r="E49" s="99"/>
      <c r="F49" s="99"/>
      <c r="G49" s="99"/>
      <c r="H49" s="99"/>
      <c r="I49" s="174"/>
    </row>
    <row r="50" spans="1:9" x14ac:dyDescent="0.2">
      <c r="A50" s="242"/>
      <c r="B50" s="99"/>
      <c r="C50" s="349"/>
      <c r="D50" s="349" t="s">
        <v>67</v>
      </c>
      <c r="E50" s="349" t="s">
        <v>53</v>
      </c>
      <c r="F50" s="491" t="str">
        <f>F23</f>
        <v>(0.55+0.70+0.55)</v>
      </c>
      <c r="G50" s="491"/>
      <c r="H50" s="349">
        <f>H23</f>
        <v>1.8</v>
      </c>
      <c r="I50" s="270" t="s">
        <v>46</v>
      </c>
    </row>
    <row r="51" spans="1:9" x14ac:dyDescent="0.2">
      <c r="A51" s="242"/>
      <c r="B51" s="99"/>
      <c r="C51" s="349">
        <v>1</v>
      </c>
      <c r="D51" s="277" t="s">
        <v>54</v>
      </c>
      <c r="E51" s="349" t="s">
        <v>53</v>
      </c>
      <c r="F51" s="99" t="s">
        <v>55</v>
      </c>
      <c r="G51" s="99"/>
      <c r="H51" s="349">
        <f>H50/0.2</f>
        <v>9</v>
      </c>
      <c r="I51" s="270" t="s">
        <v>52</v>
      </c>
    </row>
    <row r="52" spans="1:9" x14ac:dyDescent="0.2">
      <c r="A52" s="242"/>
      <c r="B52" s="99"/>
      <c r="C52" s="99">
        <v>2</v>
      </c>
      <c r="D52" s="99" t="s">
        <v>68</v>
      </c>
      <c r="E52" s="349" t="s">
        <v>53</v>
      </c>
      <c r="F52" s="99"/>
      <c r="G52" s="99"/>
      <c r="H52" s="349">
        <f>H51*2</f>
        <v>18</v>
      </c>
      <c r="I52" s="270" t="s">
        <v>52</v>
      </c>
    </row>
    <row r="53" spans="1:9" x14ac:dyDescent="0.2">
      <c r="A53" s="242"/>
      <c r="B53" s="99">
        <f>F15</f>
        <v>157</v>
      </c>
      <c r="C53" s="99" t="s">
        <v>57</v>
      </c>
      <c r="D53" s="99">
        <f>H52</f>
        <v>18</v>
      </c>
      <c r="E53" s="349" t="s">
        <v>53</v>
      </c>
      <c r="F53" s="99"/>
      <c r="G53" s="99"/>
      <c r="H53" s="99">
        <f>B53*D53</f>
        <v>2826</v>
      </c>
      <c r="I53" s="270" t="s">
        <v>46</v>
      </c>
    </row>
    <row r="54" spans="1:9" x14ac:dyDescent="0.2">
      <c r="A54" s="242"/>
      <c r="B54" s="99">
        <f>H53</f>
        <v>2826</v>
      </c>
      <c r="C54" s="99" t="s">
        <v>57</v>
      </c>
      <c r="D54" s="99">
        <v>0.222</v>
      </c>
      <c r="E54" s="349" t="s">
        <v>53</v>
      </c>
      <c r="F54" s="99"/>
      <c r="G54" s="99"/>
      <c r="H54" s="99">
        <f>B54*D54</f>
        <v>627.37199999999996</v>
      </c>
      <c r="I54" s="270" t="s">
        <v>15</v>
      </c>
    </row>
    <row r="55" spans="1:9" ht="15" thickBot="1" x14ac:dyDescent="0.25">
      <c r="A55" s="290"/>
      <c r="B55" s="279"/>
      <c r="C55" s="279"/>
      <c r="D55" s="350" t="s">
        <v>58</v>
      </c>
      <c r="E55" s="350"/>
      <c r="F55" s="350">
        <v>1.05</v>
      </c>
      <c r="G55" s="350"/>
      <c r="H55" s="295">
        <f>H54*F55</f>
        <v>658.74059999999997</v>
      </c>
      <c r="I55" s="274" t="s">
        <v>15</v>
      </c>
    </row>
    <row r="56" spans="1:9" ht="15" thickBot="1" x14ac:dyDescent="0.25"/>
    <row r="57" spans="1:9" x14ac:dyDescent="0.2">
      <c r="A57" s="248" t="s">
        <v>69</v>
      </c>
      <c r="B57" s="305">
        <f>H47+H55</f>
        <v>2461.021315</v>
      </c>
      <c r="C57" s="241" t="s">
        <v>57</v>
      </c>
      <c r="D57" s="241">
        <v>0.03</v>
      </c>
      <c r="E57" s="241" t="s">
        <v>15</v>
      </c>
      <c r="F57" s="241"/>
      <c r="G57" s="241"/>
      <c r="H57" s="364">
        <f>B57*D57</f>
        <v>73.830639449999993</v>
      </c>
      <c r="I57" s="226" t="s">
        <v>15</v>
      </c>
    </row>
    <row r="58" spans="1:9" x14ac:dyDescent="0.2">
      <c r="A58" s="242"/>
      <c r="B58" s="99"/>
      <c r="C58" s="99"/>
      <c r="D58" s="99"/>
      <c r="E58" s="99"/>
      <c r="F58" s="99"/>
      <c r="G58" s="99"/>
      <c r="H58" s="99"/>
      <c r="I58" s="174"/>
    </row>
    <row r="59" spans="1:9" x14ac:dyDescent="0.2">
      <c r="A59" s="242" t="s">
        <v>70</v>
      </c>
      <c r="B59" s="99">
        <v>0.45</v>
      </c>
      <c r="C59" s="99" t="s">
        <v>46</v>
      </c>
      <c r="D59" s="99">
        <v>0.45</v>
      </c>
      <c r="E59" s="99" t="s">
        <v>46</v>
      </c>
      <c r="F59" s="99"/>
      <c r="G59" s="99" t="s">
        <v>71</v>
      </c>
      <c r="H59" s="99">
        <f>B59+D59</f>
        <v>0.9</v>
      </c>
      <c r="I59" s="174" t="s">
        <v>46</v>
      </c>
    </row>
    <row r="60" spans="1:9" x14ac:dyDescent="0.2">
      <c r="A60" s="242" t="s">
        <v>67</v>
      </c>
      <c r="B60" s="99">
        <f>F15</f>
        <v>157</v>
      </c>
      <c r="C60" s="99" t="s">
        <v>46</v>
      </c>
      <c r="D60" s="99"/>
      <c r="E60" s="99"/>
      <c r="F60" s="99"/>
      <c r="G60" s="99" t="s">
        <v>72</v>
      </c>
      <c r="H60" s="172">
        <f>H59*B60</f>
        <v>141.30000000000001</v>
      </c>
      <c r="I60" s="174" t="s">
        <v>47</v>
      </c>
    </row>
    <row r="61" spans="1:9" x14ac:dyDescent="0.2">
      <c r="A61" s="242" t="s">
        <v>73</v>
      </c>
      <c r="B61" s="99">
        <v>50</v>
      </c>
      <c r="C61" s="99" t="s">
        <v>74</v>
      </c>
      <c r="D61" s="99" t="s">
        <v>75</v>
      </c>
      <c r="E61" s="99"/>
      <c r="F61" s="99"/>
      <c r="G61" s="99"/>
      <c r="H61" s="172">
        <f>H60*0.5</f>
        <v>70.650000000000006</v>
      </c>
      <c r="I61" s="174" t="s">
        <v>76</v>
      </c>
    </row>
    <row r="62" spans="1:9" x14ac:dyDescent="0.2">
      <c r="A62" s="242" t="s">
        <v>77</v>
      </c>
      <c r="B62" s="99">
        <v>30</v>
      </c>
      <c r="C62" s="99" t="s">
        <v>74</v>
      </c>
      <c r="D62" s="99" t="s">
        <v>81</v>
      </c>
      <c r="E62" s="99"/>
      <c r="F62" s="99"/>
      <c r="G62" s="99"/>
      <c r="H62" s="172">
        <f>H61*0.3</f>
        <v>21.195</v>
      </c>
      <c r="I62" s="174" t="s">
        <v>76</v>
      </c>
    </row>
    <row r="63" spans="1:9" x14ac:dyDescent="0.2">
      <c r="A63" s="242"/>
      <c r="B63" s="99"/>
      <c r="C63" s="99"/>
      <c r="D63" s="99"/>
      <c r="E63" s="99"/>
      <c r="F63" s="99"/>
      <c r="G63" s="99"/>
      <c r="H63" s="99"/>
      <c r="I63" s="174"/>
    </row>
    <row r="64" spans="1:9" x14ac:dyDescent="0.2">
      <c r="A64" s="242" t="s">
        <v>78</v>
      </c>
      <c r="B64" s="99">
        <f>H60</f>
        <v>141.30000000000001</v>
      </c>
      <c r="C64" s="99" t="s">
        <v>57</v>
      </c>
      <c r="D64" s="99">
        <v>0.25</v>
      </c>
      <c r="E64" s="99"/>
      <c r="F64" s="99"/>
      <c r="G64" s="99"/>
      <c r="H64" s="172">
        <f>B64*D64</f>
        <v>35.325000000000003</v>
      </c>
      <c r="I64" s="174" t="s">
        <v>15</v>
      </c>
    </row>
    <row r="65" spans="1:9" x14ac:dyDescent="0.2">
      <c r="A65" s="242"/>
      <c r="B65" s="99"/>
      <c r="C65" s="99"/>
      <c r="D65" s="99"/>
      <c r="E65" s="99"/>
      <c r="F65" s="99"/>
      <c r="G65" s="99"/>
      <c r="H65" s="99"/>
      <c r="I65" s="174"/>
    </row>
    <row r="66" spans="1:9" ht="15" thickBot="1" x14ac:dyDescent="0.25">
      <c r="A66" s="290" t="s">
        <v>79</v>
      </c>
      <c r="B66" s="279">
        <f>F15</f>
        <v>157</v>
      </c>
      <c r="C66" s="279" t="s">
        <v>80</v>
      </c>
      <c r="D66" s="351">
        <f>F15</f>
        <v>157</v>
      </c>
      <c r="E66" s="279" t="s">
        <v>53</v>
      </c>
      <c r="F66" s="279"/>
      <c r="G66" s="279"/>
      <c r="H66" s="297">
        <f>B66+D66</f>
        <v>314</v>
      </c>
      <c r="I66" s="298" t="s">
        <v>46</v>
      </c>
    </row>
  </sheetData>
  <mergeCells count="7">
    <mergeCell ref="F50:G50"/>
    <mergeCell ref="C37:D37"/>
    <mergeCell ref="A1:I1"/>
    <mergeCell ref="J1:R1"/>
    <mergeCell ref="J12:S12"/>
    <mergeCell ref="B19:D19"/>
    <mergeCell ref="F23:G23"/>
  </mergeCells>
  <hyperlinks>
    <hyperlink ref="D24" r:id="rId1"/>
    <hyperlink ref="C37" r:id="rId2" display="ระยะ@0.10"/>
    <hyperlink ref="D51" r:id="rId3"/>
    <hyperlink ref="D30" r:id="rId4" display="ระยะ@0.20"/>
  </hyperlinks>
  <pageMargins left="0.70866141732283472" right="0.70866141732283472" top="0.74803149606299213" bottom="0.74803149606299213" header="0.31496062992125984" footer="0.31496062992125984"/>
  <pageSetup paperSize="9" scale="66"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4"/>
  <sheetViews>
    <sheetView workbookViewId="0">
      <selection activeCell="O24" sqref="A1:U24"/>
    </sheetView>
  </sheetViews>
  <sheetFormatPr defaultRowHeight="14.25" x14ac:dyDescent="0.2"/>
  <cols>
    <col min="13" max="13" width="27.625" customWidth="1"/>
    <col min="16" max="16" width="2.5" customWidth="1"/>
    <col min="17" max="21" width="9" hidden="1" customWidth="1"/>
  </cols>
  <sheetData>
    <row r="1" spans="1:21" ht="15" thickBot="1" x14ac:dyDescent="0.25">
      <c r="C1" t="s">
        <v>179</v>
      </c>
      <c r="D1" t="s">
        <v>56</v>
      </c>
      <c r="E1" t="s">
        <v>156</v>
      </c>
      <c r="F1" t="s">
        <v>10</v>
      </c>
      <c r="I1" t="s">
        <v>180</v>
      </c>
      <c r="J1" t="s">
        <v>13</v>
      </c>
      <c r="L1" s="494"/>
      <c r="M1" s="495"/>
      <c r="N1" s="495"/>
      <c r="O1" s="495"/>
      <c r="P1" s="496"/>
      <c r="Q1" s="496"/>
      <c r="R1" s="496"/>
      <c r="S1" s="496"/>
      <c r="T1" s="496"/>
      <c r="U1" s="496"/>
    </row>
    <row r="2" spans="1:21" ht="19.5" thickBot="1" x14ac:dyDescent="0.35">
      <c r="A2" t="s">
        <v>181</v>
      </c>
      <c r="C2">
        <v>0.59</v>
      </c>
      <c r="D2">
        <v>0.4</v>
      </c>
      <c r="E2">
        <v>0.15</v>
      </c>
      <c r="G2" s="323">
        <f>C2*D2*E2</f>
        <v>3.5399999999999994E-2</v>
      </c>
      <c r="H2" t="s">
        <v>14</v>
      </c>
      <c r="I2">
        <v>1</v>
      </c>
      <c r="J2" s="366">
        <f>G2*I2</f>
        <v>3.5399999999999994E-2</v>
      </c>
      <c r="K2" t="s">
        <v>14</v>
      </c>
      <c r="L2" s="354" t="s">
        <v>4</v>
      </c>
      <c r="M2" s="356" t="s">
        <v>5</v>
      </c>
      <c r="N2" s="358" t="s">
        <v>6</v>
      </c>
      <c r="O2" s="359"/>
      <c r="P2" s="306"/>
      <c r="Q2" s="306"/>
      <c r="R2" s="306"/>
      <c r="S2" s="306"/>
      <c r="T2" s="202"/>
      <c r="U2" s="307"/>
    </row>
    <row r="3" spans="1:21" ht="19.5" thickBot="1" x14ac:dyDescent="0.35">
      <c r="A3" t="s">
        <v>182</v>
      </c>
      <c r="J3" s="170"/>
      <c r="L3" s="355"/>
      <c r="M3" s="357"/>
      <c r="N3" s="15" t="s">
        <v>10</v>
      </c>
      <c r="O3" s="16" t="s">
        <v>11</v>
      </c>
      <c r="P3" s="306"/>
      <c r="Q3" s="201"/>
      <c r="R3" s="306"/>
      <c r="S3" s="201"/>
      <c r="T3" s="202"/>
      <c r="U3" s="99"/>
    </row>
    <row r="4" spans="1:21" ht="18.75" x14ac:dyDescent="0.3">
      <c r="A4" t="s">
        <v>183</v>
      </c>
      <c r="C4">
        <f>0.59*2</f>
        <v>1.18</v>
      </c>
      <c r="D4">
        <f>0.4*2</f>
        <v>0.8</v>
      </c>
      <c r="F4" t="s">
        <v>184</v>
      </c>
      <c r="G4">
        <f>(C4+D4)*2</f>
        <v>3.96</v>
      </c>
      <c r="H4" t="s">
        <v>46</v>
      </c>
      <c r="J4" s="170"/>
      <c r="L4" s="354">
        <v>1</v>
      </c>
      <c r="M4" s="356" t="s">
        <v>193</v>
      </c>
      <c r="N4" s="119"/>
      <c r="O4" s="373"/>
      <c r="P4" s="306"/>
      <c r="Q4" s="201"/>
      <c r="R4" s="306"/>
      <c r="S4" s="201"/>
      <c r="T4" s="202"/>
      <c r="U4" s="99"/>
    </row>
    <row r="5" spans="1:21" ht="18.75" x14ac:dyDescent="0.3">
      <c r="J5" s="170"/>
      <c r="L5" s="20">
        <v>1.1000000000000001</v>
      </c>
      <c r="M5" s="21" t="s">
        <v>194</v>
      </c>
      <c r="N5" s="156">
        <f>J2*M18</f>
        <v>9.911999999999999</v>
      </c>
      <c r="O5" s="310" t="s">
        <v>14</v>
      </c>
      <c r="P5" s="306"/>
      <c r="Q5" s="201"/>
      <c r="R5" s="306"/>
      <c r="S5" s="201"/>
      <c r="T5" s="202"/>
      <c r="U5" s="99"/>
    </row>
    <row r="6" spans="1:21" ht="18.75" x14ac:dyDescent="0.3">
      <c r="A6" t="s">
        <v>185</v>
      </c>
      <c r="D6">
        <v>0.59</v>
      </c>
      <c r="F6" t="s">
        <v>186</v>
      </c>
      <c r="G6">
        <f>D6*6</f>
        <v>3.54</v>
      </c>
      <c r="H6" t="s">
        <v>46</v>
      </c>
      <c r="J6" s="170"/>
      <c r="L6" s="20">
        <v>1.2</v>
      </c>
      <c r="M6" s="21" t="s">
        <v>43</v>
      </c>
      <c r="N6" s="22">
        <f>J14*M18</f>
        <v>149.18400000000003</v>
      </c>
      <c r="O6" s="310" t="s">
        <v>15</v>
      </c>
      <c r="P6" s="306"/>
      <c r="Q6" s="201"/>
      <c r="R6" s="178"/>
      <c r="S6" s="117"/>
      <c r="T6" s="117"/>
      <c r="U6" s="99"/>
    </row>
    <row r="7" spans="1:21" ht="19.5" thickBot="1" x14ac:dyDescent="0.35">
      <c r="G7">
        <f>G4+G6</f>
        <v>7.5</v>
      </c>
      <c r="J7" s="170"/>
      <c r="L7" s="20">
        <v>1.3</v>
      </c>
      <c r="M7" s="21" t="s">
        <v>36</v>
      </c>
      <c r="N7" s="22">
        <f>J8*M18</f>
        <v>1047.9000000000001</v>
      </c>
      <c r="O7" s="310" t="s">
        <v>15</v>
      </c>
      <c r="P7" s="117"/>
      <c r="Q7" s="117"/>
      <c r="R7" s="89"/>
      <c r="S7" s="117"/>
      <c r="T7" s="117"/>
      <c r="U7" s="99"/>
    </row>
    <row r="8" spans="1:21" ht="19.5" thickBot="1" x14ac:dyDescent="0.35">
      <c r="C8" t="s">
        <v>187</v>
      </c>
      <c r="D8">
        <f>G7</f>
        <v>7.5</v>
      </c>
      <c r="E8" s="266" t="s">
        <v>57</v>
      </c>
      <c r="F8">
        <v>0.499</v>
      </c>
      <c r="G8" s="288">
        <f>D8*F8</f>
        <v>3.7425000000000002</v>
      </c>
      <c r="H8" t="s">
        <v>15</v>
      </c>
      <c r="I8">
        <f>I2</f>
        <v>1</v>
      </c>
      <c r="J8" s="366">
        <f>G8*I8</f>
        <v>3.7425000000000002</v>
      </c>
      <c r="K8" t="s">
        <v>15</v>
      </c>
      <c r="L8" s="20">
        <v>1.4</v>
      </c>
      <c r="M8" s="21" t="s">
        <v>29</v>
      </c>
      <c r="N8" s="22">
        <f>G17*M18</f>
        <v>35.912520000000001</v>
      </c>
      <c r="O8" s="310" t="s">
        <v>15</v>
      </c>
      <c r="P8" s="178"/>
      <c r="Q8" s="117"/>
      <c r="R8" s="178"/>
      <c r="S8" s="117"/>
      <c r="T8" s="204"/>
      <c r="U8" s="99"/>
    </row>
    <row r="9" spans="1:21" ht="18.75" x14ac:dyDescent="0.3">
      <c r="L9" s="20">
        <v>1.5</v>
      </c>
      <c r="M9" s="29" t="s">
        <v>83</v>
      </c>
      <c r="N9" s="103">
        <f>N11*0.5</f>
        <v>41.58</v>
      </c>
      <c r="O9" s="312" t="s">
        <v>30</v>
      </c>
      <c r="P9" s="178"/>
      <c r="Q9" s="117"/>
      <c r="R9" s="178"/>
      <c r="S9" s="117"/>
      <c r="T9" s="204"/>
      <c r="U9" s="99"/>
    </row>
    <row r="10" spans="1:21" ht="18.75" x14ac:dyDescent="0.3">
      <c r="J10" s="170"/>
      <c r="L10" s="20">
        <v>1.6</v>
      </c>
      <c r="M10" s="29" t="s">
        <v>31</v>
      </c>
      <c r="N10" s="160">
        <f>M18*G24</f>
        <v>20.79</v>
      </c>
      <c r="O10" s="312" t="s">
        <v>15</v>
      </c>
      <c r="P10" s="117"/>
      <c r="Q10" s="117"/>
      <c r="R10" s="89"/>
      <c r="S10" s="117"/>
      <c r="T10" s="204"/>
      <c r="U10" s="99"/>
    </row>
    <row r="11" spans="1:21" ht="18.75" x14ac:dyDescent="0.3">
      <c r="J11" s="170"/>
      <c r="L11" s="20">
        <v>1.7</v>
      </c>
      <c r="M11" s="29" t="s">
        <v>32</v>
      </c>
      <c r="N11" s="130">
        <f>J21*M18</f>
        <v>83.16</v>
      </c>
      <c r="O11" s="312" t="s">
        <v>30</v>
      </c>
      <c r="P11" s="117"/>
      <c r="Q11" s="117"/>
      <c r="R11" s="89"/>
      <c r="S11" s="117"/>
      <c r="T11" s="204"/>
      <c r="U11" s="308"/>
    </row>
    <row r="12" spans="1:21" ht="19.5" thickBot="1" x14ac:dyDescent="0.35">
      <c r="A12" t="s">
        <v>188</v>
      </c>
      <c r="J12" s="170"/>
      <c r="L12" s="20">
        <v>1.8</v>
      </c>
      <c r="M12" s="313" t="s">
        <v>34</v>
      </c>
      <c r="N12" s="374">
        <v>224</v>
      </c>
      <c r="O12" s="315" t="s">
        <v>46</v>
      </c>
      <c r="P12" s="117"/>
      <c r="Q12" s="117"/>
      <c r="R12" s="89"/>
      <c r="S12" s="117"/>
      <c r="T12" s="204"/>
      <c r="U12" s="308"/>
    </row>
    <row r="13" spans="1:21" ht="19.5" thickBot="1" x14ac:dyDescent="0.35">
      <c r="A13" t="s">
        <v>189</v>
      </c>
      <c r="D13">
        <v>0.4</v>
      </c>
      <c r="F13">
        <v>6</v>
      </c>
      <c r="G13">
        <f>D13*F13</f>
        <v>2.4000000000000004</v>
      </c>
      <c r="H13" t="s">
        <v>46</v>
      </c>
      <c r="J13" s="170"/>
      <c r="L13" s="370"/>
      <c r="M13" s="115"/>
      <c r="N13" s="371"/>
      <c r="O13" s="372"/>
      <c r="P13" s="117"/>
      <c r="Q13" s="117"/>
      <c r="R13" s="89"/>
      <c r="S13" s="117"/>
      <c r="T13" s="204"/>
      <c r="U13" s="99"/>
    </row>
    <row r="14" spans="1:21" ht="19.5" thickBot="1" x14ac:dyDescent="0.35">
      <c r="C14" t="s">
        <v>187</v>
      </c>
      <c r="D14">
        <f>G13</f>
        <v>2.4000000000000004</v>
      </c>
      <c r="E14" s="266" t="s">
        <v>57</v>
      </c>
      <c r="F14">
        <v>0.222</v>
      </c>
      <c r="G14" s="288">
        <f>D14*F14</f>
        <v>0.53280000000000005</v>
      </c>
      <c r="H14" t="s">
        <v>15</v>
      </c>
      <c r="I14">
        <f>I2</f>
        <v>1</v>
      </c>
      <c r="J14" s="366">
        <f>G14*I14</f>
        <v>0.53280000000000005</v>
      </c>
      <c r="K14" t="s">
        <v>15</v>
      </c>
      <c r="L14" s="370"/>
      <c r="M14" s="115"/>
      <c r="N14" s="371"/>
      <c r="O14" s="372"/>
      <c r="P14" s="117"/>
      <c r="Q14" s="117"/>
      <c r="R14" s="117"/>
      <c r="S14" s="117"/>
      <c r="T14" s="204"/>
      <c r="U14" s="99"/>
    </row>
    <row r="15" spans="1:21" ht="18.75" x14ac:dyDescent="0.3">
      <c r="P15" s="117"/>
      <c r="Q15" s="117"/>
      <c r="R15" s="117"/>
      <c r="S15" s="117"/>
      <c r="T15" s="204"/>
      <c r="U15" s="99"/>
    </row>
    <row r="16" spans="1:21" ht="19.5" thickBot="1" x14ac:dyDescent="0.35">
      <c r="P16" s="117"/>
      <c r="Q16" s="117"/>
      <c r="R16" s="117"/>
      <c r="S16" s="117"/>
      <c r="T16" s="204"/>
      <c r="U16" s="99"/>
    </row>
    <row r="17" spans="1:21" ht="19.5" thickBot="1" x14ac:dyDescent="0.35">
      <c r="A17" t="s">
        <v>69</v>
      </c>
      <c r="B17" s="171"/>
      <c r="C17" s="170">
        <f>J8+J14</f>
        <v>4.2753000000000005</v>
      </c>
      <c r="D17">
        <v>0.03</v>
      </c>
      <c r="E17" t="s">
        <v>15</v>
      </c>
      <c r="G17" s="367">
        <f>C17*D17</f>
        <v>0.12825900000000001</v>
      </c>
      <c r="H17" t="s">
        <v>15</v>
      </c>
      <c r="M17" s="369" t="s">
        <v>215</v>
      </c>
      <c r="P17" s="117"/>
      <c r="Q17" s="117"/>
      <c r="R17" s="117"/>
      <c r="S17" s="117"/>
      <c r="T17" s="204"/>
      <c r="U17" s="99"/>
    </row>
    <row r="18" spans="1:21" ht="19.5" thickBot="1" x14ac:dyDescent="0.35">
      <c r="M18">
        <v>280</v>
      </c>
      <c r="N18" t="s">
        <v>117</v>
      </c>
      <c r="P18" s="117"/>
      <c r="Q18" s="117"/>
      <c r="R18" s="117"/>
      <c r="S18" s="117"/>
      <c r="T18" s="204"/>
      <c r="U18" s="99"/>
    </row>
    <row r="19" spans="1:21" ht="15" thickBot="1" x14ac:dyDescent="0.25">
      <c r="A19" t="s">
        <v>79</v>
      </c>
      <c r="C19">
        <v>0.8</v>
      </c>
      <c r="D19">
        <v>220</v>
      </c>
      <c r="G19" s="323">
        <f>C19*D19</f>
        <v>176</v>
      </c>
      <c r="H19" t="s">
        <v>46</v>
      </c>
    </row>
    <row r="20" spans="1:21" ht="15" thickBot="1" x14ac:dyDescent="0.25"/>
    <row r="21" spans="1:21" ht="15" thickBot="1" x14ac:dyDescent="0.25">
      <c r="A21" t="s">
        <v>190</v>
      </c>
      <c r="C21">
        <v>1.98</v>
      </c>
      <c r="E21">
        <v>0.15</v>
      </c>
      <c r="G21" s="172">
        <f>C21*E21</f>
        <v>0.29699999999999999</v>
      </c>
      <c r="H21" t="s">
        <v>47</v>
      </c>
      <c r="I21">
        <f>I2</f>
        <v>1</v>
      </c>
      <c r="J21" s="368">
        <f t="shared" ref="J21" si="0">G21*I21</f>
        <v>0.29699999999999999</v>
      </c>
      <c r="K21" t="s">
        <v>191</v>
      </c>
    </row>
    <row r="23" spans="1:21" ht="15" thickBot="1" x14ac:dyDescent="0.25"/>
    <row r="24" spans="1:21" ht="15" thickBot="1" x14ac:dyDescent="0.25">
      <c r="A24" t="s">
        <v>78</v>
      </c>
      <c r="B24" s="173">
        <f>J21</f>
        <v>0.29699999999999999</v>
      </c>
      <c r="C24" t="s">
        <v>57</v>
      </c>
      <c r="D24">
        <v>0.25</v>
      </c>
      <c r="G24" s="367">
        <f>B24*D24</f>
        <v>7.4249999999999997E-2</v>
      </c>
      <c r="H24" t="s">
        <v>15</v>
      </c>
    </row>
  </sheetData>
  <mergeCells count="1">
    <mergeCell ref="L1:U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72"/>
  <sheetViews>
    <sheetView workbookViewId="0">
      <selection activeCell="L27" sqref="L27"/>
    </sheetView>
  </sheetViews>
  <sheetFormatPr defaultRowHeight="14.25" x14ac:dyDescent="0.2"/>
  <cols>
    <col min="1" max="1" width="22.125" customWidth="1"/>
    <col min="2" max="2" width="11.125" customWidth="1"/>
    <col min="3" max="3" width="10.5" customWidth="1"/>
    <col min="7" max="7" width="6.5" customWidth="1"/>
    <col min="8" max="8" width="14.375" customWidth="1"/>
    <col min="9" max="9" width="11" customWidth="1"/>
    <col min="10" max="10" width="9.5" customWidth="1"/>
    <col min="11" max="11" width="22.625" customWidth="1"/>
    <col min="12" max="12" width="11.75" customWidth="1"/>
    <col min="13" max="13" width="10" customWidth="1"/>
    <col min="14" max="14" width="10.375" customWidth="1"/>
    <col min="15" max="15" width="12.375" customWidth="1"/>
    <col min="16" max="16" width="7.5" customWidth="1"/>
    <col min="17" max="17" width="9.375" bestFit="1" customWidth="1"/>
  </cols>
  <sheetData>
    <row r="1" spans="1:19" ht="23.25" x14ac:dyDescent="0.35">
      <c r="A1" s="465" t="s">
        <v>153</v>
      </c>
      <c r="B1" s="465"/>
      <c r="C1" s="465"/>
      <c r="D1" s="465"/>
      <c r="E1" s="465"/>
      <c r="F1" s="465"/>
      <c r="G1" s="465"/>
      <c r="H1" s="465"/>
      <c r="I1" s="465"/>
      <c r="J1" s="457"/>
      <c r="K1" s="457"/>
      <c r="L1" s="457"/>
      <c r="M1" s="457"/>
      <c r="N1" s="457"/>
      <c r="O1" s="457"/>
      <c r="P1" s="457"/>
      <c r="Q1" s="457"/>
      <c r="R1" s="457"/>
    </row>
    <row r="2" spans="1:19" ht="21" x14ac:dyDescent="0.35">
      <c r="A2" s="263" t="s">
        <v>0</v>
      </c>
      <c r="B2" s="2"/>
      <c r="C2" s="168" t="s">
        <v>1</v>
      </c>
      <c r="D2" s="36"/>
      <c r="E2" s="36"/>
      <c r="F2" s="4"/>
      <c r="G2" s="4"/>
      <c r="H2" s="5"/>
      <c r="I2" s="6"/>
    </row>
    <row r="3" spans="1:19" ht="21" x14ac:dyDescent="0.35">
      <c r="A3" s="43" t="str">
        <f>ปร.5!A3</f>
        <v xml:space="preserve">โครงการ  </v>
      </c>
      <c r="B3" s="8" t="str">
        <f>ปร.5!B3</f>
        <v xml:space="preserve">ก่อสร้างรางระบายน้ำ ค.ส.ล. รูปตัวยู หมู่ที่ 10 ซอย 2/3 (บริเวณบ้านเลขที่ 133 ถึงบ้านเลขที่ 158)
</v>
      </c>
      <c r="C3" s="8"/>
      <c r="D3" s="264"/>
      <c r="E3" s="8"/>
      <c r="F3" s="10"/>
      <c r="G3" s="8"/>
      <c r="H3" s="10"/>
      <c r="I3" s="8"/>
    </row>
    <row r="4" spans="1:19" ht="21" x14ac:dyDescent="0.35">
      <c r="A4" s="43" t="str">
        <f>ปร.5!A4</f>
        <v>ปริมาณงาน</v>
      </c>
      <c r="B4" s="8" t="str">
        <f>ปร.5!B4</f>
        <v xml:space="preserve"> - ก่อสร้างรางระบายน้ำ ค.ส.ล. รูปตัวยู กว้าง 0.50 เมตร ยาว 157.00 เมตร ลึก 0.45 เมตร
</v>
      </c>
      <c r="C4" s="8"/>
      <c r="D4" s="264"/>
      <c r="E4" s="8"/>
      <c r="F4" s="10"/>
      <c r="G4" s="8"/>
      <c r="H4" s="10"/>
      <c r="I4" s="8"/>
    </row>
    <row r="5" spans="1:19" ht="21" x14ac:dyDescent="0.35">
      <c r="A5" s="8"/>
      <c r="B5" s="216" t="str">
        <f>ปร.5!B5</f>
        <v xml:space="preserve"> - ก่อสร้างบ่อรับน้ำ ขนาด 0.80x0.80 เมตร ลึก 0.60 เมตร จำนวน 2 จุดๆละ 2 บ่อ
</v>
      </c>
      <c r="C5" s="8"/>
      <c r="D5" s="264"/>
      <c r="E5" s="8"/>
      <c r="F5" s="10"/>
      <c r="G5" s="8"/>
      <c r="H5" s="10"/>
      <c r="I5" s="8"/>
    </row>
    <row r="6" spans="1:19" ht="21" x14ac:dyDescent="0.35">
      <c r="A6" s="8"/>
      <c r="B6" s="216" t="str">
        <f>คิดราง!B6</f>
        <v xml:space="preserve"> - วางท่อระบายน้ำ คอนกรีต ขนาดเส้นผ่าศูนย์กลาง 0.30 เมตร จำนวน 2 จุดๆละ 4.00 เมตร
</v>
      </c>
      <c r="C6" s="8"/>
      <c r="D6" s="430"/>
      <c r="E6" s="8"/>
      <c r="F6" s="10"/>
      <c r="G6" s="8"/>
      <c r="H6" s="10"/>
      <c r="I6" s="8"/>
    </row>
    <row r="7" spans="1:19" ht="21" x14ac:dyDescent="0.35">
      <c r="A7" s="8"/>
      <c r="B7" s="216" t="str">
        <f>คิดราง!B7</f>
        <v xml:space="preserve">    ความยาวรวม 8.00 เมตร</v>
      </c>
      <c r="C7" s="8"/>
      <c r="D7" s="430"/>
      <c r="E7" s="8"/>
      <c r="F7" s="10"/>
      <c r="G7" s="8"/>
      <c r="H7" s="10"/>
      <c r="I7" s="8"/>
    </row>
    <row r="8" spans="1:19" ht="21" x14ac:dyDescent="0.35">
      <c r="A8" s="8"/>
      <c r="B8" s="216" t="str">
        <f>คิดราง!B8</f>
        <v xml:space="preserve">  ตามแบบเทศบาลตำบลเชียงคำ (อ้างอิงแบบมาตรฐาน ทถ-5-301)</v>
      </c>
      <c r="C8" s="8"/>
      <c r="D8" s="430"/>
      <c r="E8" s="8"/>
      <c r="F8" s="10"/>
      <c r="G8" s="8"/>
      <c r="H8" s="10"/>
      <c r="I8" s="8"/>
    </row>
    <row r="9" spans="1:19" ht="21" x14ac:dyDescent="0.35">
      <c r="A9" s="43" t="str">
        <f>ปร.5!A9</f>
        <v xml:space="preserve">สถานที่ก่อสร้าง  บริเวณซอย 2/3 หมู่ที่ 10  
บ้านใหม่  ตำบลหย่วน  
อำเภอเชียงคำ จังหวัดพะเยา
</v>
      </c>
      <c r="B9" s="8"/>
      <c r="C9" s="8"/>
      <c r="D9" s="264"/>
      <c r="E9" s="8"/>
      <c r="F9" s="10"/>
      <c r="G9" s="8"/>
      <c r="H9" s="10"/>
      <c r="I9" s="11"/>
    </row>
    <row r="10" spans="1:19" ht="21" x14ac:dyDescent="0.35">
      <c r="A10" s="43" t="str">
        <f>ปร.5!A10</f>
        <v>แบบเลขที่     7/2568</v>
      </c>
      <c r="B10" s="8"/>
      <c r="C10" s="8"/>
      <c r="E10" s="11"/>
      <c r="F10" s="13"/>
      <c r="G10" s="8"/>
      <c r="H10" s="10"/>
      <c r="I10" s="8"/>
    </row>
    <row r="11" spans="1:19" ht="21.75" thickBot="1" x14ac:dyDescent="0.4">
      <c r="B11" s="177" t="s">
        <v>216</v>
      </c>
      <c r="C11" s="8"/>
      <c r="D11" s="265"/>
      <c r="E11" s="11"/>
      <c r="F11" s="13"/>
      <c r="G11" s="8"/>
      <c r="H11" s="10"/>
      <c r="I11" s="8"/>
    </row>
    <row r="12" spans="1:19" ht="20.25" customHeight="1" thickBot="1" x14ac:dyDescent="0.25">
      <c r="A12" s="248"/>
      <c r="B12" s="267" t="s">
        <v>72</v>
      </c>
      <c r="C12" s="241"/>
      <c r="D12" s="267" t="s">
        <v>60</v>
      </c>
      <c r="E12" s="241"/>
      <c r="F12" s="267"/>
      <c r="G12" s="241"/>
      <c r="H12" s="267" t="s">
        <v>13</v>
      </c>
      <c r="I12" s="268"/>
      <c r="J12" s="458" t="str">
        <f>A1</f>
        <v>วิธีคิดค่าก่อสร้าง บ่อรับน้ำ</v>
      </c>
      <c r="K12" s="459"/>
      <c r="L12" s="459"/>
      <c r="M12" s="459"/>
      <c r="N12" s="460"/>
      <c r="O12" s="460"/>
      <c r="P12" s="460"/>
      <c r="Q12" s="460"/>
      <c r="R12" s="460"/>
      <c r="S12" s="460"/>
    </row>
    <row r="13" spans="1:19" ht="18.75" x14ac:dyDescent="0.3">
      <c r="A13" s="242"/>
      <c r="C13" s="269"/>
      <c r="D13" s="269" t="s">
        <v>46</v>
      </c>
      <c r="E13" s="269"/>
      <c r="F13" s="269" t="s">
        <v>10</v>
      </c>
      <c r="G13" s="99"/>
      <c r="H13" s="269"/>
      <c r="I13" s="270"/>
      <c r="J13" s="431" t="s">
        <v>4</v>
      </c>
      <c r="K13" s="433" t="s">
        <v>5</v>
      </c>
      <c r="L13" s="435" t="s">
        <v>6</v>
      </c>
      <c r="M13" s="436"/>
      <c r="N13" s="306"/>
      <c r="O13" s="306"/>
      <c r="P13" s="306"/>
      <c r="Q13" s="306"/>
      <c r="R13" s="202"/>
      <c r="S13" s="307"/>
    </row>
    <row r="14" spans="1:19" ht="19.5" thickBot="1" x14ac:dyDescent="0.35">
      <c r="A14" s="271"/>
      <c r="B14" s="269"/>
      <c r="C14" s="269"/>
      <c r="D14" s="269"/>
      <c r="E14" s="269"/>
      <c r="F14" s="266"/>
      <c r="G14" s="269"/>
      <c r="H14" s="269"/>
      <c r="I14" s="270"/>
      <c r="J14" s="432"/>
      <c r="K14" s="434"/>
      <c r="L14" s="15" t="s">
        <v>10</v>
      </c>
      <c r="M14" s="16" t="s">
        <v>11</v>
      </c>
      <c r="N14" s="306"/>
      <c r="O14" s="201"/>
      <c r="P14" s="306"/>
      <c r="Q14" s="201"/>
      <c r="R14" s="202"/>
      <c r="S14" s="99"/>
    </row>
    <row r="15" spans="1:19" ht="18.75" x14ac:dyDescent="0.3">
      <c r="A15" s="271" t="s">
        <v>61</v>
      </c>
      <c r="B15" s="269">
        <v>1.21</v>
      </c>
      <c r="C15" s="269" t="s">
        <v>57</v>
      </c>
      <c r="D15" s="269">
        <v>1.1000000000000001</v>
      </c>
      <c r="E15" s="278">
        <f>B15*D15</f>
        <v>1.331</v>
      </c>
      <c r="F15" s="266">
        <v>4</v>
      </c>
      <c r="G15" s="269"/>
      <c r="H15" s="278">
        <f>E15*F15</f>
        <v>5.3239999999999998</v>
      </c>
      <c r="I15" s="270" t="s">
        <v>14</v>
      </c>
      <c r="J15" s="101">
        <v>1</v>
      </c>
      <c r="K15" s="123" t="s">
        <v>139</v>
      </c>
      <c r="L15" s="124"/>
      <c r="M15" s="309"/>
      <c r="N15" s="306"/>
      <c r="O15" s="201"/>
      <c r="P15" s="306"/>
      <c r="Q15" s="201"/>
      <c r="R15" s="202"/>
      <c r="S15" s="99"/>
    </row>
    <row r="16" spans="1:19" ht="18.75" x14ac:dyDescent="0.3">
      <c r="A16" s="271" t="s">
        <v>41</v>
      </c>
      <c r="B16" s="438">
        <v>1.21</v>
      </c>
      <c r="C16" s="269" t="s">
        <v>57</v>
      </c>
      <c r="D16" s="269">
        <v>0.15</v>
      </c>
      <c r="E16" s="278">
        <f t="shared" ref="E16:E17" si="0">B16*D16</f>
        <v>0.18149999999999999</v>
      </c>
      <c r="F16" s="266">
        <v>4</v>
      </c>
      <c r="G16" s="269"/>
      <c r="H16" s="269">
        <f>B16*D16*F16</f>
        <v>0.72599999999999998</v>
      </c>
      <c r="I16" s="270" t="s">
        <v>14</v>
      </c>
      <c r="J16" s="20"/>
      <c r="K16" s="21"/>
      <c r="L16" s="156"/>
      <c r="M16" s="310"/>
      <c r="N16" s="306"/>
      <c r="O16" s="201"/>
      <c r="P16" s="178"/>
      <c r="Q16" s="117"/>
      <c r="R16" s="117"/>
      <c r="S16" s="99"/>
    </row>
    <row r="17" spans="1:19" ht="18.75" x14ac:dyDescent="0.3">
      <c r="A17" s="271" t="s">
        <v>63</v>
      </c>
      <c r="B17" s="438">
        <v>1.21</v>
      </c>
      <c r="C17" s="269" t="s">
        <v>57</v>
      </c>
      <c r="D17" s="269">
        <v>0.1</v>
      </c>
      <c r="E17" s="278">
        <f t="shared" si="0"/>
        <v>0.121</v>
      </c>
      <c r="F17" s="266">
        <v>4</v>
      </c>
      <c r="G17" s="269"/>
      <c r="H17" s="269">
        <f>B17*D17*F17</f>
        <v>0.48399999999999999</v>
      </c>
      <c r="I17" s="270" t="s">
        <v>14</v>
      </c>
      <c r="J17" s="20">
        <v>1.1000000000000001</v>
      </c>
      <c r="K17" s="102" t="s">
        <v>40</v>
      </c>
      <c r="L17" s="22">
        <f>H15</f>
        <v>5.3239999999999998</v>
      </c>
      <c r="M17" s="310" t="s">
        <v>14</v>
      </c>
      <c r="N17" s="117"/>
      <c r="O17" s="117"/>
      <c r="P17" s="89"/>
      <c r="Q17" s="117"/>
      <c r="R17" s="117"/>
      <c r="S17" s="99"/>
    </row>
    <row r="18" spans="1:19" ht="18.75" x14ac:dyDescent="0.3">
      <c r="A18" s="242"/>
      <c r="B18" s="99"/>
      <c r="C18" s="99"/>
      <c r="D18" s="99"/>
      <c r="E18" s="99"/>
      <c r="F18" s="99"/>
      <c r="G18" s="99"/>
      <c r="H18" s="99"/>
      <c r="I18" s="174"/>
      <c r="J18" s="20">
        <v>1.2</v>
      </c>
      <c r="K18" s="21" t="s">
        <v>41</v>
      </c>
      <c r="L18" s="156">
        <f>H16</f>
        <v>0.72599999999999998</v>
      </c>
      <c r="M18" s="310" t="s">
        <v>14</v>
      </c>
      <c r="N18" s="178"/>
      <c r="O18" s="117"/>
      <c r="P18" s="178"/>
      <c r="Q18" s="117"/>
      <c r="R18" s="204"/>
      <c r="S18" s="99"/>
    </row>
    <row r="19" spans="1:19" ht="18.75" x14ac:dyDescent="0.3">
      <c r="A19" s="271" t="s">
        <v>64</v>
      </c>
      <c r="B19" s="330" t="s">
        <v>72</v>
      </c>
      <c r="C19" s="99"/>
      <c r="D19" s="99" t="s">
        <v>156</v>
      </c>
      <c r="E19" s="99"/>
      <c r="F19" s="99"/>
      <c r="G19" s="99"/>
      <c r="H19" s="99"/>
      <c r="I19" s="174"/>
      <c r="J19" s="20">
        <v>1.3</v>
      </c>
      <c r="K19" s="21" t="s">
        <v>42</v>
      </c>
      <c r="L19" s="156">
        <f>H17</f>
        <v>0.48399999999999999</v>
      </c>
      <c r="M19" s="310" t="s">
        <v>14</v>
      </c>
      <c r="N19" s="178"/>
      <c r="O19" s="117"/>
      <c r="P19" s="178"/>
      <c r="Q19" s="117"/>
      <c r="R19" s="204"/>
      <c r="S19" s="99"/>
    </row>
    <row r="20" spans="1:19" ht="18.75" x14ac:dyDescent="0.3">
      <c r="A20" s="242" t="s">
        <v>154</v>
      </c>
      <c r="B20" s="99">
        <v>1.21</v>
      </c>
      <c r="C20" s="269" t="s">
        <v>57</v>
      </c>
      <c r="D20" s="99">
        <v>0.15</v>
      </c>
      <c r="E20" s="99">
        <f>B20*D20</f>
        <v>0.18149999999999999</v>
      </c>
      <c r="F20" s="330">
        <v>4</v>
      </c>
      <c r="G20" s="99"/>
      <c r="H20" s="269">
        <f>E20*F20</f>
        <v>0.72599999999999998</v>
      </c>
      <c r="I20" s="270" t="s">
        <v>14</v>
      </c>
      <c r="J20" s="20">
        <v>1.4</v>
      </c>
      <c r="K20" s="102" t="s">
        <v>28</v>
      </c>
      <c r="L20" s="22">
        <f>H22</f>
        <v>1.9019999999999999</v>
      </c>
      <c r="M20" s="310" t="s">
        <v>14</v>
      </c>
      <c r="N20" s="117"/>
      <c r="O20" s="117"/>
      <c r="P20" s="89"/>
      <c r="Q20" s="117"/>
      <c r="R20" s="204"/>
      <c r="S20" s="99"/>
    </row>
    <row r="21" spans="1:19" ht="18.75" x14ac:dyDescent="0.3">
      <c r="A21" s="335" t="s">
        <v>155</v>
      </c>
      <c r="B21" s="269">
        <v>1.96</v>
      </c>
      <c r="C21" s="269" t="s">
        <v>57</v>
      </c>
      <c r="D21" s="331">
        <v>0.15</v>
      </c>
      <c r="E21" s="99">
        <f>B21*D21</f>
        <v>0.29399999999999998</v>
      </c>
      <c r="F21" s="330">
        <v>4</v>
      </c>
      <c r="G21" s="99"/>
      <c r="H21" s="269">
        <f>E21*F21</f>
        <v>1.1759999999999999</v>
      </c>
      <c r="I21" s="270" t="s">
        <v>14</v>
      </c>
      <c r="J21" s="20">
        <v>1.5</v>
      </c>
      <c r="K21" s="21" t="s">
        <v>36</v>
      </c>
      <c r="L21" s="22">
        <f>H62</f>
        <v>169.576168</v>
      </c>
      <c r="M21" s="310" t="s">
        <v>15</v>
      </c>
      <c r="N21" s="117"/>
      <c r="O21" s="117"/>
      <c r="P21" s="89"/>
      <c r="Q21" s="117"/>
      <c r="R21" s="204"/>
      <c r="S21" s="308"/>
    </row>
    <row r="22" spans="1:19" ht="19.5" thickBot="1" x14ac:dyDescent="0.35">
      <c r="A22" s="332"/>
      <c r="B22" s="273"/>
      <c r="C22" s="273"/>
      <c r="D22" s="333"/>
      <c r="E22" s="279"/>
      <c r="F22" s="334" t="s">
        <v>13</v>
      </c>
      <c r="G22" s="279"/>
      <c r="H22" s="273">
        <f>H20+H21</f>
        <v>1.9019999999999999</v>
      </c>
      <c r="I22" s="274" t="s">
        <v>14</v>
      </c>
      <c r="J22" s="20">
        <v>1.6</v>
      </c>
      <c r="K22" s="21" t="s">
        <v>29</v>
      </c>
      <c r="L22" s="103">
        <f>H63</f>
        <v>20.349140159999997</v>
      </c>
      <c r="M22" s="311" t="s">
        <v>15</v>
      </c>
      <c r="N22" s="117"/>
      <c r="O22" s="117"/>
      <c r="P22" s="89"/>
      <c r="Q22" s="117"/>
      <c r="R22" s="204"/>
      <c r="S22" s="308"/>
    </row>
    <row r="23" spans="1:19" ht="18.75" x14ac:dyDescent="0.3">
      <c r="A23" s="281" t="s">
        <v>157</v>
      </c>
      <c r="B23" s="282" t="s">
        <v>51</v>
      </c>
      <c r="C23" s="269"/>
      <c r="D23" s="269"/>
      <c r="E23" s="269"/>
      <c r="F23" s="269"/>
      <c r="G23" s="269"/>
      <c r="H23" s="269"/>
      <c r="I23" s="270"/>
      <c r="J23" s="20">
        <v>1.7</v>
      </c>
      <c r="K23" s="29" t="s">
        <v>83</v>
      </c>
      <c r="L23" s="160">
        <f>L26*0.5</f>
        <v>3.92</v>
      </c>
      <c r="M23" s="312" t="s">
        <v>30</v>
      </c>
      <c r="N23" s="117"/>
      <c r="O23" s="117"/>
      <c r="P23" s="89"/>
      <c r="Q23" s="117"/>
      <c r="R23" s="204"/>
      <c r="S23" s="308"/>
    </row>
    <row r="24" spans="1:19" ht="18.75" x14ac:dyDescent="0.3">
      <c r="A24" s="271"/>
      <c r="B24" s="269"/>
      <c r="C24" s="269">
        <v>1</v>
      </c>
      <c r="D24" s="269" t="s">
        <v>52</v>
      </c>
      <c r="E24" s="269" t="s">
        <v>53</v>
      </c>
      <c r="F24" s="491" t="s">
        <v>56</v>
      </c>
      <c r="G24" s="491"/>
      <c r="H24" s="269">
        <v>1.1000000000000001</v>
      </c>
      <c r="I24" s="270" t="s">
        <v>46</v>
      </c>
      <c r="J24" s="20">
        <v>1.8</v>
      </c>
      <c r="K24" s="29" t="s">
        <v>82</v>
      </c>
      <c r="L24" s="130">
        <f>L23*0.3</f>
        <v>1.1759999999999999</v>
      </c>
      <c r="M24" s="312" t="s">
        <v>30</v>
      </c>
      <c r="N24" s="117"/>
      <c r="O24" s="117"/>
      <c r="P24" s="89"/>
      <c r="Q24" s="117"/>
      <c r="R24" s="204"/>
      <c r="S24" s="99"/>
    </row>
    <row r="25" spans="1:19" ht="18.75" x14ac:dyDescent="0.3">
      <c r="A25" s="271"/>
      <c r="B25" s="269"/>
      <c r="C25" s="269" t="s">
        <v>158</v>
      </c>
      <c r="D25" s="269"/>
      <c r="E25" s="269" t="s">
        <v>53</v>
      </c>
      <c r="F25" s="99" t="s">
        <v>170</v>
      </c>
      <c r="G25" s="330" t="s">
        <v>171</v>
      </c>
      <c r="H25" s="300">
        <v>24</v>
      </c>
      <c r="I25" s="270" t="s">
        <v>52</v>
      </c>
      <c r="J25" s="20">
        <v>1.9</v>
      </c>
      <c r="K25" s="29" t="s">
        <v>31</v>
      </c>
      <c r="L25" s="130">
        <v>0.49</v>
      </c>
      <c r="M25" s="312" t="s">
        <v>15</v>
      </c>
      <c r="N25" s="117"/>
      <c r="O25" s="117"/>
      <c r="P25" s="117"/>
      <c r="Q25" s="117"/>
      <c r="R25" s="204"/>
      <c r="S25" s="99"/>
    </row>
    <row r="26" spans="1:19" ht="18.75" x14ac:dyDescent="0.3">
      <c r="A26" s="271"/>
      <c r="B26" s="269"/>
      <c r="C26" s="99" t="s">
        <v>53</v>
      </c>
      <c r="D26" s="278">
        <f>H24</f>
        <v>1.1000000000000001</v>
      </c>
      <c r="E26" s="99" t="s">
        <v>57</v>
      </c>
      <c r="F26" s="301">
        <f>H25</f>
        <v>24</v>
      </c>
      <c r="G26" s="269"/>
      <c r="H26" s="269">
        <f>H24*H25</f>
        <v>26.400000000000002</v>
      </c>
      <c r="I26" s="270" t="s">
        <v>46</v>
      </c>
      <c r="J26" s="223">
        <v>1.1000000000000001</v>
      </c>
      <c r="K26" s="29" t="s">
        <v>32</v>
      </c>
      <c r="L26" s="130">
        <f>H66</f>
        <v>7.84</v>
      </c>
      <c r="M26" s="312" t="s">
        <v>33</v>
      </c>
      <c r="N26" s="117"/>
      <c r="O26" s="117"/>
      <c r="P26" s="117"/>
      <c r="Q26" s="117"/>
      <c r="R26" s="204"/>
      <c r="S26" s="99"/>
    </row>
    <row r="27" spans="1:19" ht="19.5" thickBot="1" x14ac:dyDescent="0.35">
      <c r="A27" s="271"/>
      <c r="B27" s="269"/>
      <c r="C27" s="269"/>
      <c r="D27" s="269">
        <f>H26</f>
        <v>26.400000000000002</v>
      </c>
      <c r="E27" s="269" t="s">
        <v>57</v>
      </c>
      <c r="F27" s="99">
        <v>0.499</v>
      </c>
      <c r="G27" s="269"/>
      <c r="H27" s="269">
        <f>D27*F27</f>
        <v>13.1736</v>
      </c>
      <c r="I27" s="270" t="s">
        <v>15</v>
      </c>
      <c r="J27" s="448">
        <v>1.1100000000000001</v>
      </c>
      <c r="K27" s="313" t="s">
        <v>34</v>
      </c>
      <c r="L27" s="314">
        <f>H72</f>
        <v>17.600000000000001</v>
      </c>
      <c r="M27" s="315" t="s">
        <v>35</v>
      </c>
      <c r="N27" s="117"/>
      <c r="O27" s="117"/>
      <c r="P27" s="117"/>
      <c r="Q27" s="117"/>
      <c r="R27" s="204"/>
      <c r="S27" s="99"/>
    </row>
    <row r="28" spans="1:19" ht="19.5" thickBot="1" x14ac:dyDescent="0.35">
      <c r="A28" s="272"/>
      <c r="B28" s="273"/>
      <c r="C28" s="273"/>
      <c r="D28" s="273" t="s">
        <v>58</v>
      </c>
      <c r="E28" s="273"/>
      <c r="F28" s="273">
        <v>1.07</v>
      </c>
      <c r="G28" s="273"/>
      <c r="H28" s="283">
        <f>H27*F28</f>
        <v>14.095752000000001</v>
      </c>
      <c r="I28" s="274" t="s">
        <v>15</v>
      </c>
      <c r="N28" s="117"/>
      <c r="O28" s="117"/>
      <c r="P28" s="117"/>
      <c r="Q28" s="117"/>
      <c r="R28" s="204"/>
      <c r="S28" s="99"/>
    </row>
    <row r="29" spans="1:19" ht="18.75" x14ac:dyDescent="0.3">
      <c r="A29" s="275" t="s">
        <v>159</v>
      </c>
      <c r="B29" s="276" t="s">
        <v>51</v>
      </c>
      <c r="C29" s="267"/>
      <c r="D29" s="267"/>
      <c r="E29" s="267"/>
      <c r="F29" s="267"/>
      <c r="G29" s="267"/>
      <c r="H29" s="267"/>
      <c r="I29" s="268"/>
      <c r="N29" s="117"/>
      <c r="O29" s="117"/>
      <c r="P29" s="117"/>
      <c r="Q29" s="117"/>
      <c r="R29" s="204"/>
      <c r="S29" s="99"/>
    </row>
    <row r="30" spans="1:19" x14ac:dyDescent="0.2">
      <c r="A30" s="271" t="s">
        <v>162</v>
      </c>
      <c r="B30" s="269"/>
      <c r="C30" s="269">
        <v>1</v>
      </c>
      <c r="D30" s="269" t="s">
        <v>52</v>
      </c>
      <c r="E30" s="269" t="s">
        <v>53</v>
      </c>
      <c r="F30" s="269">
        <v>0.75</v>
      </c>
      <c r="G30" s="269"/>
      <c r="H30" s="269">
        <f>F30</f>
        <v>0.75</v>
      </c>
      <c r="I30" s="270" t="s">
        <v>46</v>
      </c>
    </row>
    <row r="31" spans="1:19" x14ac:dyDescent="0.2">
      <c r="A31" s="271"/>
      <c r="B31" s="269" t="s">
        <v>161</v>
      </c>
      <c r="C31" s="269" t="s">
        <v>160</v>
      </c>
      <c r="D31" s="269"/>
      <c r="E31" s="269" t="s">
        <v>53</v>
      </c>
      <c r="F31" s="99" t="str">
        <f>F25</f>
        <v xml:space="preserve">2ชั้น </v>
      </c>
      <c r="G31" s="99"/>
      <c r="H31" s="284">
        <v>14</v>
      </c>
      <c r="I31" s="270" t="s">
        <v>52</v>
      </c>
    </row>
    <row r="32" spans="1:19" x14ac:dyDescent="0.2">
      <c r="A32" s="271"/>
      <c r="B32" s="269"/>
      <c r="C32" s="99" t="s">
        <v>53</v>
      </c>
      <c r="D32" s="278">
        <f>H30</f>
        <v>0.75</v>
      </c>
      <c r="E32" s="269" t="s">
        <v>57</v>
      </c>
      <c r="F32" s="99">
        <f>H31</f>
        <v>14</v>
      </c>
      <c r="G32" s="269"/>
      <c r="H32" s="269">
        <f>H30*H31</f>
        <v>10.5</v>
      </c>
      <c r="I32" s="270" t="s">
        <v>46</v>
      </c>
    </row>
    <row r="33" spans="1:9" x14ac:dyDescent="0.2">
      <c r="A33" s="271"/>
      <c r="B33" s="269"/>
      <c r="C33" s="269"/>
      <c r="D33" s="269">
        <f>H32</f>
        <v>10.5</v>
      </c>
      <c r="E33" s="269" t="s">
        <v>57</v>
      </c>
      <c r="F33" s="99">
        <v>0.499</v>
      </c>
      <c r="G33" s="269"/>
      <c r="H33" s="269">
        <f>D33*F33</f>
        <v>5.2394999999999996</v>
      </c>
      <c r="I33" s="270" t="s">
        <v>15</v>
      </c>
    </row>
    <row r="34" spans="1:9" x14ac:dyDescent="0.2">
      <c r="A34" s="271"/>
      <c r="B34" s="269"/>
      <c r="C34" s="269"/>
      <c r="D34" s="269" t="s">
        <v>58</v>
      </c>
      <c r="E34" s="269"/>
      <c r="F34" s="269">
        <v>1.07</v>
      </c>
      <c r="G34" s="269"/>
      <c r="H34" s="336">
        <f>H33*F34</f>
        <v>5.6062649999999996</v>
      </c>
      <c r="I34" s="270" t="s">
        <v>15</v>
      </c>
    </row>
    <row r="35" spans="1:9" x14ac:dyDescent="0.2">
      <c r="A35" s="271"/>
      <c r="B35" s="269"/>
      <c r="C35" s="269">
        <v>1</v>
      </c>
      <c r="D35" s="269" t="s">
        <v>52</v>
      </c>
      <c r="E35" s="269" t="s">
        <v>53</v>
      </c>
      <c r="F35" s="269">
        <v>1.1000000000000001</v>
      </c>
      <c r="G35" s="269"/>
      <c r="H35" s="269">
        <f>F35</f>
        <v>1.1000000000000001</v>
      </c>
      <c r="I35" s="270" t="s">
        <v>46</v>
      </c>
    </row>
    <row r="36" spans="1:9" x14ac:dyDescent="0.2">
      <c r="A36" s="271"/>
      <c r="B36" s="269" t="s">
        <v>242</v>
      </c>
      <c r="C36" s="269" t="s">
        <v>160</v>
      </c>
      <c r="D36" s="269"/>
      <c r="E36" s="269" t="s">
        <v>53</v>
      </c>
      <c r="F36" s="99" t="str">
        <f>F31</f>
        <v xml:space="preserve">2ชั้น </v>
      </c>
      <c r="G36" s="99"/>
      <c r="H36" s="284">
        <v>10</v>
      </c>
      <c r="I36" s="270" t="s">
        <v>52</v>
      </c>
    </row>
    <row r="37" spans="1:9" x14ac:dyDescent="0.2">
      <c r="A37" s="271"/>
      <c r="B37" s="269"/>
      <c r="C37" s="99" t="s">
        <v>53</v>
      </c>
      <c r="D37" s="278">
        <f>H35</f>
        <v>1.1000000000000001</v>
      </c>
      <c r="E37" s="269" t="s">
        <v>57</v>
      </c>
      <c r="F37" s="99">
        <f>H36</f>
        <v>10</v>
      </c>
      <c r="G37" s="269"/>
      <c r="H37" s="269">
        <f>H35*H36</f>
        <v>11</v>
      </c>
      <c r="I37" s="270" t="s">
        <v>46</v>
      </c>
    </row>
    <row r="38" spans="1:9" x14ac:dyDescent="0.2">
      <c r="A38" s="271"/>
      <c r="B38" s="269"/>
      <c r="C38" s="269"/>
      <c r="D38" s="269">
        <f>H37</f>
        <v>11</v>
      </c>
      <c r="E38" s="269" t="s">
        <v>57</v>
      </c>
      <c r="F38" s="99">
        <v>0.499</v>
      </c>
      <c r="G38" s="269"/>
      <c r="H38" s="269">
        <f>D38*F38</f>
        <v>5.4889999999999999</v>
      </c>
      <c r="I38" s="270" t="s">
        <v>15</v>
      </c>
    </row>
    <row r="39" spans="1:9" ht="15" thickBot="1" x14ac:dyDescent="0.25">
      <c r="A39" s="272"/>
      <c r="B39" s="273"/>
      <c r="C39" s="273"/>
      <c r="D39" s="273" t="s">
        <v>58</v>
      </c>
      <c r="E39" s="273"/>
      <c r="F39" s="273">
        <v>1.07</v>
      </c>
      <c r="G39" s="273"/>
      <c r="H39" s="302">
        <f>H38*F39</f>
        <v>5.8732300000000004</v>
      </c>
      <c r="I39" s="274" t="s">
        <v>15</v>
      </c>
    </row>
    <row r="40" spans="1:9" x14ac:dyDescent="0.2">
      <c r="A40" s="275" t="s">
        <v>163</v>
      </c>
      <c r="B40" s="276" t="s">
        <v>51</v>
      </c>
      <c r="C40" s="267"/>
      <c r="D40" s="267"/>
      <c r="E40" s="267"/>
      <c r="F40" s="267"/>
      <c r="G40" s="267"/>
      <c r="H40" s="267"/>
      <c r="I40" s="268"/>
    </row>
    <row r="41" spans="1:9" x14ac:dyDescent="0.2">
      <c r="A41" s="271" t="s">
        <v>243</v>
      </c>
      <c r="B41" s="269"/>
      <c r="C41" s="269">
        <v>1</v>
      </c>
      <c r="D41" s="269" t="s">
        <v>52</v>
      </c>
      <c r="E41" s="269" t="s">
        <v>53</v>
      </c>
      <c r="F41" s="269">
        <v>0.75</v>
      </c>
      <c r="G41" s="269"/>
      <c r="H41" s="269">
        <f>F41</f>
        <v>0.75</v>
      </c>
      <c r="I41" s="270" t="s">
        <v>46</v>
      </c>
    </row>
    <row r="42" spans="1:9" ht="20.25" customHeight="1" x14ac:dyDescent="0.2">
      <c r="A42" s="271"/>
      <c r="B42" s="269" t="s">
        <v>161</v>
      </c>
      <c r="C42" s="269" t="s">
        <v>160</v>
      </c>
      <c r="D42" s="269"/>
      <c r="E42" s="269" t="s">
        <v>53</v>
      </c>
      <c r="F42" s="99" t="str">
        <f>F36</f>
        <v xml:space="preserve">2ชั้น </v>
      </c>
      <c r="G42" s="99"/>
      <c r="H42" s="284">
        <v>8</v>
      </c>
      <c r="I42" s="270" t="s">
        <v>52</v>
      </c>
    </row>
    <row r="43" spans="1:9" x14ac:dyDescent="0.2">
      <c r="A43" s="271"/>
      <c r="B43" s="269"/>
      <c r="C43" s="99" t="s">
        <v>53</v>
      </c>
      <c r="D43" s="278">
        <f>H41</f>
        <v>0.75</v>
      </c>
      <c r="E43" s="269" t="s">
        <v>57</v>
      </c>
      <c r="F43" s="99">
        <f>H42</f>
        <v>8</v>
      </c>
      <c r="G43" s="269"/>
      <c r="H43" s="461">
        <f>H41*H42</f>
        <v>6</v>
      </c>
      <c r="I43" s="270" t="s">
        <v>46</v>
      </c>
    </row>
    <row r="44" spans="1:9" x14ac:dyDescent="0.2">
      <c r="A44" s="271"/>
      <c r="B44" s="269"/>
      <c r="C44" s="269"/>
      <c r="D44" s="269">
        <f>H43</f>
        <v>6</v>
      </c>
      <c r="E44" s="269" t="s">
        <v>57</v>
      </c>
      <c r="F44" s="99">
        <v>0.499</v>
      </c>
      <c r="G44" s="269"/>
      <c r="H44" s="269">
        <f>D44*F44</f>
        <v>2.9939999999999998</v>
      </c>
      <c r="I44" s="270" t="s">
        <v>15</v>
      </c>
    </row>
    <row r="45" spans="1:9" x14ac:dyDescent="0.2">
      <c r="A45" s="271"/>
      <c r="B45" s="269"/>
      <c r="C45" s="269"/>
      <c r="D45" s="269" t="s">
        <v>58</v>
      </c>
      <c r="E45" s="269"/>
      <c r="F45" s="269">
        <v>1.07</v>
      </c>
      <c r="G45" s="269"/>
      <c r="H45" s="336">
        <f>H44*F45</f>
        <v>3.2035800000000001</v>
      </c>
      <c r="I45" s="270" t="s">
        <v>15</v>
      </c>
    </row>
    <row r="46" spans="1:9" x14ac:dyDescent="0.2">
      <c r="A46" s="271"/>
      <c r="B46" s="269"/>
      <c r="C46" s="269">
        <v>1</v>
      </c>
      <c r="D46" s="269" t="s">
        <v>52</v>
      </c>
      <c r="E46" s="269" t="s">
        <v>53</v>
      </c>
      <c r="F46" s="269">
        <v>0.4</v>
      </c>
      <c r="G46" s="269"/>
      <c r="H46" s="269">
        <v>0.4</v>
      </c>
      <c r="I46" s="270" t="s">
        <v>46</v>
      </c>
    </row>
    <row r="47" spans="1:9" ht="17.25" customHeight="1" x14ac:dyDescent="0.2">
      <c r="A47" s="271"/>
      <c r="B47" s="269" t="s">
        <v>242</v>
      </c>
      <c r="C47" s="269" t="s">
        <v>160</v>
      </c>
      <c r="D47" s="269"/>
      <c r="E47" s="269" t="s">
        <v>53</v>
      </c>
      <c r="F47" s="99" t="str">
        <f>F42</f>
        <v xml:space="preserve">2ชั้น </v>
      </c>
      <c r="G47" s="99"/>
      <c r="H47" s="284">
        <v>10</v>
      </c>
      <c r="I47" s="270" t="s">
        <v>52</v>
      </c>
    </row>
    <row r="48" spans="1:9" x14ac:dyDescent="0.2">
      <c r="A48" s="271"/>
      <c r="B48" s="269"/>
      <c r="C48" s="99" t="s">
        <v>53</v>
      </c>
      <c r="D48" s="278">
        <f>H46</f>
        <v>0.4</v>
      </c>
      <c r="E48" s="269" t="s">
        <v>57</v>
      </c>
      <c r="F48" s="99">
        <f>H47</f>
        <v>10</v>
      </c>
      <c r="G48" s="269"/>
      <c r="H48" s="269">
        <f>H46*H47</f>
        <v>4</v>
      </c>
      <c r="I48" s="270" t="s">
        <v>46</v>
      </c>
    </row>
    <row r="49" spans="1:10" x14ac:dyDescent="0.2">
      <c r="A49" s="271"/>
      <c r="B49" s="269"/>
      <c r="C49" s="269"/>
      <c r="D49" s="269">
        <f>H48</f>
        <v>4</v>
      </c>
      <c r="E49" s="269" t="s">
        <v>57</v>
      </c>
      <c r="F49" s="99">
        <v>0.499</v>
      </c>
      <c r="G49" s="269"/>
      <c r="H49" s="269">
        <f>D49*F49</f>
        <v>1.996</v>
      </c>
      <c r="I49" s="270" t="s">
        <v>15</v>
      </c>
    </row>
    <row r="50" spans="1:10" ht="15" thickBot="1" x14ac:dyDescent="0.25">
      <c r="A50" s="272"/>
      <c r="B50" s="273"/>
      <c r="C50" s="273"/>
      <c r="D50" s="273" t="s">
        <v>58</v>
      </c>
      <c r="E50" s="273"/>
      <c r="F50" s="273">
        <v>1.07</v>
      </c>
      <c r="G50" s="273"/>
      <c r="H50" s="302">
        <f>H49*F50</f>
        <v>2.1357200000000001</v>
      </c>
      <c r="I50" s="274" t="s">
        <v>15</v>
      </c>
    </row>
    <row r="51" spans="1:10" x14ac:dyDescent="0.2">
      <c r="A51" s="275" t="s">
        <v>244</v>
      </c>
      <c r="B51" s="276" t="s">
        <v>51</v>
      </c>
      <c r="C51" s="267"/>
      <c r="D51" s="267"/>
      <c r="E51" s="267"/>
      <c r="F51" s="267"/>
      <c r="G51" s="267"/>
      <c r="H51" s="267"/>
      <c r="I51" s="268"/>
    </row>
    <row r="52" spans="1:10" x14ac:dyDescent="0.2">
      <c r="A52" s="271" t="s">
        <v>162</v>
      </c>
      <c r="B52" s="441"/>
      <c r="C52" s="441">
        <v>1</v>
      </c>
      <c r="D52" s="441" t="s">
        <v>52</v>
      </c>
      <c r="E52" s="441" t="s">
        <v>53</v>
      </c>
      <c r="F52" s="441">
        <v>0.75</v>
      </c>
      <c r="G52" s="441"/>
      <c r="H52" s="441">
        <f>F52</f>
        <v>0.75</v>
      </c>
      <c r="I52" s="270" t="s">
        <v>46</v>
      </c>
    </row>
    <row r="53" spans="1:10" x14ac:dyDescent="0.2">
      <c r="A53" s="271"/>
      <c r="B53" s="441" t="s">
        <v>161</v>
      </c>
      <c r="C53" s="441" t="s">
        <v>160</v>
      </c>
      <c r="D53" s="441"/>
      <c r="E53" s="441" t="s">
        <v>53</v>
      </c>
      <c r="F53" s="99" t="str">
        <f>F47</f>
        <v xml:space="preserve">2ชั้น </v>
      </c>
      <c r="G53" s="99"/>
      <c r="H53" s="284">
        <v>14</v>
      </c>
      <c r="I53" s="270" t="s">
        <v>52</v>
      </c>
    </row>
    <row r="54" spans="1:10" x14ac:dyDescent="0.2">
      <c r="A54" s="271"/>
      <c r="B54" s="441"/>
      <c r="C54" s="99" t="s">
        <v>53</v>
      </c>
      <c r="D54" s="278">
        <f>H52</f>
        <v>0.75</v>
      </c>
      <c r="E54" s="441" t="s">
        <v>57</v>
      </c>
      <c r="F54" s="99">
        <f>H53</f>
        <v>14</v>
      </c>
      <c r="G54" s="441"/>
      <c r="H54" s="441">
        <f>H52*H53</f>
        <v>10.5</v>
      </c>
      <c r="I54" s="270" t="s">
        <v>46</v>
      </c>
    </row>
    <row r="55" spans="1:10" x14ac:dyDescent="0.2">
      <c r="A55" s="271"/>
      <c r="B55" s="441"/>
      <c r="C55" s="441"/>
      <c r="D55" s="441">
        <f>H54</f>
        <v>10.5</v>
      </c>
      <c r="E55" s="441" t="s">
        <v>57</v>
      </c>
      <c r="F55" s="99">
        <v>0.499</v>
      </c>
      <c r="G55" s="441"/>
      <c r="H55" s="441">
        <f>D55*F55</f>
        <v>5.2394999999999996</v>
      </c>
      <c r="I55" s="270" t="s">
        <v>15</v>
      </c>
    </row>
    <row r="56" spans="1:10" x14ac:dyDescent="0.2">
      <c r="A56" s="271"/>
      <c r="B56" s="441"/>
      <c r="C56" s="441"/>
      <c r="D56" s="441" t="s">
        <v>58</v>
      </c>
      <c r="E56" s="441"/>
      <c r="F56" s="441">
        <v>1.07</v>
      </c>
      <c r="G56" s="441"/>
      <c r="H56" s="336">
        <f>H55*F56</f>
        <v>5.6062649999999996</v>
      </c>
      <c r="I56" s="270" t="s">
        <v>15</v>
      </c>
    </row>
    <row r="57" spans="1:10" x14ac:dyDescent="0.2">
      <c r="A57" s="271"/>
      <c r="B57" s="441"/>
      <c r="C57" s="441">
        <v>1</v>
      </c>
      <c r="D57" s="441" t="s">
        <v>52</v>
      </c>
      <c r="E57" s="441" t="s">
        <v>53</v>
      </c>
      <c r="F57" s="441">
        <v>1.1000000000000001</v>
      </c>
      <c r="G57" s="441"/>
      <c r="H57" s="441">
        <f>F57</f>
        <v>1.1000000000000001</v>
      </c>
      <c r="I57" s="270" t="s">
        <v>46</v>
      </c>
    </row>
    <row r="58" spans="1:10" x14ac:dyDescent="0.2">
      <c r="A58" s="271"/>
      <c r="B58" s="441" t="s">
        <v>242</v>
      </c>
      <c r="C58" s="441" t="s">
        <v>160</v>
      </c>
      <c r="D58" s="441"/>
      <c r="E58" s="441" t="s">
        <v>53</v>
      </c>
      <c r="F58" s="99" t="str">
        <f>F53</f>
        <v xml:space="preserve">2ชั้น </v>
      </c>
      <c r="G58" s="99"/>
      <c r="H58" s="284">
        <v>10</v>
      </c>
      <c r="I58" s="270" t="s">
        <v>52</v>
      </c>
    </row>
    <row r="59" spans="1:10" x14ac:dyDescent="0.2">
      <c r="A59" s="271"/>
      <c r="B59" s="441"/>
      <c r="C59" s="99" t="s">
        <v>53</v>
      </c>
      <c r="D59" s="278">
        <f>H57</f>
        <v>1.1000000000000001</v>
      </c>
      <c r="E59" s="441" t="s">
        <v>57</v>
      </c>
      <c r="F59" s="99">
        <f>H58</f>
        <v>10</v>
      </c>
      <c r="G59" s="441"/>
      <c r="H59" s="441">
        <f>H57*H58</f>
        <v>11</v>
      </c>
      <c r="I59" s="270" t="s">
        <v>46</v>
      </c>
    </row>
    <row r="60" spans="1:10" x14ac:dyDescent="0.2">
      <c r="A60" s="271"/>
      <c r="B60" s="441"/>
      <c r="C60" s="441"/>
      <c r="D60" s="441">
        <f>H59</f>
        <v>11</v>
      </c>
      <c r="E60" s="441" t="s">
        <v>57</v>
      </c>
      <c r="F60" s="99">
        <v>0.499</v>
      </c>
      <c r="G60" s="441"/>
      <c r="H60" s="441">
        <f>D60*F60</f>
        <v>5.4889999999999999</v>
      </c>
      <c r="I60" s="270" t="s">
        <v>15</v>
      </c>
    </row>
    <row r="61" spans="1:10" ht="15" thickBot="1" x14ac:dyDescent="0.25">
      <c r="A61" s="272"/>
      <c r="B61" s="442"/>
      <c r="C61" s="442"/>
      <c r="D61" s="442" t="s">
        <v>58</v>
      </c>
      <c r="E61" s="442"/>
      <c r="F61" s="442">
        <v>1.07</v>
      </c>
      <c r="G61" s="442"/>
      <c r="H61" s="302">
        <f>H60*F61</f>
        <v>5.8732300000000004</v>
      </c>
      <c r="I61" s="274" t="s">
        <v>15</v>
      </c>
    </row>
    <row r="62" spans="1:10" ht="15" thickBot="1" x14ac:dyDescent="0.25">
      <c r="F62" t="s">
        <v>245</v>
      </c>
      <c r="G62" t="s">
        <v>13</v>
      </c>
      <c r="H62" s="462">
        <f>(H61+H56+H50+H45+H39+H34+H28)*4</f>
        <v>169.576168</v>
      </c>
      <c r="I62" s="337" t="s">
        <v>15</v>
      </c>
      <c r="J62" s="167"/>
    </row>
    <row r="63" spans="1:10" x14ac:dyDescent="0.2">
      <c r="A63" s="248" t="s">
        <v>69</v>
      </c>
      <c r="B63" s="305">
        <f>H62</f>
        <v>169.576168</v>
      </c>
      <c r="C63" s="241" t="s">
        <v>57</v>
      </c>
      <c r="D63" s="241">
        <v>0.03</v>
      </c>
      <c r="E63" s="241" t="s">
        <v>15</v>
      </c>
      <c r="F63" s="241" t="s">
        <v>245</v>
      </c>
      <c r="G63" s="241"/>
      <c r="H63" s="364">
        <f>B63*D63*4</f>
        <v>20.349140159999997</v>
      </c>
      <c r="I63" s="226" t="s">
        <v>15</v>
      </c>
    </row>
    <row r="64" spans="1:10" x14ac:dyDescent="0.2">
      <c r="A64" s="242"/>
      <c r="B64" s="99"/>
      <c r="C64" s="99"/>
      <c r="D64" s="99"/>
      <c r="E64" s="99"/>
      <c r="F64" s="99"/>
      <c r="G64" s="99"/>
      <c r="H64" s="99"/>
      <c r="I64" s="174"/>
    </row>
    <row r="65" spans="1:9" x14ac:dyDescent="0.2">
      <c r="A65" s="242" t="s">
        <v>70</v>
      </c>
      <c r="B65" s="99">
        <v>0.3</v>
      </c>
      <c r="C65" s="99" t="s">
        <v>46</v>
      </c>
      <c r="D65" s="99">
        <v>0.3</v>
      </c>
      <c r="E65" s="99" t="s">
        <v>46</v>
      </c>
      <c r="F65" s="99"/>
      <c r="G65" s="99" t="s">
        <v>71</v>
      </c>
      <c r="H65" s="99">
        <f>B65+D65</f>
        <v>0.6</v>
      </c>
      <c r="I65" s="174" t="s">
        <v>46</v>
      </c>
    </row>
    <row r="66" spans="1:9" x14ac:dyDescent="0.2">
      <c r="A66" s="242" t="s">
        <v>164</v>
      </c>
      <c r="B66" s="99"/>
      <c r="C66" s="99"/>
      <c r="D66" s="99"/>
      <c r="E66" s="99"/>
      <c r="F66" s="99" t="str">
        <f>F63</f>
        <v>4บ่อ</v>
      </c>
      <c r="G66" s="99" t="s">
        <v>72</v>
      </c>
      <c r="H66" s="172">
        <f>1.96*4</f>
        <v>7.84</v>
      </c>
      <c r="I66" s="174" t="s">
        <v>47</v>
      </c>
    </row>
    <row r="67" spans="1:9" x14ac:dyDescent="0.2">
      <c r="A67" s="242" t="s">
        <v>73</v>
      </c>
      <c r="B67" s="99">
        <v>50</v>
      </c>
      <c r="C67" s="99" t="s">
        <v>74</v>
      </c>
      <c r="D67" s="99" t="s">
        <v>75</v>
      </c>
      <c r="E67" s="99"/>
      <c r="F67" s="99"/>
      <c r="G67" s="99"/>
      <c r="H67" s="172">
        <f>H66*0.5</f>
        <v>3.92</v>
      </c>
      <c r="I67" s="174" t="s">
        <v>76</v>
      </c>
    </row>
    <row r="68" spans="1:9" x14ac:dyDescent="0.2">
      <c r="A68" s="242" t="s">
        <v>77</v>
      </c>
      <c r="B68" s="99">
        <v>30</v>
      </c>
      <c r="C68" s="99" t="s">
        <v>74</v>
      </c>
      <c r="D68" s="99" t="s">
        <v>81</v>
      </c>
      <c r="E68" s="99"/>
      <c r="F68" s="99"/>
      <c r="G68" s="99"/>
      <c r="H68" s="172">
        <f>H67*0.3</f>
        <v>1.1759999999999999</v>
      </c>
      <c r="I68" s="174" t="s">
        <v>76</v>
      </c>
    </row>
    <row r="69" spans="1:9" x14ac:dyDescent="0.2">
      <c r="A69" s="242"/>
      <c r="B69" s="99"/>
      <c r="C69" s="99"/>
      <c r="D69" s="99"/>
      <c r="E69" s="99"/>
      <c r="F69" s="99"/>
      <c r="G69" s="99"/>
      <c r="H69" s="99"/>
      <c r="I69" s="174"/>
    </row>
    <row r="70" spans="1:9" x14ac:dyDescent="0.2">
      <c r="A70" s="242" t="s">
        <v>78</v>
      </c>
      <c r="B70" s="99">
        <f>H66</f>
        <v>7.84</v>
      </c>
      <c r="C70" s="99" t="s">
        <v>57</v>
      </c>
      <c r="D70" s="99">
        <v>0.25</v>
      </c>
      <c r="E70" s="99"/>
      <c r="F70" s="99" t="str">
        <f>F66</f>
        <v>4บ่อ</v>
      </c>
      <c r="G70" s="99"/>
      <c r="H70" s="172">
        <f>B70*D70*4</f>
        <v>7.84</v>
      </c>
      <c r="I70" s="174" t="s">
        <v>15</v>
      </c>
    </row>
    <row r="71" spans="1:9" x14ac:dyDescent="0.2">
      <c r="A71" s="242"/>
      <c r="B71" s="99"/>
      <c r="C71" s="99"/>
      <c r="D71" s="99"/>
      <c r="E71" s="99"/>
      <c r="F71" s="99"/>
      <c r="G71" s="99"/>
      <c r="H71" s="99"/>
      <c r="I71" s="174"/>
    </row>
    <row r="72" spans="1:9" ht="15" thickBot="1" x14ac:dyDescent="0.25">
      <c r="A72" s="290" t="s">
        <v>79</v>
      </c>
      <c r="B72" s="279">
        <v>1.1000000000000001</v>
      </c>
      <c r="C72" s="279" t="s">
        <v>165</v>
      </c>
      <c r="D72" s="296">
        <v>4</v>
      </c>
      <c r="E72" s="279" t="s">
        <v>53</v>
      </c>
      <c r="F72" s="279">
        <v>4</v>
      </c>
      <c r="G72" s="279" t="s">
        <v>166</v>
      </c>
      <c r="H72" s="297">
        <f>B72*D72*4</f>
        <v>17.600000000000001</v>
      </c>
      <c r="I72" s="298" t="s">
        <v>46</v>
      </c>
    </row>
  </sheetData>
  <mergeCells count="2">
    <mergeCell ref="A1:I1"/>
    <mergeCell ref="F24:G24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46"/>
  <sheetViews>
    <sheetView workbookViewId="0">
      <selection activeCell="P34" sqref="A1:P34"/>
    </sheetView>
  </sheetViews>
  <sheetFormatPr defaultRowHeight="14.25" x14ac:dyDescent="0.2"/>
  <cols>
    <col min="2" max="2" width="15.875" customWidth="1"/>
  </cols>
  <sheetData>
    <row r="1" spans="1:16" ht="23.25" x14ac:dyDescent="0.35">
      <c r="A1" s="465" t="s">
        <v>140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6" ht="21" x14ac:dyDescent="0.35">
      <c r="A2" s="219" t="s">
        <v>0</v>
      </c>
      <c r="B2" s="2"/>
      <c r="C2" s="168" t="s">
        <v>1</v>
      </c>
      <c r="D2" s="36"/>
      <c r="E2" s="36"/>
      <c r="F2" s="4"/>
      <c r="G2" s="4"/>
      <c r="H2" s="5"/>
      <c r="I2" s="5"/>
      <c r="J2" s="5"/>
      <c r="K2" s="5"/>
      <c r="L2" s="5"/>
      <c r="M2" s="6"/>
    </row>
    <row r="3" spans="1:16" ht="21" x14ac:dyDescent="0.35">
      <c r="A3" s="43" t="str">
        <f>ปร.5!A3</f>
        <v xml:space="preserve">โครงการ  </v>
      </c>
      <c r="B3" s="8" t="str">
        <f>ปร.5!B3</f>
        <v xml:space="preserve">ก่อสร้างรางระบายน้ำ ค.ส.ล. รูปตัวยู หมู่ที่ 10 ซอย 2/3 (บริเวณบ้านเลขที่ 133 ถึงบ้านเลขที่ 158)
</v>
      </c>
      <c r="C3" s="8"/>
      <c r="D3" s="220"/>
      <c r="E3" s="8"/>
      <c r="F3" s="10"/>
      <c r="G3" s="8"/>
      <c r="H3" s="10"/>
      <c r="I3" s="10"/>
      <c r="J3" s="10"/>
      <c r="K3" s="10"/>
      <c r="L3" s="10"/>
      <c r="M3" s="8"/>
    </row>
    <row r="4" spans="1:16" ht="21" x14ac:dyDescent="0.35">
      <c r="A4" s="43" t="str">
        <f>ปร.5!A4</f>
        <v>ปริมาณงาน</v>
      </c>
      <c r="B4" s="8" t="str">
        <f>ปร.5!B4</f>
        <v xml:space="preserve"> - ก่อสร้างรางระบายน้ำ ค.ส.ล. รูปตัวยู กว้าง 0.50 เมตร ยาว 157.00 เมตร ลึก 0.45 เมตร
</v>
      </c>
      <c r="C4" s="8"/>
      <c r="D4" s="220"/>
      <c r="E4" s="8"/>
      <c r="F4" s="10"/>
      <c r="G4" s="8"/>
      <c r="H4" s="10"/>
      <c r="I4" s="10"/>
      <c r="J4" s="10"/>
      <c r="K4" s="10"/>
      <c r="L4" s="10"/>
      <c r="M4" s="8"/>
    </row>
    <row r="5" spans="1:16" ht="21" x14ac:dyDescent="0.35">
      <c r="A5" s="8"/>
      <c r="B5" s="216" t="str">
        <f>ปร.5!B5</f>
        <v xml:space="preserve"> - ก่อสร้างบ่อรับน้ำ ขนาด 0.80x0.80 เมตร ลึก 0.60 เมตร จำนวน 2 จุดๆละ 2 บ่อ
</v>
      </c>
      <c r="C5" s="8"/>
      <c r="D5" s="220"/>
      <c r="E5" s="8"/>
      <c r="F5" s="10"/>
      <c r="G5" s="8"/>
      <c r="H5" s="10"/>
      <c r="I5" s="10"/>
      <c r="J5" s="10"/>
      <c r="K5" s="10"/>
      <c r="L5" s="10"/>
      <c r="M5" s="8"/>
    </row>
    <row r="6" spans="1:16" ht="21" x14ac:dyDescent="0.35">
      <c r="A6" s="8"/>
      <c r="B6" s="216" t="str">
        <f>คิดบ่อรับน้ำ!B6</f>
        <v xml:space="preserve"> - วางท่อระบายน้ำ คอนกรีต ขนาดเส้นผ่าศูนย์กลาง 0.30 เมตร จำนวน 2 จุดๆละ 4.00 เมตร
</v>
      </c>
      <c r="C6" s="8"/>
      <c r="D6" s="430"/>
      <c r="E6" s="8"/>
      <c r="F6" s="10"/>
      <c r="G6" s="8"/>
      <c r="H6" s="10"/>
      <c r="I6" s="10"/>
      <c r="J6" s="10"/>
      <c r="K6" s="10"/>
      <c r="L6" s="10"/>
      <c r="M6" s="8"/>
    </row>
    <row r="7" spans="1:16" ht="21" x14ac:dyDescent="0.35">
      <c r="A7" s="8"/>
      <c r="B7" s="216" t="str">
        <f>คิดบ่อรับน้ำ!B7</f>
        <v xml:space="preserve">    ความยาวรวม 8.00 เมตร</v>
      </c>
      <c r="C7" s="8"/>
      <c r="D7" s="430"/>
      <c r="E7" s="8"/>
      <c r="F7" s="10"/>
      <c r="G7" s="8"/>
      <c r="H7" s="10"/>
      <c r="I7" s="10"/>
      <c r="J7" s="10"/>
      <c r="K7" s="10"/>
      <c r="L7" s="10"/>
      <c r="M7" s="8"/>
    </row>
    <row r="8" spans="1:16" ht="21" x14ac:dyDescent="0.35">
      <c r="A8" s="8"/>
      <c r="B8" s="216" t="str">
        <f>คิดบ่อรับน้ำ!B8</f>
        <v xml:space="preserve">  ตามแบบเทศบาลตำบลเชียงคำ (อ้างอิงแบบมาตรฐาน ทถ-5-301)</v>
      </c>
      <c r="C8" s="8"/>
      <c r="D8" s="430"/>
      <c r="E8" s="8"/>
      <c r="F8" s="10"/>
      <c r="G8" s="8"/>
      <c r="H8" s="10"/>
      <c r="I8" s="10"/>
      <c r="J8" s="10"/>
      <c r="K8" s="10"/>
      <c r="L8" s="10"/>
      <c r="M8" s="8"/>
    </row>
    <row r="9" spans="1:16" ht="21" x14ac:dyDescent="0.35">
      <c r="A9" s="43" t="str">
        <f>ปร.5!A9</f>
        <v xml:space="preserve">สถานที่ก่อสร้าง  บริเวณซอย 2/3 หมู่ที่ 10  
บ้านใหม่  ตำบลหย่วน  
อำเภอเชียงคำ จังหวัดพะเยา
</v>
      </c>
      <c r="B9" s="8"/>
      <c r="C9" s="8"/>
      <c r="D9" s="220"/>
      <c r="E9" s="8"/>
      <c r="F9" s="10"/>
      <c r="G9" s="8"/>
      <c r="H9" s="10"/>
      <c r="I9" s="10"/>
      <c r="J9" s="10"/>
      <c r="K9" s="10"/>
      <c r="L9" s="10"/>
      <c r="M9" s="11"/>
    </row>
    <row r="10" spans="1:16" ht="21" x14ac:dyDescent="0.35">
      <c r="A10" s="43" t="str">
        <f>ปร.5!A10</f>
        <v>แบบเลขที่     7/2568</v>
      </c>
      <c r="B10" s="8"/>
      <c r="C10" s="8"/>
      <c r="D10" s="221"/>
      <c r="E10" s="11"/>
      <c r="F10" s="13"/>
      <c r="G10" s="8"/>
      <c r="H10" s="10"/>
      <c r="I10" s="10"/>
      <c r="J10" s="10"/>
      <c r="K10" s="10"/>
      <c r="L10" s="10"/>
      <c r="M10" s="8"/>
    </row>
    <row r="11" spans="1:16" ht="15" thickBot="1" x14ac:dyDescent="0.25"/>
    <row r="12" spans="1:16" ht="21" x14ac:dyDescent="0.35">
      <c r="A12" s="224" t="s">
        <v>118</v>
      </c>
      <c r="B12" s="225"/>
      <c r="C12" s="225"/>
      <c r="D12" s="225"/>
      <c r="E12" s="225"/>
      <c r="F12" s="235"/>
      <c r="G12" s="225"/>
      <c r="H12" s="241"/>
      <c r="I12" s="226"/>
      <c r="J12" s="248"/>
      <c r="K12" s="241"/>
      <c r="L12" s="226"/>
      <c r="N12" s="200"/>
      <c r="O12" s="200" t="s">
        <v>125</v>
      </c>
      <c r="P12" s="200"/>
    </row>
    <row r="13" spans="1:16" ht="21" x14ac:dyDescent="0.35">
      <c r="A13" s="227" t="s">
        <v>124</v>
      </c>
      <c r="B13" s="228"/>
      <c r="C13" s="228"/>
      <c r="D13" s="228"/>
      <c r="E13" s="228"/>
      <c r="F13" s="232"/>
      <c r="G13" s="228" t="s">
        <v>7</v>
      </c>
      <c r="H13" s="228" t="s">
        <v>13</v>
      </c>
      <c r="I13" s="232"/>
      <c r="J13" s="227" t="s">
        <v>136</v>
      </c>
      <c r="K13" s="228" t="s">
        <v>13</v>
      </c>
      <c r="L13" s="232"/>
      <c r="M13" s="231">
        <v>1182.68</v>
      </c>
      <c r="N13" s="200" t="s">
        <v>126</v>
      </c>
      <c r="O13" s="216">
        <f>M13/6</f>
        <v>197.11333333333334</v>
      </c>
      <c r="P13" s="200" t="s">
        <v>127</v>
      </c>
    </row>
    <row r="14" spans="1:16" ht="21" x14ac:dyDescent="0.35">
      <c r="A14" s="227" t="s">
        <v>123</v>
      </c>
      <c r="B14" s="228"/>
      <c r="C14" s="228"/>
      <c r="D14" s="228" t="s">
        <v>56</v>
      </c>
      <c r="E14" s="228">
        <f>0.89*4</f>
        <v>3.56</v>
      </c>
      <c r="F14" s="232" t="s">
        <v>46</v>
      </c>
      <c r="G14" s="228">
        <v>197.11</v>
      </c>
      <c r="H14" s="239">
        <f>E14*G14</f>
        <v>701.71160000000009</v>
      </c>
      <c r="I14" s="233" t="s">
        <v>130</v>
      </c>
      <c r="J14" s="249"/>
      <c r="K14" s="239"/>
      <c r="L14" s="233"/>
    </row>
    <row r="15" spans="1:16" ht="21.75" thickBot="1" x14ac:dyDescent="0.4">
      <c r="A15" s="229" t="s">
        <v>122</v>
      </c>
      <c r="B15" s="230"/>
      <c r="C15" s="230"/>
      <c r="D15" s="230" t="s">
        <v>128</v>
      </c>
      <c r="E15" s="236">
        <f>7.065*E14</f>
        <v>25.151400000000002</v>
      </c>
      <c r="F15" s="234" t="s">
        <v>15</v>
      </c>
      <c r="G15" s="230"/>
      <c r="H15" s="236"/>
      <c r="I15" s="237"/>
      <c r="J15" s="251">
        <v>10</v>
      </c>
      <c r="K15" s="236">
        <f>E15*J15</f>
        <v>251.51400000000001</v>
      </c>
      <c r="L15" s="237" t="s">
        <v>130</v>
      </c>
    </row>
    <row r="16" spans="1:16" ht="21" x14ac:dyDescent="0.35">
      <c r="A16" s="224" t="s">
        <v>142</v>
      </c>
      <c r="B16" s="225"/>
      <c r="C16" s="225"/>
      <c r="D16" s="225"/>
      <c r="E16" s="225"/>
      <c r="F16" s="235"/>
      <c r="G16" s="225"/>
      <c r="H16" s="225"/>
      <c r="I16" s="235"/>
      <c r="J16" s="224"/>
      <c r="K16" s="225"/>
      <c r="L16" s="235"/>
    </row>
    <row r="17" spans="1:16" ht="21" x14ac:dyDescent="0.35">
      <c r="A17" s="227" t="s">
        <v>124</v>
      </c>
      <c r="B17" s="228"/>
      <c r="C17" s="228"/>
      <c r="D17" s="228"/>
      <c r="F17" s="232"/>
      <c r="G17" s="228" t="s">
        <v>119</v>
      </c>
      <c r="H17" s="228"/>
      <c r="I17" s="232"/>
      <c r="J17" s="227"/>
      <c r="K17" s="228"/>
      <c r="L17" s="232"/>
    </row>
    <row r="18" spans="1:16" ht="21" x14ac:dyDescent="0.35">
      <c r="A18" s="227" t="str">
        <f>A14</f>
        <v>น้ำหนัก  1 เมตร หนัก 7.065 กก.</v>
      </c>
      <c r="B18" s="228"/>
      <c r="C18" s="228"/>
      <c r="D18" s="228" t="s">
        <v>56</v>
      </c>
      <c r="E18" s="228">
        <v>0.89</v>
      </c>
      <c r="F18" s="232" t="s">
        <v>46</v>
      </c>
      <c r="G18" s="228"/>
      <c r="H18" s="228"/>
      <c r="I18" s="232"/>
      <c r="J18" s="227"/>
      <c r="K18" s="228"/>
      <c r="L18" s="232"/>
    </row>
    <row r="19" spans="1:16" ht="21" x14ac:dyDescent="0.35">
      <c r="A19" s="227" t="s">
        <v>141</v>
      </c>
      <c r="B19" s="228"/>
      <c r="C19" s="228"/>
      <c r="D19" s="228" t="s">
        <v>145</v>
      </c>
      <c r="E19" s="228">
        <v>3</v>
      </c>
      <c r="F19" s="232" t="s">
        <v>52</v>
      </c>
      <c r="G19" s="228"/>
      <c r="H19" s="228"/>
      <c r="I19" s="232"/>
      <c r="J19" s="227"/>
      <c r="K19" s="228"/>
      <c r="L19" s="232"/>
    </row>
    <row r="20" spans="1:16" ht="21" x14ac:dyDescent="0.35">
      <c r="A20" s="242"/>
      <c r="B20" s="228"/>
      <c r="C20" s="228"/>
      <c r="D20" s="228"/>
      <c r="E20" s="228">
        <f>E18*E19</f>
        <v>2.67</v>
      </c>
      <c r="F20" s="232" t="s">
        <v>46</v>
      </c>
      <c r="G20" s="228">
        <f>G14</f>
        <v>197.11</v>
      </c>
      <c r="H20" s="240">
        <f>E20*G20</f>
        <v>526.28370000000007</v>
      </c>
      <c r="I20" s="238" t="s">
        <v>130</v>
      </c>
      <c r="J20" s="250"/>
      <c r="K20" s="240"/>
      <c r="L20" s="238"/>
    </row>
    <row r="21" spans="1:16" ht="21.75" thickBot="1" x14ac:dyDescent="0.4">
      <c r="A21" s="229" t="s">
        <v>122</v>
      </c>
      <c r="B21" s="230"/>
      <c r="C21" s="230"/>
      <c r="D21" s="230"/>
      <c r="E21" s="236">
        <f>E20*7.065</f>
        <v>18.86355</v>
      </c>
      <c r="F21" s="234" t="s">
        <v>15</v>
      </c>
      <c r="G21" s="230"/>
      <c r="H21" s="236"/>
      <c r="I21" s="237"/>
      <c r="J21" s="251">
        <v>10</v>
      </c>
      <c r="K21" s="236">
        <f>E21*J21</f>
        <v>188.63550000000001</v>
      </c>
      <c r="L21" s="237" t="s">
        <v>130</v>
      </c>
    </row>
    <row r="22" spans="1:16" ht="21" x14ac:dyDescent="0.35">
      <c r="A22" s="224" t="s">
        <v>143</v>
      </c>
      <c r="B22" s="225"/>
      <c r="C22" s="225"/>
      <c r="D22" s="225"/>
      <c r="E22" s="225"/>
      <c r="F22" s="235"/>
      <c r="G22" s="225"/>
      <c r="H22" s="225"/>
      <c r="I22" s="235"/>
      <c r="J22" s="224"/>
      <c r="K22" s="225"/>
      <c r="L22" s="235"/>
      <c r="N22" s="200"/>
      <c r="O22" s="200" t="s">
        <v>125</v>
      </c>
      <c r="P22" s="200"/>
    </row>
    <row r="23" spans="1:16" ht="21" x14ac:dyDescent="0.35">
      <c r="A23" s="227" t="s">
        <v>121</v>
      </c>
      <c r="B23" s="228"/>
      <c r="C23" s="228"/>
      <c r="D23" s="228"/>
      <c r="F23" s="232"/>
      <c r="G23" s="228" t="s">
        <v>119</v>
      </c>
      <c r="H23" s="228"/>
      <c r="I23" s="232"/>
      <c r="J23" s="227"/>
      <c r="K23" s="228"/>
      <c r="L23" s="232"/>
      <c r="M23" s="231">
        <v>394.23</v>
      </c>
      <c r="N23" s="200" t="s">
        <v>126</v>
      </c>
      <c r="O23" s="216">
        <f>M23/6</f>
        <v>65.704999999999998</v>
      </c>
      <c r="P23" s="200" t="s">
        <v>127</v>
      </c>
    </row>
    <row r="24" spans="1:16" ht="21" x14ac:dyDescent="0.35">
      <c r="A24" s="227" t="s">
        <v>129</v>
      </c>
      <c r="B24" s="228"/>
      <c r="C24" s="228"/>
      <c r="D24" s="228" t="s">
        <v>56</v>
      </c>
      <c r="E24" s="228">
        <v>0.89</v>
      </c>
      <c r="F24" s="232" t="s">
        <v>46</v>
      </c>
      <c r="G24" s="228"/>
      <c r="H24" s="228"/>
      <c r="I24" s="232"/>
      <c r="J24" s="227"/>
      <c r="K24" s="228"/>
      <c r="L24" s="232"/>
    </row>
    <row r="25" spans="1:16" ht="21" x14ac:dyDescent="0.35">
      <c r="A25" s="227" t="s">
        <v>144</v>
      </c>
      <c r="B25" s="228"/>
      <c r="C25" s="228"/>
      <c r="D25" s="228" t="s">
        <v>145</v>
      </c>
      <c r="E25" s="228">
        <v>24</v>
      </c>
      <c r="F25" s="232" t="s">
        <v>52</v>
      </c>
      <c r="G25" s="228"/>
      <c r="H25" s="228"/>
      <c r="I25" s="232"/>
      <c r="J25" s="227"/>
      <c r="K25" s="228"/>
      <c r="L25" s="232"/>
    </row>
    <row r="26" spans="1:16" ht="21" x14ac:dyDescent="0.35">
      <c r="A26" s="227"/>
      <c r="B26" s="228"/>
      <c r="C26" s="228"/>
      <c r="D26" s="228"/>
      <c r="E26" s="228">
        <f>E24*E25</f>
        <v>21.36</v>
      </c>
      <c r="F26" s="232" t="s">
        <v>46</v>
      </c>
      <c r="G26" s="456">
        <f>O23</f>
        <v>65.704999999999998</v>
      </c>
      <c r="H26" s="228">
        <f>E26*G26</f>
        <v>1403.4587999999999</v>
      </c>
      <c r="I26" s="232" t="s">
        <v>130</v>
      </c>
      <c r="J26" s="227"/>
      <c r="K26" s="228"/>
      <c r="L26" s="232"/>
    </row>
    <row r="27" spans="1:16" ht="21.75" thickBot="1" x14ac:dyDescent="0.4">
      <c r="A27" s="229" t="s">
        <v>122</v>
      </c>
      <c r="B27" s="230"/>
      <c r="C27" s="230"/>
      <c r="D27" s="230"/>
      <c r="E27" s="230">
        <f>E26*1.96</f>
        <v>41.865600000000001</v>
      </c>
      <c r="F27" s="234"/>
      <c r="G27" s="230"/>
      <c r="H27" s="230"/>
      <c r="I27" s="234"/>
      <c r="J27" s="251">
        <v>10</v>
      </c>
      <c r="K27" s="236">
        <f>E27*J27</f>
        <v>418.65600000000001</v>
      </c>
      <c r="L27" s="237" t="s">
        <v>130</v>
      </c>
    </row>
    <row r="28" spans="1:16" ht="21" x14ac:dyDescent="0.35">
      <c r="A28" s="224" t="s">
        <v>131</v>
      </c>
      <c r="B28" s="225"/>
      <c r="C28" s="225"/>
      <c r="D28" s="225"/>
      <c r="E28" s="225"/>
      <c r="F28" s="235"/>
      <c r="G28" s="225"/>
      <c r="H28" s="225"/>
      <c r="I28" s="235"/>
      <c r="J28" s="227"/>
      <c r="K28" s="228"/>
      <c r="L28" s="232"/>
    </row>
    <row r="29" spans="1:16" ht="21" x14ac:dyDescent="0.35">
      <c r="A29" s="227" t="s">
        <v>132</v>
      </c>
      <c r="B29" s="228"/>
      <c r="C29" s="228"/>
      <c r="D29" s="228"/>
      <c r="E29" s="228" t="s">
        <v>13</v>
      </c>
      <c r="F29" s="232"/>
      <c r="G29" s="228" t="s">
        <v>119</v>
      </c>
      <c r="H29" s="99"/>
      <c r="I29" s="174"/>
      <c r="J29" s="242"/>
      <c r="K29" s="99"/>
      <c r="L29" s="174"/>
    </row>
    <row r="30" spans="1:16" ht="21" x14ac:dyDescent="0.35">
      <c r="A30" s="227" t="s">
        <v>133</v>
      </c>
      <c r="B30" s="228" t="s">
        <v>135</v>
      </c>
      <c r="C30" s="228" t="s">
        <v>146</v>
      </c>
      <c r="D30" s="228"/>
      <c r="E30" s="243">
        <f>(0.1+0.1)*3.56</f>
        <v>0.71200000000000008</v>
      </c>
      <c r="F30" s="232" t="s">
        <v>47</v>
      </c>
      <c r="G30" s="228"/>
      <c r="H30" s="99"/>
      <c r="I30" s="174"/>
      <c r="J30" s="242"/>
      <c r="K30" s="99"/>
      <c r="L30" s="174"/>
    </row>
    <row r="31" spans="1:16" ht="21" x14ac:dyDescent="0.35">
      <c r="A31" s="227" t="s">
        <v>120</v>
      </c>
      <c r="B31" s="228"/>
      <c r="C31" s="228" t="s">
        <v>147</v>
      </c>
      <c r="D31" s="228"/>
      <c r="E31" s="243">
        <f>(0.1+0.1)*2.67</f>
        <v>0.53400000000000003</v>
      </c>
      <c r="F31" s="232" t="s">
        <v>47</v>
      </c>
      <c r="G31" s="228"/>
      <c r="H31" s="99"/>
      <c r="I31" s="174"/>
      <c r="J31" s="242"/>
      <c r="K31" s="99"/>
      <c r="L31" s="174"/>
    </row>
    <row r="32" spans="1:16" ht="21.75" thickBot="1" x14ac:dyDescent="0.4">
      <c r="A32" s="227" t="s">
        <v>134</v>
      </c>
      <c r="B32" s="228"/>
      <c r="C32" s="228" t="s">
        <v>148</v>
      </c>
      <c r="D32" s="228"/>
      <c r="E32" s="243">
        <f>(0.05+0.05)*21.36</f>
        <v>2.1360000000000001</v>
      </c>
      <c r="F32" s="232" t="s">
        <v>47</v>
      </c>
      <c r="G32" s="228"/>
      <c r="H32" s="99"/>
      <c r="I32" s="174"/>
      <c r="J32" s="242"/>
      <c r="K32" s="99"/>
      <c r="L32" s="174"/>
    </row>
    <row r="33" spans="1:12" ht="21.75" thickBot="1" x14ac:dyDescent="0.4">
      <c r="A33" s="227"/>
      <c r="B33" s="228"/>
      <c r="C33" s="228"/>
      <c r="D33" s="228" t="s">
        <v>13</v>
      </c>
      <c r="E33" s="252">
        <f>SUM(E30:E32)</f>
        <v>3.3820000000000001</v>
      </c>
      <c r="F33" s="232" t="s">
        <v>47</v>
      </c>
      <c r="G33" s="228">
        <v>58</v>
      </c>
      <c r="H33" s="228">
        <f>E33*G33</f>
        <v>196.15600000000001</v>
      </c>
      <c r="I33" s="232" t="s">
        <v>130</v>
      </c>
      <c r="J33" s="227">
        <v>35</v>
      </c>
      <c r="K33" s="228">
        <f>E33*J33</f>
        <v>118.37</v>
      </c>
      <c r="L33" s="232" t="s">
        <v>130</v>
      </c>
    </row>
    <row r="34" spans="1:12" ht="21.75" thickBot="1" x14ac:dyDescent="0.4">
      <c r="A34" s="244"/>
      <c r="B34" s="245"/>
      <c r="C34" s="245"/>
      <c r="D34" s="245"/>
      <c r="E34" s="245" t="s">
        <v>137</v>
      </c>
      <c r="F34" s="246"/>
      <c r="G34" s="244" t="s">
        <v>7</v>
      </c>
      <c r="H34" s="247">
        <f>SUM(H14:H33)</f>
        <v>2827.6100999999999</v>
      </c>
      <c r="I34" s="253" t="s">
        <v>130</v>
      </c>
      <c r="J34" s="244" t="s">
        <v>136</v>
      </c>
      <c r="K34" s="247">
        <f>SUM(K15:K33)</f>
        <v>977.17549999999994</v>
      </c>
      <c r="L34" s="253" t="s">
        <v>130</v>
      </c>
    </row>
    <row r="36" spans="1:12" x14ac:dyDescent="0.2">
      <c r="E36" s="222"/>
    </row>
    <row r="39" spans="1:12" x14ac:dyDescent="0.2">
      <c r="B39" s="171"/>
      <c r="C39" s="170"/>
    </row>
    <row r="46" spans="1:12" x14ac:dyDescent="0.2">
      <c r="B46" s="173"/>
    </row>
  </sheetData>
  <mergeCells count="1">
    <mergeCell ref="A1:M1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47"/>
  <sheetViews>
    <sheetView topLeftCell="A4" workbookViewId="0">
      <selection activeCell="H26" sqref="H26"/>
    </sheetView>
  </sheetViews>
  <sheetFormatPr defaultRowHeight="14.25" x14ac:dyDescent="0.2"/>
  <cols>
    <col min="2" max="2" width="15.875" customWidth="1"/>
    <col min="3" max="3" width="21.25" customWidth="1"/>
    <col min="8" max="8" width="11.375" customWidth="1"/>
    <col min="10" max="10" width="1.5" customWidth="1"/>
    <col min="11" max="13" width="9" hidden="1" customWidth="1"/>
    <col min="16" max="16" width="19.75" customWidth="1"/>
  </cols>
  <sheetData>
    <row r="1" spans="1:13" ht="23.25" x14ac:dyDescent="0.35">
      <c r="A1" s="465" t="s">
        <v>197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3" ht="21" x14ac:dyDescent="0.35">
      <c r="A2" s="352" t="s">
        <v>0</v>
      </c>
      <c r="B2" s="2"/>
      <c r="C2" s="168" t="s">
        <v>1</v>
      </c>
      <c r="D2" s="36"/>
      <c r="E2" s="36"/>
      <c r="F2" s="4"/>
      <c r="G2" s="4"/>
      <c r="H2" s="5"/>
      <c r="I2" s="5"/>
      <c r="J2" s="5"/>
      <c r="K2" s="5"/>
      <c r="L2" s="5"/>
      <c r="M2" s="6"/>
    </row>
    <row r="3" spans="1:13" ht="21" x14ac:dyDescent="0.35">
      <c r="A3" s="43" t="str">
        <f>ปร.5!A3</f>
        <v xml:space="preserve">โครงการ  </v>
      </c>
      <c r="B3" s="8" t="str">
        <f>ปร.5!B3</f>
        <v xml:space="preserve">ก่อสร้างรางระบายน้ำ ค.ส.ล. รูปตัวยู หมู่ที่ 10 ซอย 2/3 (บริเวณบ้านเลขที่ 133 ถึงบ้านเลขที่ 158)
</v>
      </c>
      <c r="C3" s="8"/>
      <c r="D3" s="353"/>
      <c r="E3" s="8"/>
      <c r="F3" s="10"/>
      <c r="G3" s="8"/>
      <c r="H3" s="10"/>
      <c r="I3" s="10"/>
      <c r="J3" s="10"/>
      <c r="K3" s="10"/>
      <c r="L3" s="10"/>
      <c r="M3" s="8"/>
    </row>
    <row r="4" spans="1:13" ht="21" x14ac:dyDescent="0.35">
      <c r="A4" s="43" t="str">
        <f>ปร.5!A4</f>
        <v>ปริมาณงาน</v>
      </c>
      <c r="B4" s="8" t="str">
        <f>ปร.5!B4</f>
        <v xml:space="preserve"> - ก่อสร้างรางระบายน้ำ ค.ส.ล. รูปตัวยู กว้าง 0.50 เมตร ยาว 157.00 เมตร ลึก 0.45 เมตร
</v>
      </c>
      <c r="C4" s="8"/>
      <c r="D4" s="353"/>
      <c r="E4" s="8"/>
      <c r="F4" s="10"/>
      <c r="G4" s="8"/>
      <c r="H4" s="10"/>
      <c r="I4" s="10"/>
      <c r="J4" s="10"/>
      <c r="K4" s="10"/>
      <c r="L4" s="10"/>
      <c r="M4" s="8"/>
    </row>
    <row r="5" spans="1:13" ht="21" x14ac:dyDescent="0.35">
      <c r="A5" s="8"/>
      <c r="B5" s="216" t="str">
        <f>ปร.5!B5</f>
        <v xml:space="preserve"> - ก่อสร้างบ่อรับน้ำ ขนาด 0.80x0.80 เมตร ลึก 0.60 เมตร จำนวน 2 จุดๆละ 2 บ่อ
</v>
      </c>
      <c r="C5" s="8"/>
      <c r="D5" s="353"/>
      <c r="E5" s="8"/>
      <c r="F5" s="10"/>
      <c r="G5" s="8"/>
      <c r="H5" s="10"/>
      <c r="I5" s="10"/>
      <c r="J5" s="10"/>
      <c r="K5" s="10"/>
      <c r="L5" s="10"/>
      <c r="M5" s="8"/>
    </row>
    <row r="6" spans="1:13" ht="21" x14ac:dyDescent="0.35">
      <c r="A6" s="8"/>
      <c r="B6" s="216" t="str">
        <f>วิธีคิดฝาบ่อรับน้ำ!B6</f>
        <v xml:space="preserve"> - วางท่อระบายน้ำ คอนกรีต ขนาดเส้นผ่าศูนย์กลาง 0.30 เมตร จำนวน 2 จุดๆละ 4.00 เมตร
</v>
      </c>
      <c r="C6" s="8"/>
      <c r="D6" s="430"/>
      <c r="E6" s="8"/>
      <c r="F6" s="10"/>
      <c r="G6" s="8"/>
      <c r="H6" s="10"/>
      <c r="I6" s="10"/>
      <c r="J6" s="10"/>
      <c r="K6" s="10"/>
      <c r="L6" s="10"/>
      <c r="M6" s="8"/>
    </row>
    <row r="7" spans="1:13" ht="21" x14ac:dyDescent="0.35">
      <c r="A7" s="8"/>
      <c r="B7" s="216" t="str">
        <f>วิธีคิดฝาบ่อรับน้ำ!B7</f>
        <v xml:space="preserve">    ความยาวรวม 8.00 เมตร</v>
      </c>
      <c r="C7" s="8"/>
      <c r="D7" s="430"/>
      <c r="E7" s="8"/>
      <c r="F7" s="10"/>
      <c r="G7" s="8"/>
      <c r="H7" s="10"/>
      <c r="I7" s="10"/>
      <c r="J7" s="10"/>
      <c r="K7" s="10"/>
      <c r="L7" s="10"/>
      <c r="M7" s="8"/>
    </row>
    <row r="8" spans="1:13" ht="21" x14ac:dyDescent="0.35">
      <c r="A8" s="8"/>
      <c r="B8" s="216" t="str">
        <f>วิธีคิดฝาบ่อรับน้ำ!B8</f>
        <v xml:space="preserve">  ตามแบบเทศบาลตำบลเชียงคำ (อ้างอิงแบบมาตรฐาน ทถ-5-301)</v>
      </c>
      <c r="C8" s="8"/>
      <c r="D8" s="430"/>
      <c r="E8" s="8"/>
      <c r="F8" s="10"/>
      <c r="G8" s="8"/>
      <c r="H8" s="10"/>
      <c r="I8" s="10"/>
      <c r="J8" s="10"/>
      <c r="K8" s="10"/>
      <c r="L8" s="10"/>
      <c r="M8" s="8"/>
    </row>
    <row r="9" spans="1:13" ht="21" x14ac:dyDescent="0.35">
      <c r="A9" s="43" t="str">
        <f>ปร.5!A9</f>
        <v xml:space="preserve">สถานที่ก่อสร้าง  บริเวณซอย 2/3 หมู่ที่ 10  
บ้านใหม่  ตำบลหย่วน  
อำเภอเชียงคำ จังหวัดพะเยา
</v>
      </c>
      <c r="B9" s="8"/>
      <c r="C9" s="8"/>
      <c r="D9" s="353"/>
      <c r="E9" s="8"/>
      <c r="F9" s="10"/>
      <c r="G9" s="8"/>
      <c r="H9" s="10"/>
      <c r="I9" s="10"/>
      <c r="J9" s="10"/>
      <c r="K9" s="10"/>
      <c r="L9" s="10"/>
      <c r="M9" s="11"/>
    </row>
    <row r="10" spans="1:13" ht="21" x14ac:dyDescent="0.35">
      <c r="A10" s="43" t="str">
        <f>ปร.5!A10</f>
        <v>แบบเลขที่     7/2568</v>
      </c>
      <c r="B10" s="8"/>
      <c r="C10" s="8"/>
      <c r="D10" s="360"/>
      <c r="E10" s="11"/>
      <c r="F10" s="13"/>
      <c r="G10" s="8"/>
      <c r="H10" s="10"/>
      <c r="I10" s="10"/>
      <c r="J10" s="10"/>
      <c r="K10" s="10"/>
      <c r="L10" s="10"/>
      <c r="M10" s="8"/>
    </row>
    <row r="12" spans="1:13" ht="21" x14ac:dyDescent="0.35">
      <c r="A12" s="449" t="s">
        <v>217</v>
      </c>
      <c r="D12" s="450" t="s">
        <v>10</v>
      </c>
      <c r="E12" s="450" t="s">
        <v>11</v>
      </c>
      <c r="F12" s="450" t="s">
        <v>119</v>
      </c>
      <c r="G12" s="450"/>
      <c r="H12" s="450" t="s">
        <v>13</v>
      </c>
      <c r="I12" s="450"/>
      <c r="J12" s="99"/>
      <c r="K12" s="99"/>
      <c r="L12" s="99"/>
    </row>
    <row r="13" spans="1:13" ht="21" x14ac:dyDescent="0.35">
      <c r="J13" s="228"/>
      <c r="K13" s="228"/>
      <c r="L13" s="228"/>
      <c r="M13" s="231"/>
    </row>
    <row r="14" spans="1:13" ht="21" x14ac:dyDescent="0.35">
      <c r="A14" s="227"/>
      <c r="C14" s="450"/>
      <c r="D14" s="450"/>
      <c r="E14" s="450"/>
      <c r="F14" s="452"/>
      <c r="G14" s="450"/>
      <c r="H14" s="452"/>
      <c r="I14" s="450"/>
      <c r="J14" s="239"/>
      <c r="K14" s="239"/>
      <c r="L14" s="239"/>
    </row>
    <row r="15" spans="1:13" ht="21" x14ac:dyDescent="0.35">
      <c r="A15" s="451" t="s">
        <v>226</v>
      </c>
      <c r="D15" s="450">
        <v>8</v>
      </c>
      <c r="E15" s="450" t="s">
        <v>52</v>
      </c>
      <c r="F15" s="452">
        <v>571.96</v>
      </c>
      <c r="G15" s="450" t="s">
        <v>218</v>
      </c>
      <c r="H15" s="452">
        <f t="shared" ref="H15:H21" si="0">D15*F15</f>
        <v>4575.68</v>
      </c>
      <c r="I15" s="450" t="s">
        <v>130</v>
      </c>
      <c r="J15" s="239"/>
      <c r="K15" s="239"/>
      <c r="L15" s="239"/>
    </row>
    <row r="16" spans="1:13" ht="21" x14ac:dyDescent="0.35">
      <c r="A16" s="451" t="s">
        <v>225</v>
      </c>
      <c r="D16" s="450">
        <v>3.3</v>
      </c>
      <c r="E16" s="450" t="s">
        <v>14</v>
      </c>
      <c r="F16" s="452">
        <v>112</v>
      </c>
      <c r="G16" s="450" t="s">
        <v>219</v>
      </c>
      <c r="H16" s="452">
        <f t="shared" si="0"/>
        <v>369.59999999999997</v>
      </c>
      <c r="I16" s="450" t="s">
        <v>130</v>
      </c>
      <c r="J16" s="228"/>
      <c r="K16" s="228"/>
      <c r="L16" s="228"/>
    </row>
    <row r="17" spans="1:12" ht="21" x14ac:dyDescent="0.35">
      <c r="A17" s="451" t="s">
        <v>227</v>
      </c>
      <c r="D17" s="450">
        <f>0.75*0.1*8</f>
        <v>0.60000000000000009</v>
      </c>
      <c r="E17" s="450" t="s">
        <v>14</v>
      </c>
      <c r="F17" s="452">
        <v>2000</v>
      </c>
      <c r="G17" s="450" t="s">
        <v>219</v>
      </c>
      <c r="H17" s="452">
        <f t="shared" si="0"/>
        <v>1200.0000000000002</v>
      </c>
      <c r="I17" s="450" t="s">
        <v>130</v>
      </c>
      <c r="J17" s="228"/>
      <c r="K17" s="228"/>
      <c r="L17" s="228"/>
    </row>
    <row r="18" spans="1:12" ht="21" x14ac:dyDescent="0.35">
      <c r="A18" s="451" t="s">
        <v>220</v>
      </c>
      <c r="D18" s="450">
        <v>0.6</v>
      </c>
      <c r="E18" s="450" t="s">
        <v>14</v>
      </c>
      <c r="F18" s="452">
        <v>327</v>
      </c>
      <c r="G18" s="450" t="s">
        <v>219</v>
      </c>
      <c r="H18" s="452">
        <f t="shared" si="0"/>
        <v>196.2</v>
      </c>
      <c r="I18" s="450" t="s">
        <v>130</v>
      </c>
      <c r="J18" s="228"/>
      <c r="K18" s="228"/>
      <c r="L18" s="228"/>
    </row>
    <row r="19" spans="1:12" ht="21" x14ac:dyDescent="0.35">
      <c r="A19" s="451" t="s">
        <v>228</v>
      </c>
      <c r="D19" s="450">
        <v>6</v>
      </c>
      <c r="E19" s="450" t="s">
        <v>221</v>
      </c>
      <c r="F19" s="452">
        <v>300</v>
      </c>
      <c r="G19" s="450" t="s">
        <v>219</v>
      </c>
      <c r="H19" s="452">
        <f t="shared" si="0"/>
        <v>1800</v>
      </c>
      <c r="I19" s="450" t="s">
        <v>130</v>
      </c>
      <c r="J19" s="239"/>
      <c r="K19" s="239"/>
      <c r="L19" s="239"/>
    </row>
    <row r="20" spans="1:12" ht="21" x14ac:dyDescent="0.35">
      <c r="A20" s="451" t="s">
        <v>222</v>
      </c>
      <c r="D20" s="450">
        <f>0.211*8</f>
        <v>1.6879999999999999</v>
      </c>
      <c r="E20" s="450" t="s">
        <v>14</v>
      </c>
      <c r="F20" s="452">
        <v>543.62</v>
      </c>
      <c r="G20" s="450" t="s">
        <v>219</v>
      </c>
      <c r="H20" s="452">
        <f t="shared" si="0"/>
        <v>917.63055999999995</v>
      </c>
      <c r="I20" s="450" t="s">
        <v>130</v>
      </c>
      <c r="J20" s="228"/>
      <c r="K20" s="228"/>
      <c r="L20" s="228"/>
    </row>
    <row r="21" spans="1:12" ht="21" x14ac:dyDescent="0.35">
      <c r="A21" s="451" t="s">
        <v>223</v>
      </c>
      <c r="D21" s="450">
        <f>0.211*8</f>
        <v>1.6879999999999999</v>
      </c>
      <c r="E21" s="450" t="s">
        <v>14</v>
      </c>
      <c r="F21" s="452">
        <v>112</v>
      </c>
      <c r="G21" s="450" t="s">
        <v>219</v>
      </c>
      <c r="H21" s="452">
        <f t="shared" si="0"/>
        <v>189.05599999999998</v>
      </c>
      <c r="I21" s="450" t="s">
        <v>130</v>
      </c>
      <c r="J21" s="228"/>
      <c r="K21" s="228"/>
      <c r="L21" s="228"/>
    </row>
    <row r="22" spans="1:12" ht="21" x14ac:dyDescent="0.35">
      <c r="A22" s="451"/>
      <c r="D22" s="450"/>
      <c r="E22" s="450"/>
      <c r="F22" s="450"/>
      <c r="G22" s="450" t="s">
        <v>13</v>
      </c>
      <c r="H22" s="453">
        <f>SUM(H14:H21)</f>
        <v>9248.1665600000015</v>
      </c>
      <c r="I22" s="450" t="s">
        <v>130</v>
      </c>
      <c r="J22" s="228"/>
      <c r="K22" s="228"/>
      <c r="L22" s="228"/>
    </row>
    <row r="23" spans="1:12" ht="21" x14ac:dyDescent="0.35">
      <c r="D23" s="450"/>
      <c r="E23" s="450"/>
      <c r="F23" s="450"/>
      <c r="G23" s="450" t="s">
        <v>10</v>
      </c>
      <c r="H23" s="450">
        <v>8</v>
      </c>
      <c r="I23" s="450" t="s">
        <v>52</v>
      </c>
      <c r="J23" s="228"/>
      <c r="K23" s="228"/>
      <c r="L23" s="228"/>
    </row>
    <row r="24" spans="1:12" ht="21" x14ac:dyDescent="0.35">
      <c r="D24" s="450"/>
      <c r="E24" s="450"/>
      <c r="F24" s="450"/>
      <c r="G24" s="450" t="s">
        <v>224</v>
      </c>
      <c r="H24" s="453">
        <f>H22/8</f>
        <v>1156.0208200000002</v>
      </c>
      <c r="I24" s="450" t="s">
        <v>52</v>
      </c>
      <c r="J24" s="239"/>
      <c r="K24" s="239"/>
      <c r="L24" s="239"/>
    </row>
    <row r="25" spans="1:12" ht="21" x14ac:dyDescent="0.35">
      <c r="A25" s="228"/>
      <c r="B25" s="228"/>
      <c r="C25" s="228"/>
      <c r="D25" s="228"/>
      <c r="E25" s="228"/>
      <c r="F25" s="228"/>
      <c r="G25" s="228" t="s">
        <v>246</v>
      </c>
      <c r="H25" s="464">
        <v>1150</v>
      </c>
      <c r="I25" s="450" t="s">
        <v>247</v>
      </c>
      <c r="J25" s="228"/>
      <c r="K25" s="228"/>
      <c r="L25" s="228"/>
    </row>
    <row r="26" spans="1:12" ht="21" x14ac:dyDescent="0.35">
      <c r="A26" s="228"/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</row>
    <row r="27" spans="1:12" ht="21" x14ac:dyDescent="0.35">
      <c r="A27" s="228"/>
      <c r="B27" s="228"/>
      <c r="C27" s="228"/>
      <c r="D27" s="228"/>
      <c r="E27" s="228"/>
      <c r="F27" s="228"/>
      <c r="G27" s="228"/>
      <c r="H27" s="228"/>
      <c r="I27" s="228"/>
      <c r="J27" s="228"/>
      <c r="K27" s="228"/>
      <c r="L27" s="228"/>
    </row>
    <row r="28" spans="1:12" ht="21" x14ac:dyDescent="0.35">
      <c r="A28" s="228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</row>
    <row r="29" spans="1:12" ht="21" x14ac:dyDescent="0.35">
      <c r="A29" s="228"/>
      <c r="B29" s="228"/>
      <c r="C29" s="228"/>
      <c r="D29" s="228"/>
      <c r="E29" s="228"/>
      <c r="F29" s="228"/>
      <c r="G29" s="228"/>
      <c r="H29" s="228"/>
      <c r="I29" s="228"/>
      <c r="J29" s="239"/>
      <c r="K29" s="239"/>
      <c r="L29" s="239"/>
    </row>
    <row r="30" spans="1:12" ht="21" x14ac:dyDescent="0.35">
      <c r="A30" s="228"/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</row>
    <row r="31" spans="1:12" ht="21" x14ac:dyDescent="0.35">
      <c r="A31" s="228"/>
      <c r="B31" s="228"/>
      <c r="C31" s="228"/>
      <c r="D31" s="228"/>
      <c r="E31" s="228"/>
      <c r="F31" s="228"/>
      <c r="G31" s="228"/>
      <c r="H31" s="228"/>
      <c r="I31" s="228"/>
      <c r="J31" s="228"/>
      <c r="K31" s="228"/>
      <c r="L31" s="228"/>
    </row>
    <row r="32" spans="1:12" ht="21" x14ac:dyDescent="0.35">
      <c r="A32" s="228"/>
      <c r="B32" s="228"/>
      <c r="C32" s="228"/>
      <c r="D32" s="228"/>
      <c r="E32" s="228"/>
      <c r="F32" s="228"/>
      <c r="G32" s="228"/>
      <c r="H32" s="228"/>
      <c r="I32" s="228"/>
      <c r="J32" s="228"/>
      <c r="K32" s="228"/>
      <c r="L32" s="228"/>
    </row>
    <row r="33" spans="1:12" ht="21" x14ac:dyDescent="0.35">
      <c r="A33" s="228"/>
      <c r="B33" s="228"/>
      <c r="C33" s="228"/>
      <c r="D33" s="228"/>
      <c r="E33" s="228"/>
      <c r="F33" s="228"/>
      <c r="G33" s="228"/>
      <c r="H33" s="228"/>
      <c r="I33" s="228"/>
      <c r="J33" s="228"/>
      <c r="K33" s="228"/>
      <c r="L33" s="228"/>
    </row>
    <row r="34" spans="1:12" ht="21" x14ac:dyDescent="0.35">
      <c r="A34" s="228"/>
      <c r="B34" s="228"/>
      <c r="C34" s="228"/>
      <c r="D34" s="228"/>
      <c r="E34" s="228"/>
      <c r="F34" s="228"/>
      <c r="G34" s="228"/>
      <c r="H34" s="228"/>
      <c r="I34" s="228"/>
      <c r="J34" s="239"/>
      <c r="K34" s="239"/>
      <c r="L34" s="239"/>
    </row>
    <row r="35" spans="1:12" ht="21" x14ac:dyDescent="0.35">
      <c r="A35" s="228"/>
      <c r="B35" s="228"/>
      <c r="C35" s="228"/>
      <c r="D35" s="228"/>
      <c r="E35" s="228"/>
      <c r="F35" s="228"/>
      <c r="G35" s="228"/>
      <c r="H35" s="228"/>
      <c r="I35" s="228"/>
      <c r="J35" s="228"/>
      <c r="K35" s="228"/>
      <c r="L35" s="228"/>
    </row>
    <row r="36" spans="1:12" ht="21" x14ac:dyDescent="0.35">
      <c r="A36" s="228"/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</row>
    <row r="37" spans="1:12" ht="21" x14ac:dyDescent="0.35">
      <c r="A37" s="22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</row>
    <row r="38" spans="1:12" ht="21" x14ac:dyDescent="0.35">
      <c r="A38" s="228"/>
      <c r="B38" s="228"/>
      <c r="C38" s="228"/>
      <c r="D38" s="228"/>
      <c r="E38" s="228"/>
      <c r="F38" s="228"/>
      <c r="G38" s="228"/>
      <c r="H38" s="228"/>
      <c r="I38" s="228"/>
      <c r="J38" s="239"/>
      <c r="K38" s="239"/>
      <c r="L38" s="239"/>
    </row>
    <row r="39" spans="1:12" ht="21" x14ac:dyDescent="0.35">
      <c r="A39" s="228"/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</row>
    <row r="40" spans="1:12" ht="21" x14ac:dyDescent="0.35">
      <c r="A40" s="228"/>
      <c r="B40" s="228"/>
      <c r="C40" s="228"/>
      <c r="D40" s="228"/>
      <c r="E40" s="228"/>
      <c r="F40" s="228"/>
      <c r="G40" s="228"/>
      <c r="H40" s="228"/>
      <c r="I40" s="228"/>
      <c r="J40" s="228"/>
      <c r="K40" s="228"/>
      <c r="L40" s="228"/>
    </row>
    <row r="41" spans="1:12" ht="21" x14ac:dyDescent="0.35">
      <c r="A41" s="228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</row>
    <row r="42" spans="1:12" ht="21" x14ac:dyDescent="0.35">
      <c r="A42" s="228"/>
      <c r="B42" s="228"/>
      <c r="C42" s="228"/>
      <c r="D42" s="228"/>
      <c r="E42" s="228"/>
      <c r="F42" s="228"/>
      <c r="G42" s="228"/>
      <c r="H42" s="228"/>
      <c r="I42" s="228"/>
      <c r="J42" s="228"/>
      <c r="K42" s="228"/>
      <c r="L42" s="228"/>
    </row>
    <row r="43" spans="1:12" ht="21" x14ac:dyDescent="0.35">
      <c r="A43" s="228"/>
      <c r="B43" s="228"/>
      <c r="C43" s="228"/>
      <c r="D43" s="228"/>
      <c r="E43" s="228"/>
      <c r="F43" s="228"/>
      <c r="G43" s="228"/>
      <c r="H43" s="228"/>
      <c r="I43" s="228"/>
      <c r="J43" s="239"/>
      <c r="K43" s="239"/>
      <c r="L43" s="239"/>
    </row>
    <row r="44" spans="1:12" x14ac:dyDescent="0.2">
      <c r="A44" s="99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</row>
    <row r="45" spans="1:12" x14ac:dyDescent="0.2">
      <c r="A45" s="99"/>
      <c r="B45" s="454"/>
      <c r="C45" s="99"/>
      <c r="D45" s="99"/>
      <c r="E45" s="99"/>
      <c r="F45" s="99"/>
      <c r="G45" s="99"/>
      <c r="H45" s="99"/>
      <c r="I45" s="99"/>
      <c r="J45" s="99"/>
      <c r="K45" s="99"/>
      <c r="L45" s="99"/>
    </row>
    <row r="46" spans="1:12" x14ac:dyDescent="0.2">
      <c r="A46" s="99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</row>
    <row r="47" spans="1:12" ht="21" x14ac:dyDescent="0.35">
      <c r="A47" s="228"/>
      <c r="B47" s="228"/>
      <c r="C47" s="228"/>
      <c r="D47" s="228"/>
      <c r="E47" s="228"/>
      <c r="F47" s="99"/>
      <c r="G47" s="228"/>
      <c r="H47" s="231"/>
      <c r="I47" s="228"/>
      <c r="J47" s="228"/>
      <c r="K47" s="231"/>
      <c r="L47" s="228"/>
    </row>
  </sheetData>
  <mergeCells count="1">
    <mergeCell ref="A1:M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8</vt:i4>
      </vt:variant>
      <vt:variant>
        <vt:lpstr>ช่วงที่มีชื่อ</vt:lpstr>
      </vt:variant>
      <vt:variant>
        <vt:i4>7</vt:i4>
      </vt:variant>
    </vt:vector>
  </HeadingPairs>
  <TitlesOfParts>
    <vt:vector size="15" baseType="lpstr">
      <vt:lpstr>หน้าปก</vt:lpstr>
      <vt:lpstr>ปร.5</vt:lpstr>
      <vt:lpstr>ปร 4 ราง</vt:lpstr>
      <vt:lpstr>คิดราง</vt:lpstr>
      <vt:lpstr>คิดฝา</vt:lpstr>
      <vt:lpstr>คิดบ่อรับน้ำ</vt:lpstr>
      <vt:lpstr>วิธีคิดฝาบ่อรับน้ำ</vt:lpstr>
      <vt:lpstr>วิธีคิดวางท่อ</vt:lpstr>
      <vt:lpstr>คิดบ่อรับน้ำ!Print_Area</vt:lpstr>
      <vt:lpstr>คิดฝา!Print_Area</vt:lpstr>
      <vt:lpstr>คิดราง!Print_Area</vt:lpstr>
      <vt:lpstr>'ปร 4 ราง'!Print_Area</vt:lpstr>
      <vt:lpstr>วิธีคิดฝาบ่อรับน้ำ!Print_Area</vt:lpstr>
      <vt:lpstr>วิธีคิดวางท่อ!Print_Area</vt:lpstr>
      <vt:lpstr>หน้าปก!Print_Area</vt:lpstr>
    </vt:vector>
  </TitlesOfParts>
  <Company>www.easyosteam.com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Mr.KKD</dc:creator>
  <cp:lastModifiedBy>User</cp:lastModifiedBy>
  <cp:lastPrinted>2024-12-16T06:56:35Z</cp:lastPrinted>
  <dcterms:created xsi:type="dcterms:W3CDTF">2022-01-27T03:08:01Z</dcterms:created>
  <dcterms:modified xsi:type="dcterms:W3CDTF">2025-01-07T07:15:36Z</dcterms:modified>
</cp:coreProperties>
</file>