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โต๊ะทำงานใหม่\เทศบัญญัติ 67\"/>
    </mc:Choice>
  </mc:AlternateContent>
  <xr:revisionPtr revIDLastSave="0" documentId="13_ncr:1_{2C01A7BE-E0D6-4496-A019-B2A51EC75DB8}" xr6:coauthVersionLast="47" xr6:coauthVersionMax="47" xr10:uidLastSave="{00000000-0000-0000-0000-000000000000}"/>
  <bookViews>
    <workbookView xWindow="-120" yWindow="-120" windowWidth="24240" windowHeight="13140" tabRatio="930" activeTab="3" xr2:uid="{00000000-000D-0000-FFFF-FFFF00000000}"/>
  </bookViews>
  <sheets>
    <sheet name="ปร.5    " sheetId="9" r:id="rId1"/>
    <sheet name="สรุปเป็นค่างานต้นทุน" sheetId="26" r:id="rId2"/>
    <sheet name="งานรื้อถอน" sheetId="1" r:id="rId3"/>
    <sheet name="งานโครงหลังคาใหม่" sheetId="27" r:id="rId4"/>
    <sheet name="งานระบบไฟฟ้าและสื่อสาร" sheetId="34" r:id="rId5"/>
    <sheet name="งานเพิ่มเติม" sheetId="35" r:id="rId6"/>
    <sheet name="ฝ้าภายนอก" sheetId="32" r:id="rId7"/>
    <sheet name="ปก" sheetId="33" r:id="rId8"/>
    <sheet name="ปริมาณวัสดุมวลรวม" sheetId="31" r:id="rId9"/>
    <sheet name="งานปรับพื้นที่" sheetId="30" r:id="rId10"/>
  </sheets>
  <externalReferences>
    <externalReference r:id="rId11"/>
  </externalReferences>
  <definedNames>
    <definedName name="_xlnm.Print_Area" localSheetId="3">งานโครงหลังคาใหม่!$A$1:$J$31</definedName>
    <definedName name="_xlnm.Print_Area" localSheetId="9">งานปรับพื้นที่!$A$4:$J$22</definedName>
    <definedName name="_xlnm.Print_Area" localSheetId="5">งานเพิ่มเติม!$A$1:$K$33</definedName>
    <definedName name="_xlnm.Print_Area" localSheetId="4">งานระบบไฟฟ้าและสื่อสาร!$A$1:$J$30</definedName>
    <definedName name="_xlnm.Print_Area" localSheetId="2">งานรื้อถอน!$A$1:$M$29</definedName>
    <definedName name="_xlnm.Print_Area" localSheetId="0">'ปร.5    '!$A$1:$F$43</definedName>
    <definedName name="_xlnm.Print_Area" localSheetId="1">สรุปเป็นค่างานต้นทุน!$A$1:$J$31</definedName>
    <definedName name="งานโครงสร้าง">#REF!</definedName>
    <definedName name="ปรับพื้นที่__งานถางป่าขุดตอ__ขนาดเบา">#REF!</definedName>
  </definedNames>
  <calcPr calcId="181029"/>
</workbook>
</file>

<file path=xl/calcChain.xml><?xml version="1.0" encoding="utf-8"?>
<calcChain xmlns="http://schemas.openxmlformats.org/spreadsheetml/2006/main">
  <c r="F16" i="34" l="1"/>
  <c r="F15" i="34"/>
  <c r="F14" i="34"/>
  <c r="F13" i="34"/>
  <c r="F12" i="34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I12" i="34" l="1"/>
  <c r="I13" i="34"/>
  <c r="I14" i="34"/>
  <c r="I15" i="34"/>
  <c r="I16" i="34"/>
  <c r="I17" i="34"/>
  <c r="F17" i="34"/>
  <c r="H17" i="35"/>
  <c r="I17" i="35" s="1"/>
  <c r="F17" i="35"/>
  <c r="H16" i="35"/>
  <c r="E16" i="35"/>
  <c r="F16" i="35"/>
  <c r="I16" i="35" s="1"/>
  <c r="E15" i="35"/>
  <c r="F15" i="35" s="1"/>
  <c r="H15" i="35"/>
  <c r="H16" i="34"/>
  <c r="H14" i="35"/>
  <c r="F14" i="35"/>
  <c r="I14" i="35" s="1"/>
  <c r="I18" i="35" s="1"/>
  <c r="H13" i="35"/>
  <c r="F13" i="35"/>
  <c r="I13" i="35" s="1"/>
  <c r="H12" i="35"/>
  <c r="F12" i="35"/>
  <c r="I12" i="35" s="1"/>
  <c r="F18" i="35"/>
  <c r="H11" i="35"/>
  <c r="F11" i="35"/>
  <c r="I11" i="35" s="1"/>
  <c r="F6" i="35"/>
  <c r="A6" i="35"/>
  <c r="A4" i="35"/>
  <c r="H17" i="34"/>
  <c r="H15" i="34"/>
  <c r="I15" i="35" l="1"/>
  <c r="I18" i="26" s="1"/>
  <c r="F11" i="27"/>
  <c r="H11" i="27"/>
  <c r="I11" i="27"/>
  <c r="I29" i="27" s="1"/>
  <c r="F12" i="1" l="1"/>
  <c r="F6" i="34" l="1"/>
  <c r="H14" i="34"/>
  <c r="H13" i="34"/>
  <c r="H12" i="34"/>
  <c r="H11" i="34"/>
  <c r="F11" i="34"/>
  <c r="A2" i="34"/>
  <c r="A4" i="34"/>
  <c r="F4" i="34"/>
  <c r="A6" i="34"/>
  <c r="I11" i="34" l="1"/>
  <c r="I18" i="34" l="1"/>
  <c r="I17" i="26" s="1"/>
  <c r="J92" i="31"/>
  <c r="J90" i="31"/>
  <c r="A20" i="33" l="1"/>
  <c r="H13" i="30" l="1"/>
  <c r="F13" i="30"/>
  <c r="I13" i="30" l="1"/>
  <c r="E7" i="32"/>
  <c r="G7" i="32" s="1"/>
  <c r="E8" i="32"/>
  <c r="G8" i="32"/>
  <c r="E9" i="32"/>
  <c r="G9" i="32" s="1"/>
  <c r="B10" i="32"/>
  <c r="E10" i="32"/>
  <c r="F10" i="32"/>
  <c r="E11" i="32"/>
  <c r="G11" i="32"/>
  <c r="E12" i="32"/>
  <c r="G12" i="32" s="1"/>
  <c r="E13" i="32"/>
  <c r="G13" i="32" s="1"/>
  <c r="E14" i="32"/>
  <c r="G14" i="32" s="1"/>
  <c r="E15" i="32"/>
  <c r="G15" i="32"/>
  <c r="E16" i="32"/>
  <c r="G16" i="32" s="1"/>
  <c r="E17" i="32"/>
  <c r="G17" i="32" s="1"/>
  <c r="E18" i="32"/>
  <c r="G18" i="32" s="1"/>
  <c r="G22" i="32"/>
  <c r="M245" i="31"/>
  <c r="M244" i="31"/>
  <c r="M243" i="31"/>
  <c r="M238" i="31"/>
  <c r="M237" i="31"/>
  <c r="M236" i="31"/>
  <c r="M235" i="31"/>
  <c r="M240" i="31" s="1"/>
  <c r="M231" i="31"/>
  <c r="M230" i="31"/>
  <c r="M229" i="31"/>
  <c r="M228" i="31"/>
  <c r="M233" i="31" s="1"/>
  <c r="M222" i="31"/>
  <c r="M221" i="31"/>
  <c r="M220" i="31"/>
  <c r="M219" i="31"/>
  <c r="M224" i="31" s="1"/>
  <c r="M212" i="31"/>
  <c r="M211" i="31"/>
  <c r="M210" i="31"/>
  <c r="M207" i="31"/>
  <c r="M206" i="31"/>
  <c r="M205" i="31"/>
  <c r="M208" i="31" s="1"/>
  <c r="M202" i="31"/>
  <c r="M201" i="31"/>
  <c r="J201" i="31"/>
  <c r="M200" i="31"/>
  <c r="M199" i="31"/>
  <c r="M196" i="31"/>
  <c r="M195" i="31"/>
  <c r="M197" i="31" s="1"/>
  <c r="M185" i="31"/>
  <c r="M182" i="31"/>
  <c r="M179" i="31"/>
  <c r="J178" i="31"/>
  <c r="M178" i="31" s="1"/>
  <c r="J177" i="31"/>
  <c r="M177" i="31" s="1"/>
  <c r="M176" i="31"/>
  <c r="M173" i="31"/>
  <c r="M172" i="31"/>
  <c r="M174" i="31" s="1"/>
  <c r="M158" i="31"/>
  <c r="M157" i="31"/>
  <c r="M156" i="31"/>
  <c r="M159" i="31" s="1"/>
  <c r="M150" i="31"/>
  <c r="M149" i="31"/>
  <c r="M148" i="31"/>
  <c r="M151" i="31" s="1"/>
  <c r="J139" i="31"/>
  <c r="M139" i="31" s="1"/>
  <c r="J138" i="31"/>
  <c r="M138" i="31" s="1"/>
  <c r="M137" i="31"/>
  <c r="M133" i="31"/>
  <c r="M132" i="31"/>
  <c r="M131" i="31"/>
  <c r="M127" i="31"/>
  <c r="M126" i="31"/>
  <c r="M125" i="31"/>
  <c r="M124" i="31"/>
  <c r="M128" i="31" s="1"/>
  <c r="J116" i="31"/>
  <c r="M116" i="31" s="1"/>
  <c r="J114" i="31"/>
  <c r="M114" i="31" s="1"/>
  <c r="J110" i="31"/>
  <c r="M110" i="31" s="1"/>
  <c r="M109" i="31"/>
  <c r="J109" i="31"/>
  <c r="J108" i="31"/>
  <c r="M108" i="31" s="1"/>
  <c r="M93" i="31"/>
  <c r="M92" i="31"/>
  <c r="J91" i="31"/>
  <c r="M91" i="31" s="1"/>
  <c r="M90" i="31"/>
  <c r="M89" i="31"/>
  <c r="J86" i="31"/>
  <c r="M86" i="31" s="1"/>
  <c r="M85" i="31"/>
  <c r="M84" i="31"/>
  <c r="J84" i="31"/>
  <c r="M82" i="31"/>
  <c r="J79" i="31"/>
  <c r="M79" i="31" s="1"/>
  <c r="J78" i="31"/>
  <c r="M78" i="31" s="1"/>
  <c r="J77" i="31"/>
  <c r="M77" i="31" s="1"/>
  <c r="J76" i="31"/>
  <c r="J83" i="31" s="1"/>
  <c r="M83" i="31" s="1"/>
  <c r="J75" i="31"/>
  <c r="M75" i="31" s="1"/>
  <c r="J70" i="31"/>
  <c r="M70" i="31" s="1"/>
  <c r="J68" i="31"/>
  <c r="M68" i="31" s="1"/>
  <c r="M66" i="31"/>
  <c r="M63" i="31"/>
  <c r="J63" i="31"/>
  <c r="J62" i="31"/>
  <c r="M62" i="31" s="1"/>
  <c r="J61" i="31"/>
  <c r="M61" i="31" s="1"/>
  <c r="J60" i="31"/>
  <c r="M60" i="31" s="1"/>
  <c r="M59" i="31"/>
  <c r="J53" i="31"/>
  <c r="M53" i="31" s="1"/>
  <c r="J52" i="31"/>
  <c r="M52" i="31" s="1"/>
  <c r="J51" i="31"/>
  <c r="M51" i="31" s="1"/>
  <c r="J50" i="31"/>
  <c r="M50" i="31" s="1"/>
  <c r="J44" i="31"/>
  <c r="M44" i="31" s="1"/>
  <c r="J38" i="31"/>
  <c r="M38" i="31" s="1"/>
  <c r="J32" i="31"/>
  <c r="M32" i="31" s="1"/>
  <c r="J31" i="31"/>
  <c r="M31" i="31" s="1"/>
  <c r="J30" i="31"/>
  <c r="J36" i="31" s="1"/>
  <c r="J29" i="31"/>
  <c r="J35" i="31" l="1"/>
  <c r="J41" i="31" s="1"/>
  <c r="M41" i="31" s="1"/>
  <c r="M29" i="31"/>
  <c r="M134" i="31"/>
  <c r="M247" i="31"/>
  <c r="J69" i="31"/>
  <c r="M69" i="31" s="1"/>
  <c r="M203" i="31"/>
  <c r="M213" i="31"/>
  <c r="G10" i="32"/>
  <c r="G20" i="32" s="1"/>
  <c r="M94" i="31"/>
  <c r="M140" i="31"/>
  <c r="J115" i="31"/>
  <c r="M115" i="31" s="1"/>
  <c r="J113" i="31"/>
  <c r="M113" i="31" s="1"/>
  <c r="M64" i="31"/>
  <c r="J67" i="31"/>
  <c r="M67" i="31" s="1"/>
  <c r="M71" i="31" s="1"/>
  <c r="J37" i="31"/>
  <c r="J43" i="31" s="1"/>
  <c r="M43" i="31" s="1"/>
  <c r="J184" i="31"/>
  <c r="M184" i="31" s="1"/>
  <c r="M76" i="31"/>
  <c r="M80" i="31" s="1"/>
  <c r="J183" i="31"/>
  <c r="M183" i="31" s="1"/>
  <c r="M186" i="31" s="1"/>
  <c r="E19" i="32"/>
  <c r="G19" i="32" s="1"/>
  <c r="J42" i="31"/>
  <c r="M42" i="31" s="1"/>
  <c r="M45" i="31" s="1"/>
  <c r="M36" i="31"/>
  <c r="M111" i="31"/>
  <c r="M117" i="31"/>
  <c r="M180" i="31"/>
  <c r="M54" i="31"/>
  <c r="M87" i="31"/>
  <c r="M35" i="31"/>
  <c r="M37" i="31"/>
  <c r="M30" i="31"/>
  <c r="M33" i="31" s="1"/>
  <c r="A6" i="30"/>
  <c r="A8" i="30"/>
  <c r="F8" i="30"/>
  <c r="F6" i="27"/>
  <c r="A6" i="27"/>
  <c r="A4" i="27"/>
  <c r="F11" i="1"/>
  <c r="H11" i="1"/>
  <c r="A3" i="26"/>
  <c r="A2" i="35" s="1"/>
  <c r="F5" i="26"/>
  <c r="A6" i="26"/>
  <c r="F6" i="1"/>
  <c r="A6" i="1"/>
  <c r="A4" i="1"/>
  <c r="A5" i="34" l="1"/>
  <c r="A5" i="35"/>
  <c r="F6" i="30"/>
  <c r="F4" i="35"/>
  <c r="G21" i="32"/>
  <c r="G23" i="32" s="1"/>
  <c r="G24" i="32" s="1"/>
  <c r="G25" i="32" s="1"/>
  <c r="M39" i="31"/>
  <c r="F4" i="1"/>
  <c r="I11" i="1"/>
  <c r="I12" i="1" s="1"/>
  <c r="I15" i="26" s="1"/>
  <c r="A2" i="1"/>
  <c r="A2" i="27"/>
  <c r="A5" i="1"/>
  <c r="A5" i="27"/>
  <c r="A7" i="30"/>
  <c r="A4" i="30"/>
  <c r="F4" i="27"/>
  <c r="O14" i="27" l="1"/>
  <c r="I14" i="30"/>
  <c r="A4" i="26" l="1"/>
  <c r="A3" i="1" l="1"/>
  <c r="A3" i="35"/>
  <c r="A5" i="30"/>
  <c r="A3" i="34"/>
  <c r="A3" i="27"/>
  <c r="I16" i="26"/>
  <c r="I26" i="26" s="1"/>
  <c r="C14" i="9" s="1"/>
  <c r="E14" i="9" s="1"/>
  <c r="E24" i="9" s="1"/>
  <c r="E25" i="9" s="1"/>
  <c r="C26" i="9" l="1"/>
</calcChain>
</file>

<file path=xl/sharedStrings.xml><?xml version="1.0" encoding="utf-8"?>
<sst xmlns="http://schemas.openxmlformats.org/spreadsheetml/2006/main" count="798" uniqueCount="354">
  <si>
    <t>ที่</t>
  </si>
  <si>
    <t>รายการ</t>
  </si>
  <si>
    <t>หน่วย</t>
  </si>
  <si>
    <t>หมายเหตุ</t>
  </si>
  <si>
    <t>ค่าวัสดุ+ค่าแรงงาน</t>
  </si>
  <si>
    <t>ค่าวัสดุ</t>
  </si>
  <si>
    <t>ค่าแรงงาน</t>
  </si>
  <si>
    <t>ราคา/หน่วย</t>
  </si>
  <si>
    <t>ตร.ม.</t>
  </si>
  <si>
    <t>ลำดับที่</t>
  </si>
  <si>
    <t>ค่าวัสดุและแรงงาน</t>
  </si>
  <si>
    <t>FACTOR  F</t>
  </si>
  <si>
    <t>รวมค่าก่อสร้าง</t>
  </si>
  <si>
    <t>สรุป</t>
  </si>
  <si>
    <t xml:space="preserve">  รวมค่าก่อสร้างเป็นเงินทั้งสิ้น</t>
  </si>
  <si>
    <t xml:space="preserve">  คิดเป็นเงินประมาณ</t>
  </si>
  <si>
    <t>รวมค่างานต้นทุนทั้งสิ้น</t>
  </si>
  <si>
    <t xml:space="preserve">  ราคาเฉลี่ยประมาณ</t>
  </si>
  <si>
    <t>จำนวน</t>
  </si>
  <si>
    <t>จำนวนเงิน</t>
  </si>
  <si>
    <t>สรุปค่างานต้นทุนงานก่อสร้าง</t>
  </si>
  <si>
    <t>แบบแสดงรายการ ปริมาณงาน และราคา</t>
  </si>
  <si>
    <t>รวม</t>
  </si>
  <si>
    <t>หน่วย : บาท</t>
  </si>
  <si>
    <t>แบบ  ปร.5 (ก)</t>
  </si>
  <si>
    <t>เงื่อนไขการใช้ตาราง Factor F</t>
  </si>
  <si>
    <t xml:space="preserve">  ขนาดหรือเนื้อที่อาคาร</t>
  </si>
  <si>
    <t xml:space="preserve"> </t>
  </si>
  <si>
    <t>ลบ.ม.</t>
  </si>
  <si>
    <t>ยอดยกไป</t>
  </si>
  <si>
    <t xml:space="preserve">  ตารางเมตร</t>
  </si>
  <si>
    <t xml:space="preserve">  บาท / ตารางเมตร</t>
  </si>
  <si>
    <t>ชุด</t>
  </si>
  <si>
    <t>แบบสรุปค่าก่อสร้าง</t>
  </si>
  <si>
    <t xml:space="preserve">  ภาษีมูลค่าเพิ่ม......................7 %</t>
  </si>
  <si>
    <t xml:space="preserve">  เงินล่วงหน้าจ่าย...................0%</t>
  </si>
  <si>
    <t xml:space="preserve">  เงินประกันผลงานหัก..........0%</t>
  </si>
  <si>
    <t xml:space="preserve"> งาน / กลุ่มงาน..............................</t>
  </si>
  <si>
    <t xml:space="preserve"> งาน / กลุ่มงานก่อสร้างอาคาร</t>
  </si>
  <si>
    <t xml:space="preserve">  (ตัวอักษร) </t>
  </si>
  <si>
    <t>ตัว</t>
  </si>
  <si>
    <t>รวมยอดยกไป</t>
  </si>
  <si>
    <r>
      <t xml:space="preserve">แบบเลขที่   </t>
    </r>
    <r>
      <rPr>
        <b/>
        <sz val="14"/>
        <rFont val="TH SarabunPSK"/>
        <family val="2"/>
      </rPr>
      <t xml:space="preserve"> </t>
    </r>
  </si>
  <si>
    <t>ท่อน</t>
  </si>
  <si>
    <t>แผ่น</t>
  </si>
  <si>
    <t>เกณฑ์การถอดแบบสำรวจปริมาณงานและวัสดุก่อสร้าง  เพื่อคำนวณราคา ตามหลักวิชาช่าง</t>
  </si>
  <si>
    <t>รายการวัสดุ  ต่างๆ</t>
  </si>
  <si>
    <t>ราคาพาณิชย์จังหวัด  เดือนมกราคม 2562  ประมาณราคา  เดือน กุมภาพันธ์  2562</t>
  </si>
  <si>
    <t>ปูนซีเมนต์ปอร์ตแลนด์</t>
  </si>
  <si>
    <t>ปูนซีเมนต์ผสม</t>
  </si>
  <si>
    <t xml:space="preserve"> ทรายหยาบ</t>
  </si>
  <si>
    <t>ทรายละเอียด</t>
  </si>
  <si>
    <t>หินย่อยหรือกรวด  เบอร์ 1</t>
  </si>
  <si>
    <t>อิฐมอญ</t>
  </si>
  <si>
    <t>คอนกรีตบล๊อค ขนาด 7.0x19.0x39.0 ซม. (ผนังหนา 7.0 ซม.)</t>
  </si>
  <si>
    <t>คอนกรีตบล๊อค ขนาด 9.0x19.0x39.0 ซม. (ผนังหนา 9.0 ซม.)</t>
  </si>
  <si>
    <t>ปูนขาว  1  ถุงมี 7.70 ก.ก.  ราคา 10 บาท</t>
  </si>
  <si>
    <t>น้ำ</t>
  </si>
  <si>
    <t>ตะปูตอกไม้</t>
  </si>
  <si>
    <t>wire mesh</t>
  </si>
  <si>
    <t xml:space="preserve">ไม้คร่าว </t>
  </si>
  <si>
    <t xml:space="preserve">คอนกรีตบล๊อคชนิดระบายอากาศ ขนาด 9.0x19.0x39.0 ซม. </t>
  </si>
  <si>
    <t>เหล็กเส้นกลม RB 9</t>
  </si>
  <si>
    <t>เหล็กเส้นกลม RB 6</t>
  </si>
  <si>
    <t>ลวด</t>
  </si>
  <si>
    <t>ไม้ 1''x6''</t>
  </si>
  <si>
    <t>ไม้ 11/2''x3''</t>
  </si>
  <si>
    <t>เหล็กกล่อง 100x100x1.8 หนัก -</t>
  </si>
  <si>
    <t>เหล็กกล่อง 75x38x1.5 หนัก 13.5</t>
  </si>
  <si>
    <t>เหล็กกล่อง 25x50x2.00 หนัก12.60</t>
  </si>
  <si>
    <t>รายการงาน</t>
  </si>
  <si>
    <t>ราคาพาณิชย์</t>
  </si>
  <si>
    <t>ตัวคูณ</t>
  </si>
  <si>
    <t>รวมเป็นเงิน</t>
  </si>
  <si>
    <t>1. ปริมาณวัสดุมวลรวมของงานคอนกรีตส่วนผสมชนิดต่าง ๆ (เผื่อวัสดุเสียหายแล้ว)</t>
  </si>
  <si>
    <t>1.1 คอนกรีตส่วนผสม 1:3:5 โดยปริมาตร ปริมาณ 1 ลบ.ม. (คอนกรีตหยาบ)  หมายเหตุ คอนกรีตปริมาตร 1 ลบ.ม. ใช้น้ำผสมประมาณ 180 ลิตร</t>
  </si>
  <si>
    <t>1.1.1 ปูนซีเมนต์ปอร์ตแลนด์ = 260 กก.</t>
  </si>
  <si>
    <t>บาท</t>
  </si>
  <si>
    <t>บาท  /  260 ก.ก.</t>
  </si>
  <si>
    <t>1.1.2 ทรายหยาบ = 0.62 ลบ.ม.</t>
  </si>
  <si>
    <t>บาท  /  ลบ.ม.</t>
  </si>
  <si>
    <t>1.1.3 หินย่อยหรือกรวด = 1.03 ลบ.ม.</t>
  </si>
  <si>
    <t>1.1.4 น้ำ = 180  ลิตร</t>
  </si>
  <si>
    <t xml:space="preserve">บาท  </t>
  </si>
  <si>
    <t>1.2 คอนกรีตส่วนผสม 1:2:4 โดยปริมาตร ปริมาณ 1 ลบ.ม.  หมายเหตุ คอนกรีตปริมาตร 1 ลบ.ม. ใช้น้ำผสมประมาณ 180 ลิตร</t>
  </si>
  <si>
    <t>1.2.1 ปูนซีเมนต์ ปอร์ดแลนด์ = 342 กก.</t>
  </si>
  <si>
    <t>บาท  /  343 ก.ก.</t>
  </si>
  <si>
    <t>1.2.2 ทรายหยาบ = 0.57 ลบ.ม.</t>
  </si>
  <si>
    <t>1.2.3 หินย่อยหรือกรวด = 1.09 ลบ.ม.</t>
  </si>
  <si>
    <t>1.2.4 น้ำ = 180  ลิตร</t>
  </si>
  <si>
    <t>1.3 คอนกรีตส่วนผสม ค.2 ปริมาณ 1 ลบ.ม. (STRENGTH 240 กก./ตร.ซม.)  หมายเหตุ คอนกรีตปริมาตร 1 ลบ.ม. ใช้น้ำผสมประมาณ 180 ลิตร</t>
  </si>
  <si>
    <t>1.3.1 ปูนซีเมนต์ปอร์ตแลนด์ = 336 กก.</t>
  </si>
  <si>
    <t>บาท  /  336 ก.ก.</t>
  </si>
  <si>
    <t>1.3.2 ทรายหยาบ = 0. 60 ลบ.ม.</t>
  </si>
  <si>
    <t>1.3.3 หินย่อยหรือกรวด = 1.09 ลบ.ม.</t>
  </si>
  <si>
    <t>1.3.4 น้ำ = 180  ลิตร</t>
  </si>
  <si>
    <t>1.4 คอนกรีตส่วนผสม ค.3 ปริมาณ 1 ลบ.ม. (STRENGTH 300 กก./ตร.ซม.)  หมายเหตุ คอนกรีตปริมาตร 1 ลบ.ม. ใช้น้ำผสมประมาณ 180 ลิตร</t>
  </si>
  <si>
    <t>1.4.1 ปูนซีเมนต์ปอร์ตแลนด์ = 367 กก.</t>
  </si>
  <si>
    <t>1.4.2 ทรายหยาบ = 0.66 ลบ.ม.</t>
  </si>
  <si>
    <t>1.4.3 หินย่อยหรือกรวด = 0.92 ลบ.ม.</t>
  </si>
  <si>
    <t>1.4.4 น้ำ = 180  ลิตร</t>
  </si>
  <si>
    <t>2. ปริมาณวัสดุมวลรวมของงานผนังก่อด้วยวัสดุชนิดต่าง ๆ</t>
  </si>
  <si>
    <t>2.1 ผนังก่ออิฐดินเผาแท่งตัน (อิฐมอญขนาดแผ่นประมาณ 3.3x8.7x17.5 ซม.)</t>
  </si>
  <si>
    <t>2.1.1 ก่อหนาครึ่งแผ่นอิฐ เนื้อที่ 1 ตร.ม. (เผื่อวัสดุเสียหายแล้ว)</t>
  </si>
  <si>
    <t>1. อิฐมอญ = 138 แผ่น</t>
  </si>
  <si>
    <t>บาท  /  138 ก้อน</t>
  </si>
  <si>
    <t>2. ปูนซีเมนต์ผสม = 16 กก.</t>
  </si>
  <si>
    <t>3. ปูนขาว = 10.29 กก.</t>
  </si>
  <si>
    <t xml:space="preserve">    1  ถุงมี 7.70 ก.ก.  ราคา 10 บาท</t>
  </si>
  <si>
    <t>4. ทรายหยาบ = 0.05 ลบ.ม.</t>
  </si>
  <si>
    <t>5. น้ำ = 10 ลิตร</t>
  </si>
  <si>
    <t>บาท  /  ตร.ม.</t>
  </si>
  <si>
    <t>2.1.2 ก่อหนาเต็มแผ่นอิฐ เนื้อที่ 1 ตร.ม. (เผื่อวัสดุเสียหายแล้ว)</t>
  </si>
  <si>
    <t>1. อิฐมอญ = 276 แผ่น</t>
  </si>
  <si>
    <t>2. ปูนซีเมนต์ผสม = 34 กก.</t>
  </si>
  <si>
    <t>3. ปูนขาว = 20.59 กก.</t>
  </si>
  <si>
    <t>4. ทรายหยาบ = 0.12 ลบ.ม.</t>
  </si>
  <si>
    <t>5. น้ำ = 20 ลิตร</t>
  </si>
  <si>
    <t>2.2 ผนังก่อคอนกรีตบล๊อค</t>
  </si>
  <si>
    <t>2.2.1 ผนังก่อคอนกรีตบล๊อค ขนาด 7.0x19.0x39.0 ซม. (ผนังหนา 7.0 ซม.)  เนื้อที่ 1 ตร.ม. (เผื่อวัสดุเสียหายแล้ว)</t>
  </si>
  <si>
    <t>1. คอนกรีตบล๊อค = 13 ก้อน</t>
  </si>
  <si>
    <t>2. ปูนซีเมนต์ = 6.75 กก.</t>
  </si>
  <si>
    <t>3. ปูนขาว = 3.87 กก.</t>
  </si>
  <si>
    <t>4. ทรายหยาบ = 0.03 ลบ.ม.</t>
  </si>
  <si>
    <t>5. น้ำ = 5 ลิตร</t>
  </si>
  <si>
    <t>2.2.2 ผนังก่อคอนกรีตบล๊อค ขนาด 9.0x19.0x39.0 ซม. (ผนังหนา 9.0 ซม.)  เนื้อที่ 1 ตร.ม (เผื่อวัสดุเสียหายแล้ว)</t>
  </si>
  <si>
    <t>2. ปูนซีเมนต์ = 9.47 กก.</t>
  </si>
  <si>
    <t>3. ปูนขาว = 5.43 กก.</t>
  </si>
  <si>
    <t>4. ทรายหยาบ = 0.04 ลบ.ม.</t>
  </si>
  <si>
    <t>-</t>
  </si>
  <si>
    <t>2.2.3 ผนังก่อคอนกรีตบล๊อคชนิดระบายอากาศ ขนาด 9.0x19.0x39.0 ซม.  เนื้อที่ 1 ตร.ม. (เผื่อวัสดุเสียหายแล้ว)</t>
  </si>
  <si>
    <t>ก. ปูนก่อส่วนผสมระหว่าง ปูนซีเมนต์ ปูนขาว และทรายหยาบ ในอัตราส่วน 1:1:4  โดยปริมาตรปูนก่อ ปริมาตร 1 ลบ.ม. ใช้วัสดุดังนี้ (เผื่อวัสดุเสียหายแล้ว)</t>
  </si>
  <si>
    <t>ปูนซีเมนต์ = 320 กก.</t>
  </si>
  <si>
    <t>ปูนขาว = 0.25 ลบ.ม.</t>
  </si>
  <si>
    <t>ทรายหยาบ = 1.00 ลบ.ม.</t>
  </si>
  <si>
    <t>ข. ปูนซีเมนต์ 1 ถุง หนัก 50 กก. ปริมาตรประมาณ 0.038 ลบ.ม.</t>
  </si>
  <si>
    <t>ค. ปูนขาว 1 ถุง หนักประมาณ 7.7 กก. ปริมาตรประมาณ 0.015 ลบ.ม.</t>
  </si>
  <si>
    <t>ง. แนวปูนก่อ คิดหนาประมาณ 2.0 - 2.5 ซม.</t>
  </si>
  <si>
    <t>3. ปริมาณวัสดุมวลรวมของปูนฉาบ</t>
  </si>
  <si>
    <t>3.1 ปูนฉาบ ส่วนผสมระหว่างปูนซีเมนต์ ปูนขาว และทรายละเอียด ในอัตราส่วน  1 : 1 : 5 โดยปริมาตรปูนฉาบ 1 ลบ.ม. ใช้วัสดุดังนี้ (เผื่อวัสดุเสียหายแล้ว)</t>
  </si>
  <si>
    <t>3.1.1 ปูนซีเมนต์ผสม = 290 กก.</t>
  </si>
  <si>
    <t>บาท  /  290 ก.ก.</t>
  </si>
  <si>
    <t>3.1.2 ปูนขาว = 0.26 กก.</t>
  </si>
  <si>
    <t>3.1.3 ทรายละเอียด = 1.20 ลบ.ม.</t>
  </si>
  <si>
    <t>3.2 ปูนฉาบหนาประมาณ 1.5 ซม. ในเนื้อที่ 1 ตร.ม. ใช้วัสดุดังนี้ (เผื่อวัสดุเสียหายแล้ว)</t>
  </si>
  <si>
    <t>3.2.1 ปูนซีเมนต์ผสม = 12.05 กก.</t>
  </si>
  <si>
    <t>บาท  /  20 ก.ก.</t>
  </si>
  <si>
    <t>3.2.2 ปูนขาว = 7.7 กก.</t>
  </si>
  <si>
    <t>3.2.3 ทรายละเอียด = 0.04 ลบ.ม.</t>
  </si>
  <si>
    <t>3.2.4 น้ำ = 3 ลิตร</t>
  </si>
  <si>
    <t>4. ปริมาณวัสดุของงานทาสีน้ำมัน</t>
  </si>
  <si>
    <t>4.1.1 สีโป๊ว = 0.2 กก.</t>
  </si>
  <si>
    <t>4.1.2 สีรองพื้น= 0.04 GL</t>
  </si>
  <si>
    <t>4.1.3 สีน้ำมัน =0.05 GL.</t>
  </si>
  <si>
    <t>4.1.3น้ำมันผสมสี 0.01 =GL</t>
  </si>
  <si>
    <t>4.2 ทาสี</t>
  </si>
  <si>
    <t xml:space="preserve">       </t>
  </si>
  <si>
    <t>4.2.1 สีรองพื้น = 1 ตร.ม.</t>
  </si>
  <si>
    <t>4.2.2 สีทับหน้า</t>
  </si>
  <si>
    <t>4.2.3 น้ำ</t>
  </si>
  <si>
    <t>4.3 ไม้แบบ</t>
  </si>
  <si>
    <t xml:space="preserve">     </t>
  </si>
  <si>
    <t>4.3.1 ไม้เนื้อแข็งชั้น  1''x6''</t>
  </si>
  <si>
    <t>4.3.2 ไม้เนื้อแข็ง 11/2''x3</t>
  </si>
  <si>
    <t xml:space="preserve">4.3.3 ตะปู  </t>
  </si>
  <si>
    <r>
      <t>หมายเหตุ</t>
    </r>
    <r>
      <rPr>
        <sz val="16"/>
        <rFont val="Angsana New"/>
        <family val="1"/>
      </rPr>
      <t xml:space="preserve">   วัสดุแผ่นสำเร็จรูป เผื่อเสียหายที่ราคาต่อ 1 ตร.ม.   โดยให้เผื่อเสียหายที่ขนาดแผ่นของวัสดุประมาณ 10 %   </t>
    </r>
  </si>
  <si>
    <t>5. ปริมาตรวัสดุงานฝ้าเพดานชนิดต่าง ๆ</t>
  </si>
  <si>
    <t xml:space="preserve">5.1 ฝ้าเพดานวัสดุแผ่นสำเร็จรูปขนาดต่าง ๆ คร่าวไม้ขนาด 1 1/2"x3" วางห่างกัน 0.40x0.60 ม. (คร่าว 2 ทาง) </t>
  </si>
  <si>
    <t>5.1.1 วัสดุแผ่นสำเร็จรูป = 1 ตร.ม.</t>
  </si>
  <si>
    <t>5.1.2 ไม้คร่าว = 0.51 ลบ.ฟ.</t>
  </si>
  <si>
    <t>5.1.3 ตะปู = 0.20 กก.</t>
  </si>
  <si>
    <r>
      <t>หมายเหตุ</t>
    </r>
    <r>
      <rPr>
        <sz val="16"/>
        <rFont val="Angsana New"/>
        <family val="1"/>
      </rPr>
      <t xml:space="preserve">   วัสดุแผ่นสำเร็จรูปเผื่อเสียหายที่ราคาต่อ 1 ตร.ม.   โดยให้เผื่อเสียหายที่ขนาดแผ่นของวัสดุประมาณ10%</t>
    </r>
  </si>
  <si>
    <t xml:space="preserve"> 5.2 ฝ้าเพดานไม้ขนาด 1/2" ความกว้างขนาดต่าง ๆ คร่าวไม้ขนาด 1 1/2"x3" </t>
  </si>
  <si>
    <t xml:space="preserve">        วางห่างกัน 0.40 ม. (คร่าวทางเดียว)    เนื้อที่ 1 ตร.ม. ใช้วัสดุดังนี้ (เผื่อวัสดุเสียหายแล้ว)</t>
  </si>
  <si>
    <t>5.2.1 ไม้ฝ้าเพดาน = 0.55 ลบ.ฟ.</t>
  </si>
  <si>
    <t>5.2.2 ไม้คร่าว = 0.25 ลบ.ฟ.</t>
  </si>
  <si>
    <t>5.2.3 ตะปู = 0.30 กก.</t>
  </si>
  <si>
    <t xml:space="preserve">6. ปริมาณวัสดุของงานปูพื้นและบุผนังด้วยวัสดุแผ่นสำเร็จรูปชนิดขนาดต่าง ๆ ที่มีปูนทรายยึด ปูนทราย  </t>
  </si>
  <si>
    <t xml:space="preserve">     ส่วนผสมระหว่างปูนซีเมนต์และทรายหยาบในอัตราส่วน 1: 3 โดยปริมาตร ปริมาณ 1 ลบ.ม. ใช้วัสดุดังนี้  </t>
  </si>
  <si>
    <t>ปูนซีเมนต์ = 400 กก.</t>
  </si>
  <si>
    <t>ทรายหยาบ = 0.912 ลบ.ม.</t>
  </si>
  <si>
    <t>6.1 พื้นปูวัสดุแผ่นสำเร็จรูปขนาดต่าง ๆ (ปูนทรายใช้หนา 5 ซม.) เนื้อที่ 1 ตร.ม. ใช้วัสดุดังนี้</t>
  </si>
  <si>
    <t>6.1.1 วัสดุแผ่นจำนวนแผ่น = ปริมาณที่ใช้จริงใน 1 ตร.ม. + เผื่อเสียหาย 5%</t>
  </si>
  <si>
    <t>6.1.2 ปูนซีเมนต์ผสม = 20 กก.</t>
  </si>
  <si>
    <t>6.1.3 ทรายหยาบ = 0.11 ลบ.ม.</t>
  </si>
  <si>
    <t>6.1.4 น้ำ = 6 ลิตร</t>
  </si>
  <si>
    <t>6.2 ผนังบุวัสดุแผ่นสำเร็จรูปชนิดต่าง ๆ (ปูนทรายใช้หนา 3 ซม.) เนื้อที่ 1 ตร.ม. ใช้วัสดุดังนี้</t>
  </si>
  <si>
    <t>6.2.1 วัสดุแผ่นจำนวนแผ่น = ปริมาณที่ใช้จริงใน 1 ตร.ม. + เผื่อเสียหาย 5%</t>
  </si>
  <si>
    <t>6.2.2 ปูนซีเมนต์ = 12 กก.</t>
  </si>
  <si>
    <t>6.2.3 ทรายหยาบ = 0.07 ลบ.ม.</t>
  </si>
  <si>
    <t>6.2.4 น้ำ = 4 ลิตร</t>
  </si>
  <si>
    <t>7. ปริมาณวัสดุของงานปูนทราย ปูนทราย ส่วนผสมระหว่างปูนซีเมนต์และทรายหยาบ ในอัตราส่วน 1:3  โดยปริมาตร ปริมาณ 1 ลบ.ม. ใช้วัสดุดังนี้ (เผื่อวัสดุเสียหายแล้ว)</t>
  </si>
  <si>
    <t>ปูนซีเมนต์ผสม = 400 กก.</t>
  </si>
  <si>
    <t>7.1 ปูนทรายของงานฉาบผิวซีเมนต์ขัดมันและซีเมนต์ขัดหยาบ (หนา 2 ซม.) เนื้อที่ 1 ตร.ม.ใช้วัสดุดังนี้</t>
  </si>
  <si>
    <t>7.1.1 ปูนซีเมนต์ผสม = 11 กก.</t>
  </si>
  <si>
    <t>7.1.2 ทรายหยาบ = 0.018 ลบ.ม.</t>
  </si>
  <si>
    <t>7.1.3 ปูนขาว = 7.7 กก.</t>
  </si>
  <si>
    <t>7.1.4 น้ำ = 3 ลิตร</t>
  </si>
  <si>
    <t>7.2 ปูนทรายของงานปูนทรายรองพื้น ผนังทรายล้างหรือหินล้าง (หนา 3 ซม.) เนื้อที่1ตร.ม.ใช้วัสดุ ดังนี้</t>
  </si>
  <si>
    <t>7.2.1 ปูนซีเมนต์ผสม = 12 กก.</t>
  </si>
  <si>
    <t>7.2.2 ทรายหยาบ = 0.07 ลบ.ม.</t>
  </si>
  <si>
    <t>7.2.3 น้ำ = 4 ลิตร</t>
  </si>
  <si>
    <t>7.3 ปูนทรายของงาน ปูนทรายรองพื้น พื้นทรายล้างหรือหินล้างหรือหินขัด หรือแต่งผิวดาดฟ้า (ต้องเอียงลาด) (หนา 5 ซม.) เนื้อที่ 1 ตร.ม. ใช้วัสดุดังนี้</t>
  </si>
  <si>
    <t>7.3.1 ปูนซีเมนต์ผสม = 20 กก.</t>
  </si>
  <si>
    <t>7.3.2 ทรายหยาบ = 0.11 ลบ.ม.</t>
  </si>
  <si>
    <t>7.3.3 น้ำ = 6 ลิตร</t>
  </si>
  <si>
    <t>ปริมาณวัสดุของงานพื้นไม้ชนิดเข้าลิ้น  ความหนา 1 "  ทุกขนาด  ความกว้างเนื้อที่ 1 ตร.ม.  ใช้ไม้ประมาณ = 1.15 ลบ.ฟ. (เผื่อวัสดุเสียหายแล้ว)</t>
  </si>
  <si>
    <t>4.2 ทาสีภายนอก</t>
  </si>
  <si>
    <t>สีโป๊ว</t>
  </si>
  <si>
    <t>กก</t>
  </si>
  <si>
    <t>สีทาภายนอกรองพื้น</t>
  </si>
  <si>
    <t>Gl</t>
  </si>
  <si>
    <t>สีทาภายนอกทาทับหน้า</t>
  </si>
  <si>
    <t>รวมราคาวัสดุ</t>
  </si>
  <si>
    <t>4.2 ทาสีภายใน</t>
  </si>
  <si>
    <t>สีทาภายในรองพื้น</t>
  </si>
  <si>
    <t>สีทาภายในทาทับหน้า</t>
  </si>
  <si>
    <t>4.2 ทาสีน้ำมัน</t>
  </si>
  <si>
    <t>สีทารองพื้น</t>
  </si>
  <si>
    <t>น้ำมันผสมสี</t>
  </si>
  <si>
    <t>4.2 ทาสีกันสนิม</t>
  </si>
  <si>
    <t>ทารองพื้น</t>
  </si>
  <si>
    <t>GL</t>
  </si>
  <si>
    <t>ทาเคลือบด้านหรือเคลือบเงา</t>
  </si>
  <si>
    <t>สรุปราคา ตรม ละ</t>
  </si>
  <si>
    <t>เปอร์เซ็นต์</t>
  </si>
  <si>
    <t xml:space="preserve">บวกกำไร </t>
  </si>
  <si>
    <t>ต้นทุนรวม</t>
  </si>
  <si>
    <t>บาท/ตรม</t>
  </si>
  <si>
    <t>ค่าแรง</t>
  </si>
  <si>
    <t xml:space="preserve">ค่าเสียหาย </t>
  </si>
  <si>
    <t>รวมค่าวัสดุ</t>
  </si>
  <si>
    <t>กล่อง</t>
  </si>
  <si>
    <t>สกูรยิงแผ่น 1 นิ้ว</t>
  </si>
  <si>
    <r>
      <t xml:space="preserve">ตัวล็อคโครง  </t>
    </r>
    <r>
      <rPr>
        <sz val="14"/>
        <color indexed="12"/>
        <rFont val="AngsanaUPC"/>
        <family val="1"/>
      </rPr>
      <t>ML9</t>
    </r>
  </si>
  <si>
    <t>ลูก</t>
  </si>
  <si>
    <t>ปูน</t>
  </si>
  <si>
    <t>ห่อ</t>
  </si>
  <si>
    <t>ผ้า</t>
  </si>
  <si>
    <r>
      <t xml:space="preserve">ชุดหิ้วโครง </t>
    </r>
    <r>
      <rPr>
        <sz val="14"/>
        <color indexed="12"/>
        <rFont val="AngsanaUPC"/>
        <family val="1"/>
      </rPr>
      <t>ML1</t>
    </r>
    <r>
      <rPr>
        <sz val="14"/>
        <rFont val="AngsanaUPC"/>
        <family val="1"/>
      </rPr>
      <t xml:space="preserve">   (ป.ปลา)</t>
    </r>
  </si>
  <si>
    <t>ขีด</t>
  </si>
  <si>
    <t>ตะปูตีฉาก</t>
  </si>
  <si>
    <t>ฉาก 2 รู</t>
  </si>
  <si>
    <t>พุกเหล็ก</t>
  </si>
  <si>
    <t>ลวดยาว 3 เมตร (ความสูงจากฝ้าถึงท้องพื้น) เมตร</t>
  </si>
  <si>
    <t>ชุดปรับระดับ  ( หรือ สปริงปลีกผีเสื้อ )</t>
  </si>
  <si>
    <t>25x25</t>
  </si>
  <si>
    <r>
      <t xml:space="preserve">ฉากริมฉาบเรียบ  </t>
    </r>
    <r>
      <rPr>
        <sz val="14"/>
        <color indexed="12"/>
        <rFont val="AngsanaUPC"/>
        <family val="1"/>
      </rPr>
      <t>GA1</t>
    </r>
  </si>
  <si>
    <t>35x12</t>
  </si>
  <si>
    <r>
      <t xml:space="preserve">โครงเคร่า  </t>
    </r>
    <r>
      <rPr>
        <sz val="14"/>
        <color indexed="12"/>
        <rFont val="AngsanaUPC"/>
        <family val="1"/>
      </rPr>
      <t>ML 40, 50, 70</t>
    </r>
    <r>
      <rPr>
        <sz val="14"/>
        <rFont val="AngsanaUPC"/>
        <family val="1"/>
      </rPr>
      <t xml:space="preserve">   ( ซีลาย )</t>
    </r>
  </si>
  <si>
    <t>เป็นเงิน</t>
  </si>
  <si>
    <t>จำนวน/หน่วย</t>
  </si>
  <si>
    <t>ความยาว/เมตร</t>
  </si>
  <si>
    <t>ขนาด/ ซม</t>
  </si>
  <si>
    <t>ลำดับ</t>
  </si>
  <si>
    <r>
      <t xml:space="preserve">โครงเคร่า  </t>
    </r>
    <r>
      <rPr>
        <sz val="14"/>
        <color indexed="12"/>
        <rFont val="AngsanaUPC"/>
        <family val="1"/>
      </rPr>
      <t>ML 70</t>
    </r>
    <r>
      <rPr>
        <sz val="14"/>
        <rFont val="AngsanaUPC"/>
        <family val="1"/>
      </rPr>
      <t xml:space="preserve"> </t>
    </r>
  </si>
  <si>
    <r>
      <t xml:space="preserve">โครงเคร่า  </t>
    </r>
    <r>
      <rPr>
        <sz val="14"/>
        <color indexed="12"/>
        <rFont val="AngsanaUPC"/>
        <family val="1"/>
      </rPr>
      <t>ML 50</t>
    </r>
  </si>
  <si>
    <r>
      <t xml:space="preserve">โครงเคร่า  </t>
    </r>
    <r>
      <rPr>
        <sz val="14"/>
        <color indexed="12"/>
        <rFont val="AngsanaUPC"/>
        <family val="1"/>
      </rPr>
      <t>ML 40</t>
    </r>
  </si>
  <si>
    <r>
      <t xml:space="preserve">2. ระบบนี้เดินโครงเคร่าล่าง ห่าง 0.40 เมตร ( </t>
    </r>
    <r>
      <rPr>
        <sz val="14"/>
        <color indexed="10"/>
        <rFont val="AngsanaUPC"/>
        <family val="1"/>
      </rPr>
      <t>สำหรับ แผ่นยิปซัมบอร์ด หนา 9 มม.</t>
    </r>
    <r>
      <rPr>
        <sz val="14"/>
        <rFont val="AngsanaUPC"/>
        <family val="1"/>
      </rPr>
      <t xml:space="preserve"> )</t>
    </r>
  </si>
  <si>
    <t>ฝ้าภายนอกระบบระบายอากาศ</t>
  </si>
  <si>
    <t>1.ระบบนี้ เดินโครงเคร่าบน ห่าง 1.20 เมตร</t>
  </si>
  <si>
    <t>เมตร</t>
  </si>
  <si>
    <t>ขนาดห้องกว้าง</t>
  </si>
  <si>
    <t>ขนาดห้องยาว</t>
  </si>
  <si>
    <t>ฝ้าฉาบเรียบ ระบบ ( CASOLINE ML )</t>
  </si>
  <si>
    <t>ประมาณราคา</t>
  </si>
  <si>
    <r>
      <t xml:space="preserve">หน่วยงานเจ้าของโครงการ  </t>
    </r>
    <r>
      <rPr>
        <b/>
        <sz val="14"/>
        <rFont val="TH SarabunPSK"/>
        <family val="2"/>
      </rPr>
      <t xml:space="preserve"> เทศบาลตำบลซาง</t>
    </r>
  </si>
  <si>
    <t>ประมาณราคาค่าก่อสร้างโดย   นายเอกลักษณ์  ลีพรม</t>
  </si>
  <si>
    <t>ประมาณราคา…………………………………………..</t>
  </si>
  <si>
    <t xml:space="preserve">              ( นายเอกลักษณ์  ลีพรม ) นายช่างโยธา</t>
  </si>
  <si>
    <t>ป้ายประชาสัมพันธ์</t>
  </si>
  <si>
    <t>ป้ายโครงการ</t>
  </si>
  <si>
    <t xml:space="preserve"> งานปรับพื้นที่</t>
  </si>
  <si>
    <t xml:space="preserve"> 3.1 ปรับพื้นที่ด้วยลูกรัง</t>
  </si>
  <si>
    <t>เห็นชอบ</t>
  </si>
  <si>
    <t xml:space="preserve"> รองปลัดเทศบาล / รก.ปลัดเทศบาลตำบลซาง</t>
  </si>
  <si>
    <t>อนุมัติ</t>
  </si>
  <si>
    <t xml:space="preserve"> นายกเทศมนตรีตำบลซาง</t>
  </si>
  <si>
    <t>เทศบาลตำบลซาง อำเภอเซกา  จังหวัดบึงกาฬ</t>
  </si>
  <si>
    <t>โครงการก่อสร้างเมรุฌาปนกิจศพ (แบบเตาเดี่ยว)</t>
  </si>
  <si>
    <t>ปริมาณงาน   ตามแบบที่กองช่างเทศบาลตำบลซางกำหนด</t>
  </si>
  <si>
    <t>แบบ ปร.4  แผ่นที่  7 / 7</t>
  </si>
  <si>
    <t>สถานที่ก่อสร้าง บ้านซ่อมกอกเหนือ หมู่ที่ 11 ตำบลซาง อำเภอเซกา จังหวัดบึงกาฬ</t>
  </si>
  <si>
    <t xml:space="preserve"> งานระบบไฟฟ้าและสื่อสาร</t>
  </si>
  <si>
    <t xml:space="preserve">  (3)  งานระบบไฟฟ้าและสื่อสาร</t>
  </si>
  <si>
    <t xml:space="preserve">             ลงชื่อ</t>
  </si>
  <si>
    <t xml:space="preserve">           ( นางจันทร์เพ็ญ  เขื่อนพงษ์)</t>
  </si>
  <si>
    <t xml:space="preserve">          (นายทิฆัมพร  วรรณภูมิ)</t>
  </si>
  <si>
    <t xml:space="preserve">         (   นายพนมไพร  เกษางาม )</t>
  </si>
  <si>
    <r>
      <t xml:space="preserve">กลุ่มงาน/งาน  </t>
    </r>
    <r>
      <rPr>
        <b/>
        <sz val="14"/>
        <rFont val="TH SarabunPSK"/>
        <family val="2"/>
      </rPr>
      <t>อาคาร</t>
    </r>
  </si>
  <si>
    <t>เหมา</t>
  </si>
  <si>
    <t xml:space="preserve">      -สาย VAF 2*4 SQMM</t>
  </si>
  <si>
    <t xml:space="preserve">      -สาย VAF 2*1.5 SQMM</t>
  </si>
  <si>
    <t xml:space="preserve">      -  ค่าแรงในการดำเนินการ</t>
  </si>
  <si>
    <t xml:space="preserve">  งานรื้อถอนโครงหลังคาเดิม</t>
  </si>
  <si>
    <t xml:space="preserve"> 1.1  รื้อถอนโครงหลังคาเดิมพร้อมขนกองในที่ที่กำหนด</t>
  </si>
  <si>
    <t xml:space="preserve"> งานโครงหลังคาเหล็ก</t>
  </si>
  <si>
    <t xml:space="preserve"> 2.1 เหล็กตัวซี 100*50*20 หนา 2.3 มม.</t>
  </si>
  <si>
    <t xml:space="preserve"> 2.5 แผ่นครอบข้างเมทัลซีท</t>
  </si>
  <si>
    <t xml:space="preserve"> 2.6 สกรู</t>
  </si>
  <si>
    <t xml:space="preserve"> 2.7 ค่าแรงงานเหล็ก</t>
  </si>
  <si>
    <t xml:space="preserve"> 2.8 ค่าแรงงานมุงหลังคา</t>
  </si>
  <si>
    <t xml:space="preserve"> -  ทรายรองพื้นเพื่อปรับระดับ</t>
  </si>
  <si>
    <t xml:space="preserve"> -  คอนกรีต 1:2:4</t>
  </si>
  <si>
    <t xml:space="preserve"> -  wire mesh 4 มม. 20x20</t>
  </si>
  <si>
    <t xml:space="preserve"> - ค่าแรงขัดผิวพื้น</t>
  </si>
  <si>
    <r>
      <t xml:space="preserve">ชื่อโครงการ/งานก่อสร้าง   </t>
    </r>
    <r>
      <rPr>
        <b/>
        <sz val="14"/>
        <rFont val="TH SarabunPSK"/>
        <family val="2"/>
      </rPr>
      <t xml:space="preserve">  ปรับปรุงต่อเติมศาลาพักญาติ หมู่ที่ 1 บ้านซาง</t>
    </r>
  </si>
  <si>
    <t xml:space="preserve">  (1)  งานรื้อถอนอาคารเดิม</t>
  </si>
  <si>
    <t xml:space="preserve">  (2)  งานโครงหลังคาใหม่</t>
  </si>
  <si>
    <t>ต้น</t>
  </si>
  <si>
    <t xml:space="preserve">สถานที่ก่อสร้าง  ศาลาพักญาติเมรุเผาศพ หมู่ที่ 1 บ้านซาง ตำบลซาง   อำเภอเซกา   จังหวัดบึงกาฬ </t>
  </si>
  <si>
    <r>
      <t xml:space="preserve">แบบ ปร.4  ที่แนบ  มีจำนวน     </t>
    </r>
    <r>
      <rPr>
        <b/>
        <sz val="14"/>
        <rFont val="TH SarabunPSK"/>
        <family val="2"/>
      </rPr>
      <t>4</t>
    </r>
    <r>
      <rPr>
        <sz val="14"/>
        <rFont val="TH SarabunPSK"/>
        <family val="2"/>
      </rPr>
      <t xml:space="preserve">      หน้า</t>
    </r>
  </si>
  <si>
    <t xml:space="preserve"> 2.4 แผ่นเมทัลซีทหนา 3.0 (โทนสีเทา)</t>
  </si>
  <si>
    <t xml:space="preserve">  ดอกเบี้ยเงินกู้......................7 %</t>
  </si>
  <si>
    <t xml:space="preserve"> - สีกันสนิม</t>
  </si>
  <si>
    <t xml:space="preserve"> 2.2 เหล็กล่อง 75x45 หนา 1.5 มม.</t>
  </si>
  <si>
    <t xml:space="preserve">  งานเพิ่มเติม</t>
  </si>
  <si>
    <t xml:space="preserve">  งานพื้น (406 ตารางเมตร)</t>
  </si>
  <si>
    <t>รวมค่าตั้ง</t>
  </si>
  <si>
    <t xml:space="preserve">  งานทาสี</t>
  </si>
  <si>
    <t xml:space="preserve">  (4)  งานเพิ่มเติม</t>
  </si>
  <si>
    <t xml:space="preserve">      - เต้ารับคู่พร้อมหน้ากากและกล่องลอย</t>
  </si>
  <si>
    <t xml:space="preserve">      -  ท่อร้อยสาย 3/4"</t>
  </si>
  <si>
    <t xml:space="preserve">      - กล่องพักสายไฟ</t>
  </si>
  <si>
    <t xml:space="preserve">      -  ตู้คอนซูเมอร์  4 ช่อง 50A</t>
  </si>
  <si>
    <t xml:space="preserve"> - สีตัวอาคาร</t>
  </si>
  <si>
    <t>เส้น</t>
  </si>
  <si>
    <r>
      <t xml:space="preserve">ประมาณราคาค่าก่อสร้างเมื่อวันที่  </t>
    </r>
    <r>
      <rPr>
        <b/>
        <sz val="14"/>
        <rFont val="TH SarabunPSK"/>
        <family val="2"/>
      </rPr>
      <t xml:space="preserve">  15 </t>
    </r>
    <r>
      <rPr>
        <sz val="14"/>
        <rFont val="TH SarabunPSK"/>
        <family val="2"/>
      </rPr>
      <t xml:space="preserve"> เดือน สิงหาคม  พ.ศ. </t>
    </r>
    <r>
      <rPr>
        <b/>
        <sz val="14"/>
        <rFont val="TH SarabunPSK"/>
        <family val="2"/>
      </rPr>
      <t xml:space="preserve">  2567       </t>
    </r>
  </si>
  <si>
    <t xml:space="preserve">เมื่อวันที่ 15 เดือน   สิงหาคม  พ.ศ.  2567         </t>
  </si>
  <si>
    <t xml:space="preserve"> 2.3 เหล็กล่อง 25x50</t>
  </si>
  <si>
    <t>รวมยอดทั้งหมด</t>
  </si>
  <si>
    <t>ยอดทั้งหมด</t>
  </si>
  <si>
    <t>แบบ ปร.4  แผ่นที่  1 / 5</t>
  </si>
  <si>
    <t>แบบ ปร.4  แผ่นที่  2 / 5</t>
  </si>
  <si>
    <t>แบบ ปร.4  แผ่นที่  3 / 5</t>
  </si>
  <si>
    <t>แบบ ปร.4  แผ่นที่  4 /5</t>
  </si>
  <si>
    <t>แบบ ปร.4  แผ่นที่  5 / 5</t>
  </si>
  <si>
    <t>คณะกรรมการการกำหนดราคากลาง</t>
  </si>
  <si>
    <t xml:space="preserve">                      ลงชื่อ</t>
  </si>
  <si>
    <t xml:space="preserve">               ( นายเอกลักษณ์  ลีพรม )</t>
  </si>
  <si>
    <t xml:space="preserve">   นายช่างโยธา / กรรมการกำหนดราคากลาง</t>
  </si>
  <si>
    <t xml:space="preserve"> ลงชื่อ</t>
  </si>
  <si>
    <t xml:space="preserve">   กรรมการกำหนดราคากลาง</t>
  </si>
  <si>
    <t xml:space="preserve">          (                                    )</t>
  </si>
  <si>
    <t xml:space="preserve">         ผอ.กองช่าง   / ประธานกรรมการกำหนดราคากลาง</t>
  </si>
  <si>
    <t xml:space="preserve"> 2.9 เชิงชายสำเร็จรูป</t>
  </si>
  <si>
    <t xml:space="preserve"> 2.10 ระแนงไม้ </t>
  </si>
  <si>
    <t xml:space="preserve"> 5.1  แผ่น PLATE 0.15x0.15 หนา 6 มม.</t>
  </si>
  <si>
    <t xml:space="preserve"> 5.2  น๊อตหัวกลม 1/2"x 8" แหวน 1 ตัว น๊อตตัวเมีย 1 ตัว</t>
  </si>
  <si>
    <t>5.3  เสา คสล.สำเร็จรูปขนาด 0.20*0.20 ยาว 3.00 เมตร</t>
  </si>
  <si>
    <t xml:space="preserve"> 5.4  พุกตะกั่ว 3/8"</t>
  </si>
  <si>
    <t xml:space="preserve"> 5.5  ก่ออิฐบล็อก 7 ซม.</t>
  </si>
  <si>
    <t>5.6  ฉาบปูน</t>
  </si>
  <si>
    <t xml:space="preserve"> 5.7  เหล็กเส้นกลม RB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</si>
</sst>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0.0000"/>
    <numFmt numFmtId="166" formatCode="_-* #,##0.000_-;\-* #,##0.000_-;_-* &quot;-&quot;??_-;_-@_-"/>
    <numFmt numFmtId="167" formatCode="0.000"/>
    <numFmt numFmtId="168" formatCode="_-* #,##0.0000_-;\-* #,##0.0000_-;_-* &quot;-&quot;??_-;_-@_-"/>
  </numFmts>
  <fonts count="34" x14ac:knownFonts="1">
    <font>
      <sz val="14"/>
      <name val="Cordia New"/>
      <charset val="222"/>
    </font>
    <font>
      <sz val="14"/>
      <name val="Cordia New"/>
      <family val="2"/>
    </font>
    <font>
      <sz val="8"/>
      <name val="Cordia New"/>
      <family val="2"/>
    </font>
    <font>
      <sz val="14"/>
      <color indexed="12"/>
      <name val="TH SarabunPSK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b/>
      <u/>
      <sz val="16"/>
      <name val="TH SarabunPSK"/>
      <family val="2"/>
    </font>
    <font>
      <sz val="10"/>
      <name val="Arial"/>
      <family val="2"/>
    </font>
    <font>
      <b/>
      <sz val="15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6"/>
      <name val="Browallia New"/>
      <family val="2"/>
    </font>
    <font>
      <b/>
      <sz val="16"/>
      <name val="Browallia New"/>
      <family val="2"/>
    </font>
    <font>
      <sz val="15"/>
      <name val="Browallia New"/>
      <family val="2"/>
    </font>
    <font>
      <sz val="14"/>
      <name val="AngsanaUPC"/>
      <family val="1"/>
    </font>
    <font>
      <sz val="14"/>
      <color indexed="12"/>
      <name val="AngsanaUPC"/>
      <family val="1"/>
    </font>
    <font>
      <sz val="14"/>
      <color indexed="10"/>
      <name val="AngsanaUPC"/>
      <family val="1"/>
    </font>
    <font>
      <sz val="20"/>
      <name val="TH SarabunPSK"/>
      <family val="2"/>
    </font>
    <font>
      <b/>
      <sz val="26"/>
      <name val="TH SarabunPSK"/>
      <family val="2"/>
    </font>
    <font>
      <sz val="26"/>
      <name val="TH SarabunPSK"/>
      <family val="2"/>
    </font>
    <font>
      <b/>
      <sz val="20"/>
      <name val="TH SarabunPSK"/>
      <family val="2"/>
    </font>
    <font>
      <b/>
      <sz val="22"/>
      <name val="TH SarabunPSK"/>
      <family val="2"/>
    </font>
    <font>
      <sz val="22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sz val="14"/>
      <name val="Browallia New"/>
      <family val="2"/>
    </font>
    <font>
      <sz val="15"/>
      <name val="Angsana New"/>
      <family val="1"/>
    </font>
    <font>
      <sz val="14"/>
      <name val="Cordia New"/>
      <family val="2"/>
    </font>
    <font>
      <u/>
      <sz val="14"/>
      <name val="TH SarabunPSK"/>
      <family val="2"/>
    </font>
    <font>
      <sz val="12"/>
      <name val="TH SarabunPSK"/>
      <family val="2"/>
    </font>
    <font>
      <sz val="14"/>
      <color rgb="FF00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4" fontId="1" fillId="0" borderId="0"/>
    <xf numFmtId="0" fontId="29" fillId="0" borderId="0"/>
    <xf numFmtId="43" fontId="30" fillId="0" borderId="0" applyFont="0" applyFill="0" applyBorder="0" applyAlignment="0" applyProtection="0"/>
  </cellStyleXfs>
  <cellXfs count="273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6" fillId="0" borderId="0" xfId="0" applyFont="1" applyAlignment="1">
      <alignment horizontal="center"/>
    </xf>
    <xf numFmtId="43" fontId="6" fillId="0" borderId="0" xfId="1" applyFont="1" applyFill="1" applyBorder="1"/>
    <xf numFmtId="0" fontId="6" fillId="0" borderId="3" xfId="0" applyFont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43" fontId="4" fillId="0" borderId="9" xfId="1" applyFont="1" applyBorder="1"/>
    <xf numFmtId="165" fontId="4" fillId="0" borderId="2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6" fillId="0" borderId="9" xfId="0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0" fontId="4" fillId="0" borderId="9" xfId="0" applyFont="1" applyBorder="1"/>
    <xf numFmtId="0" fontId="6" fillId="0" borderId="13" xfId="0" applyFont="1" applyBorder="1"/>
    <xf numFmtId="0" fontId="4" fillId="0" borderId="14" xfId="0" applyFont="1" applyBorder="1"/>
    <xf numFmtId="43" fontId="6" fillId="0" borderId="12" xfId="1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 applyAlignment="1">
      <alignment horizontal="right"/>
    </xf>
    <xf numFmtId="0" fontId="4" fillId="0" borderId="18" xfId="0" applyFont="1" applyBorder="1"/>
    <xf numFmtId="0" fontId="4" fillId="0" borderId="19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43" fontId="4" fillId="0" borderId="23" xfId="0" applyNumberFormat="1" applyFont="1" applyBorder="1"/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0" fontId="4" fillId="0" borderId="23" xfId="0" applyFont="1" applyBorder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3" fontId="4" fillId="0" borderId="11" xfId="1" applyFont="1" applyBorder="1" applyAlignment="1">
      <alignment horizontal="center"/>
    </xf>
    <xf numFmtId="43" fontId="4" fillId="0" borderId="11" xfId="1" applyFont="1" applyBorder="1"/>
    <xf numFmtId="43" fontId="6" fillId="0" borderId="11" xfId="1" applyFont="1" applyBorder="1"/>
    <xf numFmtId="0" fontId="6" fillId="0" borderId="5" xfId="0" applyFont="1" applyBorder="1" applyAlignment="1">
      <alignment horizontal="center" vertical="center"/>
    </xf>
    <xf numFmtId="0" fontId="4" fillId="0" borderId="25" xfId="0" applyFont="1" applyBorder="1"/>
    <xf numFmtId="43" fontId="4" fillId="0" borderId="12" xfId="1" applyFont="1" applyBorder="1"/>
    <xf numFmtId="164" fontId="4" fillId="0" borderId="12" xfId="0" applyNumberFormat="1" applyFont="1" applyBorder="1" applyAlignment="1">
      <alignment horizontal="center"/>
    </xf>
    <xf numFmtId="164" fontId="4" fillId="0" borderId="9" xfId="1" applyNumberFormat="1" applyFont="1" applyBorder="1"/>
    <xf numFmtId="0" fontId="4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6" fillId="0" borderId="2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/>
    <xf numFmtId="43" fontId="4" fillId="0" borderId="11" xfId="1" applyFont="1" applyFill="1" applyBorder="1" applyAlignment="1">
      <alignment horizontal="center"/>
    </xf>
    <xf numFmtId="43" fontId="4" fillId="0" borderId="11" xfId="1" applyFont="1" applyFill="1" applyBorder="1"/>
    <xf numFmtId="43" fontId="6" fillId="0" borderId="11" xfId="1" applyFont="1" applyFill="1" applyBorder="1"/>
    <xf numFmtId="0" fontId="4" fillId="0" borderId="24" xfId="0" applyFont="1" applyBorder="1"/>
    <xf numFmtId="0" fontId="6" fillId="0" borderId="24" xfId="0" applyFont="1" applyBorder="1" applyAlignment="1">
      <alignment horizontal="center"/>
    </xf>
    <xf numFmtId="43" fontId="6" fillId="0" borderId="24" xfId="1" applyFont="1" applyFill="1" applyBorder="1"/>
    <xf numFmtId="0" fontId="4" fillId="0" borderId="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43" fontId="4" fillId="0" borderId="0" xfId="1" applyFont="1" applyFill="1" applyBorder="1"/>
    <xf numFmtId="43" fontId="4" fillId="0" borderId="0" xfId="1" applyFont="1" applyBorder="1" applyAlignment="1">
      <alignment horizontal="center"/>
    </xf>
    <xf numFmtId="43" fontId="4" fillId="0" borderId="0" xfId="1" applyFont="1" applyBorder="1"/>
    <xf numFmtId="43" fontId="6" fillId="0" borderId="0" xfId="1" applyFont="1" applyBorder="1"/>
    <xf numFmtId="0" fontId="10" fillId="0" borderId="0" xfId="2" applyFont="1"/>
    <xf numFmtId="0" fontId="10" fillId="0" borderId="0" xfId="2" applyFont="1" applyAlignment="1">
      <alignment horizontal="left"/>
    </xf>
    <xf numFmtId="43" fontId="10" fillId="2" borderId="0" xfId="1" applyFont="1" applyFill="1" applyBorder="1" applyAlignment="1">
      <alignment horizontal="left"/>
    </xf>
    <xf numFmtId="0" fontId="11" fillId="0" borderId="35" xfId="2" applyFont="1" applyBorder="1" applyAlignment="1">
      <alignment horizontal="center"/>
    </xf>
    <xf numFmtId="0" fontId="11" fillId="0" borderId="31" xfId="2" applyFont="1" applyBorder="1"/>
    <xf numFmtId="0" fontId="10" fillId="0" borderId="32" xfId="2" applyFont="1" applyBorder="1"/>
    <xf numFmtId="43" fontId="10" fillId="0" borderId="32" xfId="1" applyFont="1" applyFill="1" applyBorder="1" applyAlignment="1"/>
    <xf numFmtId="43" fontId="10" fillId="0" borderId="32" xfId="1" applyFont="1" applyFill="1" applyBorder="1" applyAlignment="1">
      <alignment horizontal="center"/>
    </xf>
    <xf numFmtId="43" fontId="10" fillId="0" borderId="32" xfId="1" applyFont="1" applyBorder="1" applyAlignment="1"/>
    <xf numFmtId="43" fontId="10" fillId="0" borderId="32" xfId="1" applyFont="1" applyBorder="1" applyAlignment="1">
      <alignment horizontal="center"/>
    </xf>
    <xf numFmtId="43" fontId="10" fillId="0" borderId="33" xfId="1" applyFont="1" applyFill="1" applyBorder="1" applyAlignment="1">
      <alignment horizontal="center"/>
    </xf>
    <xf numFmtId="0" fontId="10" fillId="0" borderId="31" xfId="2" applyFont="1" applyBorder="1"/>
    <xf numFmtId="43" fontId="10" fillId="2" borderId="35" xfId="1" applyFont="1" applyFill="1" applyBorder="1"/>
    <xf numFmtId="43" fontId="10" fillId="0" borderId="35" xfId="1" applyFont="1" applyFill="1" applyBorder="1" applyAlignment="1">
      <alignment horizontal="center"/>
    </xf>
    <xf numFmtId="43" fontId="10" fillId="0" borderId="35" xfId="1" applyFont="1" applyBorder="1"/>
    <xf numFmtId="166" fontId="10" fillId="0" borderId="35" xfId="1" applyNumberFormat="1" applyFont="1" applyBorder="1" applyAlignment="1">
      <alignment horizontal="center"/>
    </xf>
    <xf numFmtId="43" fontId="10" fillId="2" borderId="35" xfId="1" applyFont="1" applyFill="1" applyBorder="1" applyAlignment="1">
      <alignment horizontal="center"/>
    </xf>
    <xf numFmtId="166" fontId="10" fillId="0" borderId="35" xfId="2" applyNumberFormat="1" applyFont="1" applyBorder="1"/>
    <xf numFmtId="43" fontId="10" fillId="0" borderId="35" xfId="1" applyFont="1" applyBorder="1" applyAlignment="1">
      <alignment horizontal="center"/>
    </xf>
    <xf numFmtId="166" fontId="10" fillId="2" borderId="35" xfId="1" applyNumberFormat="1" applyFont="1" applyFill="1" applyBorder="1" applyAlignment="1">
      <alignment horizontal="center"/>
    </xf>
    <xf numFmtId="43" fontId="10" fillId="0" borderId="33" xfId="1" applyFont="1" applyBorder="1"/>
    <xf numFmtId="166" fontId="10" fillId="0" borderId="32" xfId="1" applyNumberFormat="1" applyFont="1" applyFill="1" applyBorder="1" applyAlignment="1">
      <alignment horizontal="center"/>
    </xf>
    <xf numFmtId="43" fontId="11" fillId="0" borderId="35" xfId="1" applyFont="1" applyBorder="1" applyAlignment="1">
      <alignment horizontal="center"/>
    </xf>
    <xf numFmtId="43" fontId="11" fillId="0" borderId="35" xfId="1" applyFont="1" applyFill="1" applyBorder="1" applyAlignment="1">
      <alignment horizontal="center"/>
    </xf>
    <xf numFmtId="43" fontId="10" fillId="0" borderId="32" xfId="1" applyFont="1" applyBorder="1"/>
    <xf numFmtId="0" fontId="10" fillId="0" borderId="33" xfId="2" applyFont="1" applyBorder="1"/>
    <xf numFmtId="43" fontId="10" fillId="0" borderId="0" xfId="1" applyFont="1" applyAlignment="1">
      <alignment horizontal="center"/>
    </xf>
    <xf numFmtId="0" fontId="10" fillId="2" borderId="32" xfId="2" applyFont="1" applyFill="1" applyBorder="1"/>
    <xf numFmtId="43" fontId="10" fillId="2" borderId="32" xfId="1" applyFont="1" applyFill="1" applyBorder="1" applyAlignment="1">
      <alignment horizontal="center"/>
    </xf>
    <xf numFmtId="0" fontId="10" fillId="2" borderId="32" xfId="2" applyFont="1" applyFill="1" applyBorder="1" applyAlignment="1">
      <alignment horizontal="center"/>
    </xf>
    <xf numFmtId="0" fontId="10" fillId="0" borderId="33" xfId="2" applyFont="1" applyBorder="1" applyAlignment="1">
      <alignment horizontal="center"/>
    </xf>
    <xf numFmtId="0" fontId="10" fillId="0" borderId="34" xfId="2" applyFont="1" applyBorder="1"/>
    <xf numFmtId="0" fontId="11" fillId="0" borderId="34" xfId="2" applyFont="1" applyBorder="1" applyAlignment="1">
      <alignment horizontal="center"/>
    </xf>
    <xf numFmtId="43" fontId="11" fillId="0" borderId="34" xfId="1" applyFont="1" applyBorder="1" applyAlignment="1">
      <alignment horizontal="center"/>
    </xf>
    <xf numFmtId="43" fontId="11" fillId="0" borderId="34" xfId="1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43" fontId="11" fillId="0" borderId="0" xfId="1" applyFont="1" applyBorder="1" applyAlignment="1">
      <alignment horizontal="center"/>
    </xf>
    <xf numFmtId="43" fontId="11" fillId="0" borderId="0" xfId="1" applyFont="1" applyFill="1" applyBorder="1" applyAlignment="1">
      <alignment horizontal="center"/>
    </xf>
    <xf numFmtId="0" fontId="12" fillId="0" borderId="32" xfId="2" applyFont="1" applyBorder="1"/>
    <xf numFmtId="43" fontId="10" fillId="0" borderId="32" xfId="1" applyFont="1" applyFill="1" applyBorder="1"/>
    <xf numFmtId="0" fontId="10" fillId="0" borderId="32" xfId="2" applyFont="1" applyBorder="1" applyAlignment="1">
      <alignment horizontal="center"/>
    </xf>
    <xf numFmtId="43" fontId="10" fillId="0" borderId="32" xfId="2" applyNumberFormat="1" applyFont="1" applyBorder="1"/>
    <xf numFmtId="0" fontId="13" fillId="0" borderId="31" xfId="2" applyFont="1" applyBorder="1"/>
    <xf numFmtId="0" fontId="10" fillId="0" borderId="35" xfId="2" applyFont="1" applyBorder="1" applyAlignment="1">
      <alignment horizontal="center"/>
    </xf>
    <xf numFmtId="0" fontId="10" fillId="0" borderId="35" xfId="2" applyFont="1" applyBorder="1"/>
    <xf numFmtId="167" fontId="10" fillId="0" borderId="35" xfId="2" applyNumberFormat="1" applyFont="1" applyBorder="1"/>
    <xf numFmtId="166" fontId="10" fillId="2" borderId="35" xfId="1" applyNumberFormat="1" applyFont="1" applyFill="1" applyBorder="1"/>
    <xf numFmtId="168" fontId="10" fillId="2" borderId="35" xfId="1" applyNumberFormat="1" applyFont="1" applyFill="1" applyBorder="1"/>
    <xf numFmtId="166" fontId="10" fillId="0" borderId="33" xfId="1" applyNumberFormat="1" applyFont="1" applyBorder="1" applyAlignment="1">
      <alignment horizontal="center"/>
    </xf>
    <xf numFmtId="166" fontId="10" fillId="0" borderId="32" xfId="1" applyNumberFormat="1" applyFont="1" applyBorder="1" applyAlignment="1">
      <alignment horizontal="center"/>
    </xf>
    <xf numFmtId="167" fontId="10" fillId="0" borderId="32" xfId="2" applyNumberFormat="1" applyFont="1" applyBorder="1"/>
    <xf numFmtId="43" fontId="11" fillId="0" borderId="35" xfId="1" applyFont="1" applyBorder="1"/>
    <xf numFmtId="43" fontId="10" fillId="2" borderId="28" xfId="1" applyFont="1" applyFill="1" applyBorder="1"/>
    <xf numFmtId="0" fontId="10" fillId="0" borderId="28" xfId="2" applyFont="1" applyBorder="1" applyAlignment="1">
      <alignment horizontal="center"/>
    </xf>
    <xf numFmtId="43" fontId="10" fillId="0" borderId="28" xfId="1" applyFont="1" applyBorder="1"/>
    <xf numFmtId="43" fontId="10" fillId="0" borderId="28" xfId="1" applyFont="1" applyBorder="1" applyAlignment="1">
      <alignment horizontal="right"/>
    </xf>
    <xf numFmtId="43" fontId="10" fillId="0" borderId="28" xfId="1" applyFont="1" applyFill="1" applyBorder="1" applyAlignment="1">
      <alignment horizontal="center"/>
    </xf>
    <xf numFmtId="0" fontId="11" fillId="0" borderId="32" xfId="2" applyFont="1" applyBorder="1" applyAlignment="1">
      <alignment horizontal="center"/>
    </xf>
    <xf numFmtId="43" fontId="11" fillId="0" borderId="32" xfId="1" applyFont="1" applyBorder="1"/>
    <xf numFmtId="0" fontId="11" fillId="0" borderId="33" xfId="2" applyFont="1" applyBorder="1" applyAlignment="1">
      <alignment horizontal="center"/>
    </xf>
    <xf numFmtId="167" fontId="10" fillId="0" borderId="28" xfId="2" applyNumberFormat="1" applyFont="1" applyBorder="1"/>
    <xf numFmtId="43" fontId="11" fillId="0" borderId="28" xfId="1" applyFont="1" applyFill="1" applyBorder="1" applyAlignment="1">
      <alignment horizontal="center"/>
    </xf>
    <xf numFmtId="0" fontId="10" fillId="0" borderId="36" xfId="2" applyFont="1" applyBorder="1"/>
    <xf numFmtId="2" fontId="10" fillId="0" borderId="35" xfId="2" applyNumberFormat="1" applyFont="1" applyBorder="1"/>
    <xf numFmtId="166" fontId="10" fillId="0" borderId="35" xfId="1" applyNumberFormat="1" applyFont="1" applyBorder="1"/>
    <xf numFmtId="43" fontId="10" fillId="2" borderId="32" xfId="1" applyFont="1" applyFill="1" applyBorder="1"/>
    <xf numFmtId="166" fontId="10" fillId="2" borderId="28" xfId="1" applyNumberFormat="1" applyFont="1" applyFill="1" applyBorder="1"/>
    <xf numFmtId="166" fontId="11" fillId="0" borderId="35" xfId="1" applyNumberFormat="1" applyFont="1" applyBorder="1"/>
    <xf numFmtId="0" fontId="11" fillId="0" borderId="32" xfId="2" applyFont="1" applyBorder="1"/>
    <xf numFmtId="168" fontId="10" fillId="2" borderId="35" xfId="1" applyNumberFormat="1" applyFont="1" applyFill="1" applyBorder="1" applyAlignment="1">
      <alignment horizontal="center"/>
    </xf>
    <xf numFmtId="0" fontId="12" fillId="0" borderId="31" xfId="2" applyFont="1" applyBorder="1"/>
    <xf numFmtId="0" fontId="14" fillId="0" borderId="32" xfId="2" applyFont="1" applyBorder="1"/>
    <xf numFmtId="166" fontId="10" fillId="0" borderId="28" xfId="1" applyNumberFormat="1" applyFont="1" applyFill="1" applyBorder="1"/>
    <xf numFmtId="43" fontId="10" fillId="0" borderId="28" xfId="1" applyFont="1" applyFill="1" applyBorder="1"/>
    <xf numFmtId="43" fontId="10" fillId="0" borderId="35" xfId="1" applyFont="1" applyFill="1" applyBorder="1"/>
    <xf numFmtId="43" fontId="10" fillId="0" borderId="33" xfId="1" applyFont="1" applyFill="1" applyBorder="1"/>
    <xf numFmtId="43" fontId="11" fillId="0" borderId="35" xfId="1" applyFont="1" applyFill="1" applyBorder="1"/>
    <xf numFmtId="0" fontId="15" fillId="0" borderId="0" xfId="3" applyFont="1"/>
    <xf numFmtId="43" fontId="15" fillId="0" borderId="33" xfId="4" applyFont="1" applyFill="1" applyBorder="1"/>
    <xf numFmtId="43" fontId="15" fillId="0" borderId="35" xfId="4" applyFont="1" applyFill="1" applyBorder="1"/>
    <xf numFmtId="43" fontId="15" fillId="0" borderId="27" xfId="4" applyFont="1" applyFill="1" applyBorder="1"/>
    <xf numFmtId="43" fontId="15" fillId="3" borderId="27" xfId="4" applyFont="1" applyFill="1" applyBorder="1"/>
    <xf numFmtId="0" fontId="15" fillId="0" borderId="27" xfId="3" applyFont="1" applyBorder="1"/>
    <xf numFmtId="43" fontId="15" fillId="0" borderId="32" xfId="4" applyFont="1" applyFill="1" applyBorder="1"/>
    <xf numFmtId="43" fontId="15" fillId="0" borderId="31" xfId="3" applyNumberFormat="1" applyFont="1" applyBorder="1" applyAlignment="1">
      <alignment horizontal="left"/>
    </xf>
    <xf numFmtId="43" fontId="15" fillId="0" borderId="0" xfId="3" applyNumberFormat="1" applyFont="1"/>
    <xf numFmtId="43" fontId="15" fillId="3" borderId="35" xfId="4" applyFont="1" applyFill="1" applyBorder="1"/>
    <xf numFmtId="0" fontId="15" fillId="0" borderId="35" xfId="3" applyFont="1" applyBorder="1" applyAlignment="1">
      <alignment horizontal="left"/>
    </xf>
    <xf numFmtId="43" fontId="15" fillId="0" borderId="35" xfId="4" applyFont="1" applyFill="1" applyBorder="1" applyAlignment="1">
      <alignment horizontal="center"/>
    </xf>
    <xf numFmtId="43" fontId="15" fillId="0" borderId="37" xfId="4" applyFont="1" applyFill="1" applyBorder="1"/>
    <xf numFmtId="43" fontId="15" fillId="0" borderId="34" xfId="4" applyFont="1" applyFill="1" applyBorder="1"/>
    <xf numFmtId="0" fontId="15" fillId="0" borderId="36" xfId="3" applyFont="1" applyBorder="1" applyAlignment="1">
      <alignment horizontal="left"/>
    </xf>
    <xf numFmtId="0" fontId="15" fillId="0" borderId="35" xfId="3" applyFont="1" applyBorder="1"/>
    <xf numFmtId="0" fontId="15" fillId="0" borderId="35" xfId="3" applyFont="1" applyBorder="1" applyAlignment="1">
      <alignment horizontal="center"/>
    </xf>
    <xf numFmtId="43" fontId="15" fillId="4" borderId="35" xfId="4" applyFont="1" applyFill="1" applyBorder="1" applyAlignment="1">
      <alignment horizontal="center"/>
    </xf>
    <xf numFmtId="9" fontId="15" fillId="0" borderId="0" xfId="3" applyNumberFormat="1" applyFont="1"/>
    <xf numFmtId="43" fontId="16" fillId="0" borderId="0" xfId="4" applyFont="1" applyFill="1" applyBorder="1"/>
    <xf numFmtId="0" fontId="16" fillId="0" borderId="0" xfId="3" applyFont="1"/>
    <xf numFmtId="43" fontId="15" fillId="0" borderId="35" xfId="3" applyNumberFormat="1" applyFont="1" applyBorder="1"/>
    <xf numFmtId="43" fontId="16" fillId="0" borderId="35" xfId="4" applyFont="1" applyBorder="1"/>
    <xf numFmtId="43" fontId="16" fillId="0" borderId="35" xfId="4" applyFont="1" applyFill="1" applyBorder="1"/>
    <xf numFmtId="0" fontId="16" fillId="0" borderId="35" xfId="3" applyFont="1" applyBorder="1" applyAlignment="1">
      <alignment horizontal="center"/>
    </xf>
    <xf numFmtId="0" fontId="15" fillId="4" borderId="35" xfId="3" applyFont="1" applyFill="1" applyBorder="1"/>
    <xf numFmtId="43" fontId="15" fillId="4" borderId="35" xfId="4" applyFont="1" applyFill="1" applyBorder="1"/>
    <xf numFmtId="43" fontId="15" fillId="0" borderId="0" xfId="4" applyFont="1" applyFill="1" applyBorder="1"/>
    <xf numFmtId="43" fontId="17" fillId="0" borderId="35" xfId="4" applyFont="1" applyFill="1" applyBorder="1"/>
    <xf numFmtId="0" fontId="15" fillId="0" borderId="0" xfId="3" applyFont="1" applyAlignment="1">
      <alignment horizontal="center"/>
    </xf>
    <xf numFmtId="0" fontId="18" fillId="0" borderId="0" xfId="3" applyFont="1"/>
    <xf numFmtId="0" fontId="1" fillId="0" borderId="0" xfId="3"/>
    <xf numFmtId="4" fontId="28" fillId="0" borderId="0" xfId="5" applyFont="1"/>
    <xf numFmtId="0" fontId="28" fillId="0" borderId="0" xfId="0" applyFont="1" applyProtection="1">
      <protection locked="0"/>
    </xf>
    <xf numFmtId="4" fontId="28" fillId="0" borderId="0" xfId="5" applyFont="1" applyAlignment="1">
      <alignment horizontal="left"/>
    </xf>
    <xf numFmtId="43" fontId="4" fillId="0" borderId="9" xfId="1" applyFont="1" applyBorder="1" applyAlignment="1">
      <alignment horizontal="center"/>
    </xf>
    <xf numFmtId="43" fontId="4" fillId="0" borderId="9" xfId="7" applyFont="1" applyBorder="1"/>
    <xf numFmtId="43" fontId="4" fillId="0" borderId="11" xfId="7" applyFont="1" applyFill="1" applyBorder="1" applyAlignment="1">
      <alignment horizontal="center"/>
    </xf>
    <xf numFmtId="43" fontId="4" fillId="0" borderId="11" xfId="7" applyFont="1" applyFill="1" applyBorder="1"/>
    <xf numFmtId="43" fontId="6" fillId="0" borderId="11" xfId="7" applyFont="1" applyFill="1" applyBorder="1"/>
    <xf numFmtId="43" fontId="4" fillId="0" borderId="0" xfId="7" applyFont="1" applyFill="1" applyBorder="1" applyAlignment="1">
      <alignment horizontal="center"/>
    </xf>
    <xf numFmtId="43" fontId="4" fillId="0" borderId="0" xfId="7" applyFont="1" applyFill="1" applyBorder="1"/>
    <xf numFmtId="43" fontId="6" fillId="0" borderId="0" xfId="7" applyFont="1" applyFill="1" applyBorder="1"/>
    <xf numFmtId="0" fontId="6" fillId="0" borderId="12" xfId="0" applyFont="1" applyBorder="1" applyAlignment="1">
      <alignment horizontal="center"/>
    </xf>
    <xf numFmtId="43" fontId="4" fillId="0" borderId="12" xfId="7" applyFont="1" applyBorder="1"/>
    <xf numFmtId="0" fontId="4" fillId="0" borderId="14" xfId="0" applyFont="1" applyBorder="1" applyAlignment="1">
      <alignment horizontal="left"/>
    </xf>
    <xf numFmtId="164" fontId="6" fillId="0" borderId="14" xfId="1" applyNumberFormat="1" applyFont="1" applyBorder="1" applyAlignment="1">
      <alignment horizontal="center"/>
    </xf>
    <xf numFmtId="0" fontId="4" fillId="0" borderId="14" xfId="0" applyFont="1" applyBorder="1" applyAlignment="1">
      <alignment horizontal="right"/>
    </xf>
    <xf numFmtId="0" fontId="31" fillId="0" borderId="0" xfId="0" applyFont="1"/>
    <xf numFmtId="43" fontId="4" fillId="0" borderId="0" xfId="0" applyNumberFormat="1" applyFont="1"/>
    <xf numFmtId="0" fontId="4" fillId="0" borderId="25" xfId="0" applyFont="1" applyBorder="1" applyAlignment="1">
      <alignment horizontal="center"/>
    </xf>
    <xf numFmtId="164" fontId="4" fillId="0" borderId="12" xfId="1" applyNumberFormat="1" applyFont="1" applyBorder="1"/>
    <xf numFmtId="0" fontId="6" fillId="0" borderId="9" xfId="0" applyFont="1" applyBorder="1" applyAlignment="1">
      <alignment horizontal="right"/>
    </xf>
    <xf numFmtId="43" fontId="4" fillId="0" borderId="9" xfId="1" applyFont="1" applyFill="1" applyBorder="1"/>
    <xf numFmtId="164" fontId="4" fillId="0" borderId="9" xfId="1" applyNumberFormat="1" applyFont="1" applyFill="1" applyBorder="1"/>
    <xf numFmtId="0" fontId="6" fillId="0" borderId="12" xfId="0" applyFont="1" applyBorder="1" applyAlignment="1">
      <alignment horizontal="right"/>
    </xf>
    <xf numFmtId="43" fontId="4" fillId="0" borderId="12" xfId="1" applyFont="1" applyFill="1" applyBorder="1"/>
    <xf numFmtId="4" fontId="33" fillId="0" borderId="9" xfId="0" applyNumberFormat="1" applyFont="1" applyBorder="1"/>
    <xf numFmtId="0" fontId="4" fillId="0" borderId="12" xfId="0" applyFont="1" applyBorder="1" applyAlignment="1">
      <alignment horizontal="center"/>
    </xf>
    <xf numFmtId="4" fontId="33" fillId="0" borderId="0" xfId="0" applyNumberFormat="1" applyFont="1"/>
    <xf numFmtId="4" fontId="33" fillId="0" borderId="12" xfId="0" applyNumberFormat="1" applyFont="1" applyBorder="1"/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15" fillId="0" borderId="35" xfId="3" applyFont="1" applyBorder="1" applyAlignment="1">
      <alignment horizontal="center"/>
    </xf>
    <xf numFmtId="0" fontId="15" fillId="0" borderId="27" xfId="3" applyFont="1" applyBorder="1" applyAlignment="1">
      <alignment horizontal="center"/>
    </xf>
    <xf numFmtId="0" fontId="15" fillId="0" borderId="31" xfId="3" applyFont="1" applyBorder="1" applyAlignment="1">
      <alignment horizontal="center"/>
    </xf>
    <xf numFmtId="0" fontId="15" fillId="0" borderId="32" xfId="3" applyFont="1" applyBorder="1" applyAlignment="1">
      <alignment horizontal="center"/>
    </xf>
    <xf numFmtId="0" fontId="15" fillId="0" borderId="33" xfId="3" applyFont="1" applyBorder="1" applyAlignment="1">
      <alignment horizontal="center"/>
    </xf>
    <xf numFmtId="43" fontId="15" fillId="0" borderId="31" xfId="4" applyFont="1" applyFill="1" applyBorder="1" applyAlignment="1">
      <alignment horizontal="center"/>
    </xf>
    <xf numFmtId="43" fontId="15" fillId="0" borderId="33" xfId="4" applyFont="1" applyFill="1" applyBorder="1" applyAlignment="1">
      <alignment horizontal="center"/>
    </xf>
    <xf numFmtId="0" fontId="24" fillId="0" borderId="0" xfId="3" applyFont="1" applyAlignment="1">
      <alignment horizontal="center"/>
    </xf>
    <xf numFmtId="0" fontId="25" fillId="0" borderId="0" xfId="3" applyFont="1"/>
    <xf numFmtId="0" fontId="24" fillId="0" borderId="0" xfId="3" applyFont="1" applyAlignment="1">
      <alignment horizontal="center" wrapText="1"/>
    </xf>
    <xf numFmtId="0" fontId="26" fillId="0" borderId="0" xfId="3" applyFont="1" applyAlignment="1">
      <alignment horizontal="center"/>
    </xf>
    <xf numFmtId="0" fontId="27" fillId="0" borderId="0" xfId="3" applyFont="1"/>
    <xf numFmtId="0" fontId="19" fillId="0" borderId="0" xfId="3" applyFont="1" applyAlignment="1">
      <alignment horizontal="center"/>
    </xf>
    <xf numFmtId="0" fontId="20" fillId="0" borderId="0" xfId="3" applyFont="1"/>
    <xf numFmtId="0" fontId="22" fillId="0" borderId="0" xfId="3" applyFont="1" applyAlignment="1">
      <alignment horizontal="center"/>
    </xf>
    <xf numFmtId="0" fontId="23" fillId="0" borderId="0" xfId="3" applyFont="1"/>
    <xf numFmtId="0" fontId="21" fillId="0" borderId="0" xfId="3" applyFont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/>
    <xf numFmtId="0" fontId="10" fillId="0" borderId="31" xfId="2" applyFont="1" applyBorder="1" applyAlignment="1">
      <alignment horizontal="left"/>
    </xf>
    <xf numFmtId="0" fontId="10" fillId="0" borderId="32" xfId="2" applyFont="1" applyBorder="1" applyAlignment="1">
      <alignment horizontal="left"/>
    </xf>
    <xf numFmtId="0" fontId="10" fillId="0" borderId="33" xfId="2" applyFont="1" applyBorder="1" applyAlignment="1">
      <alignment horizontal="left"/>
    </xf>
    <xf numFmtId="43" fontId="10" fillId="2" borderId="31" xfId="1" applyFont="1" applyFill="1" applyBorder="1" applyAlignment="1">
      <alignment horizontal="left"/>
    </xf>
    <xf numFmtId="43" fontId="10" fillId="2" borderId="32" xfId="1" applyFont="1" applyFill="1" applyBorder="1" applyAlignment="1">
      <alignment horizontal="left"/>
    </xf>
    <xf numFmtId="43" fontId="10" fillId="2" borderId="33" xfId="1" applyFont="1" applyFill="1" applyBorder="1" applyAlignment="1">
      <alignment horizontal="left"/>
    </xf>
    <xf numFmtId="0" fontId="9" fillId="0" borderId="0" xfId="2" applyFont="1" applyAlignment="1">
      <alignment horizontal="center"/>
    </xf>
    <xf numFmtId="0" fontId="11" fillId="0" borderId="31" xfId="2" applyFont="1" applyBorder="1" applyAlignment="1">
      <alignment horizontal="center"/>
    </xf>
    <xf numFmtId="0" fontId="11" fillId="0" borderId="32" xfId="2" applyFont="1" applyBorder="1" applyAlignment="1">
      <alignment horizontal="center"/>
    </xf>
    <xf numFmtId="0" fontId="11" fillId="0" borderId="33" xfId="2" applyFont="1" applyBorder="1" applyAlignment="1">
      <alignment horizontal="center"/>
    </xf>
    <xf numFmtId="0" fontId="9" fillId="0" borderId="31" xfId="2" applyFont="1" applyBorder="1" applyAlignment="1">
      <alignment horizontal="center"/>
    </xf>
    <xf numFmtId="0" fontId="9" fillId="0" borderId="32" xfId="2" applyFont="1" applyBorder="1" applyAlignment="1">
      <alignment horizontal="center"/>
    </xf>
    <xf numFmtId="0" fontId="9" fillId="0" borderId="33" xfId="2" applyFont="1" applyBorder="1" applyAlignment="1">
      <alignment horizontal="center"/>
    </xf>
    <xf numFmtId="43" fontId="10" fillId="2" borderId="31" xfId="1" applyFont="1" applyFill="1" applyBorder="1" applyAlignment="1">
      <alignment horizontal="center"/>
    </xf>
    <xf numFmtId="43" fontId="10" fillId="2" borderId="32" xfId="1" applyFont="1" applyFill="1" applyBorder="1" applyAlignment="1">
      <alignment horizontal="center"/>
    </xf>
    <xf numFmtId="43" fontId="10" fillId="2" borderId="33" xfId="1" applyFont="1" applyFill="1" applyBorder="1" applyAlignment="1">
      <alignment horizontal="center"/>
    </xf>
    <xf numFmtId="166" fontId="10" fillId="2" borderId="31" xfId="1" applyNumberFormat="1" applyFont="1" applyFill="1" applyBorder="1" applyAlignment="1">
      <alignment horizontal="left"/>
    </xf>
    <xf numFmtId="166" fontId="10" fillId="2" borderId="32" xfId="1" applyNumberFormat="1" applyFont="1" applyFill="1" applyBorder="1" applyAlignment="1">
      <alignment horizontal="left"/>
    </xf>
    <xf numFmtId="166" fontId="10" fillId="2" borderId="33" xfId="1" applyNumberFormat="1" applyFont="1" applyFill="1" applyBorder="1" applyAlignment="1">
      <alignment horizontal="left"/>
    </xf>
    <xf numFmtId="43" fontId="10" fillId="2" borderId="31" xfId="1" applyFont="1" applyFill="1" applyBorder="1" applyAlignment="1">
      <alignment horizontal="right"/>
    </xf>
    <xf numFmtId="43" fontId="10" fillId="2" borderId="32" xfId="1" applyFont="1" applyFill="1" applyBorder="1" applyAlignment="1">
      <alignment horizontal="right"/>
    </xf>
    <xf numFmtId="43" fontId="10" fillId="2" borderId="33" xfId="1" applyFont="1" applyFill="1" applyBorder="1" applyAlignment="1">
      <alignment horizontal="right"/>
    </xf>
    <xf numFmtId="0" fontId="10" fillId="0" borderId="34" xfId="2" applyFont="1" applyBorder="1" applyAlignment="1">
      <alignment horizontal="left"/>
    </xf>
    <xf numFmtId="0" fontId="11" fillId="0" borderId="0" xfId="2" applyFont="1" applyAlignment="1">
      <alignment horizontal="center"/>
    </xf>
    <xf numFmtId="0" fontId="6" fillId="0" borderId="4" xfId="0" applyFont="1" applyBorder="1" applyAlignment="1">
      <alignment horizontal="center"/>
    </xf>
  </cellXfs>
  <cellStyles count="8">
    <cellStyle name="Normal_สรุปผลการประเมินราคา" xfId="5" xr:uid="{00000000-0005-0000-0000-000000000000}"/>
    <cellStyle name="เครื่องหมายจุลภาค 2" xfId="4" xr:uid="{00000000-0005-0000-0000-000002000000}"/>
    <cellStyle name="เครื่องหมายจุลภาค 3" xfId="7" xr:uid="{00000000-0005-0000-0000-000003000000}"/>
    <cellStyle name="จุลภาค" xfId="1" builtinId="3"/>
    <cellStyle name="ปกติ" xfId="0" builtinId="0"/>
    <cellStyle name="ปกติ 2" xfId="3" xr:uid="{00000000-0005-0000-0000-000005000000}"/>
    <cellStyle name="ปกติ 3 2" xfId="6" xr:uid="{00000000-0005-0000-0000-000006000000}"/>
    <cellStyle name="ปกติ_หลักเกณฑ์การถอดแบบ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161925</xdr:colOff>
      <xdr:row>1</xdr:row>
      <xdr:rowOff>28575</xdr:rowOff>
    </xdr:from>
    <xdr:to>
      <xdr:col>7</xdr:col>
      <xdr:colOff>276225</xdr:colOff>
      <xdr:row>8</xdr:row>
      <xdr:rowOff>114300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381000"/>
          <a:ext cx="2552700" cy="2552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3629;&#3634;&#3588;&#3634;&#3619;&#3596;&#3634;&#3611;&#3609;&#3626;&#3606;&#3634;&#3609;%20&#3629;&#3610;&#3605;.&#3614;&#3619;&#3634;&#3609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.5    "/>
      <sheetName val="สรุปเป็นค่างานต้นทุน"/>
      <sheetName val="งานโครงสร้างวิศวกรรม"/>
      <sheetName val="งานสถาปัตยกรรม"/>
      <sheetName val="งานระบบไฟฟ้าและสื่อสาร"/>
    </sheetNames>
    <sheetDataSet>
      <sheetData sheetId="0"/>
      <sheetData sheetId="1">
        <row r="3">
          <cell r="A3" t="str">
            <v>กลุ่มงาน/งาน     งานก่อสร้างอาคาร</v>
          </cell>
        </row>
        <row r="5">
          <cell r="F5" t="str">
            <v xml:space="preserve">แบบเลขที่    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0"/>
  </sheetPr>
  <dimension ref="A1:I44"/>
  <sheetViews>
    <sheetView view="pageBreakPreview" topLeftCell="A16" workbookViewId="0">
      <selection activeCell="E32" sqref="E32"/>
    </sheetView>
  </sheetViews>
  <sheetFormatPr defaultRowHeight="18.75" x14ac:dyDescent="0.3"/>
  <cols>
    <col min="1" max="1" width="7.42578125" style="1" customWidth="1"/>
    <col min="2" max="2" width="29.140625" style="1" customWidth="1"/>
    <col min="3" max="3" width="16.7109375" style="1" customWidth="1"/>
    <col min="4" max="4" width="11.7109375" style="1" customWidth="1"/>
    <col min="5" max="5" width="18.7109375" style="1" customWidth="1"/>
    <col min="6" max="6" width="17.42578125" style="1" customWidth="1"/>
    <col min="7" max="16384" width="9.140625" style="1"/>
  </cols>
  <sheetData>
    <row r="1" spans="1:6" x14ac:dyDescent="0.3">
      <c r="F1" s="4" t="s">
        <v>24</v>
      </c>
    </row>
    <row r="2" spans="1:6" ht="24" customHeight="1" x14ac:dyDescent="0.35">
      <c r="A2" s="217" t="s">
        <v>33</v>
      </c>
      <c r="B2" s="217"/>
      <c r="C2" s="217"/>
      <c r="D2" s="217"/>
      <c r="E2" s="217"/>
      <c r="F2" s="217"/>
    </row>
    <row r="3" spans="1:6" ht="3.75" customHeight="1" x14ac:dyDescent="0.3"/>
    <row r="4" spans="1:6" x14ac:dyDescent="0.3">
      <c r="A4" s="1" t="s">
        <v>289</v>
      </c>
    </row>
    <row r="5" spans="1:6" x14ac:dyDescent="0.3">
      <c r="A5" s="6" t="s">
        <v>306</v>
      </c>
      <c r="B5" s="6"/>
      <c r="C5" s="6"/>
      <c r="D5" s="6"/>
      <c r="E5" s="6"/>
      <c r="F5" s="6"/>
    </row>
    <row r="6" spans="1:6" x14ac:dyDescent="0.3">
      <c r="A6" s="6" t="s">
        <v>42</v>
      </c>
      <c r="B6" s="6"/>
      <c r="C6" s="6"/>
      <c r="D6" s="6"/>
      <c r="E6" s="6"/>
      <c r="F6" s="6"/>
    </row>
    <row r="7" spans="1:6" x14ac:dyDescent="0.3">
      <c r="A7" s="6" t="s">
        <v>266</v>
      </c>
      <c r="B7" s="6"/>
      <c r="C7" s="12"/>
      <c r="D7" s="13"/>
      <c r="E7" s="6"/>
      <c r="F7" s="6"/>
    </row>
    <row r="8" spans="1:6" x14ac:dyDescent="0.3">
      <c r="A8" s="6" t="s">
        <v>311</v>
      </c>
      <c r="B8" s="6"/>
      <c r="C8" s="6"/>
      <c r="D8" s="6"/>
      <c r="E8" s="6"/>
      <c r="F8" s="6"/>
    </row>
    <row r="9" spans="1:6" x14ac:dyDescent="0.3">
      <c r="A9" s="6" t="s">
        <v>327</v>
      </c>
      <c r="B9" s="6"/>
      <c r="C9" s="6"/>
      <c r="D9" s="6"/>
      <c r="E9" s="6"/>
      <c r="F9" s="6"/>
    </row>
    <row r="10" spans="1:6" ht="19.5" customHeight="1" thickBot="1" x14ac:dyDescent="0.35">
      <c r="F10" s="5" t="s">
        <v>23</v>
      </c>
    </row>
    <row r="11" spans="1:6" ht="19.5" customHeight="1" thickTop="1" x14ac:dyDescent="0.3">
      <c r="A11" s="219" t="s">
        <v>9</v>
      </c>
      <c r="B11" s="219" t="s">
        <v>1</v>
      </c>
      <c r="C11" s="219" t="s">
        <v>10</v>
      </c>
      <c r="D11" s="219" t="s">
        <v>11</v>
      </c>
      <c r="E11" s="219" t="s">
        <v>12</v>
      </c>
      <c r="F11" s="219" t="s">
        <v>3</v>
      </c>
    </row>
    <row r="12" spans="1:6" ht="19.5" customHeight="1" thickBot="1" x14ac:dyDescent="0.35">
      <c r="A12" s="220"/>
      <c r="B12" s="220"/>
      <c r="C12" s="220"/>
      <c r="D12" s="220"/>
      <c r="E12" s="220"/>
      <c r="F12" s="220"/>
    </row>
    <row r="13" spans="1:6" ht="19.5" thickTop="1" x14ac:dyDescent="0.3">
      <c r="A13" s="14"/>
      <c r="B13" s="15"/>
      <c r="C13" s="16"/>
      <c r="D13" s="15"/>
      <c r="E13" s="16"/>
      <c r="F13" s="17"/>
    </row>
    <row r="14" spans="1:6" x14ac:dyDescent="0.3">
      <c r="A14" s="18">
        <v>1</v>
      </c>
      <c r="B14" s="2" t="s">
        <v>38</v>
      </c>
      <c r="C14" s="19">
        <f>สรุปเป็นค่างานต้นทุน!I26</f>
        <v>608462.80659375002</v>
      </c>
      <c r="D14" s="20">
        <v>1.3090999999999999</v>
      </c>
      <c r="E14" s="19">
        <f>C14*D14</f>
        <v>796538.66011187807</v>
      </c>
      <c r="F14" s="21"/>
    </row>
    <row r="15" spans="1:6" x14ac:dyDescent="0.3">
      <c r="A15" s="18">
        <v>2</v>
      </c>
      <c r="B15" s="2" t="s">
        <v>37</v>
      </c>
      <c r="C15" s="187" t="s">
        <v>270</v>
      </c>
      <c r="D15" s="20"/>
      <c r="E15" s="19">
        <v>1000</v>
      </c>
      <c r="F15" s="21"/>
    </row>
    <row r="16" spans="1:6" x14ac:dyDescent="0.3">
      <c r="A16" s="18">
        <v>3</v>
      </c>
      <c r="B16" s="2" t="s">
        <v>37</v>
      </c>
      <c r="C16" s="187" t="s">
        <v>271</v>
      </c>
      <c r="D16" s="20"/>
      <c r="E16" s="19">
        <v>2800</v>
      </c>
      <c r="F16" s="21"/>
    </row>
    <row r="17" spans="1:9" x14ac:dyDescent="0.3">
      <c r="A17" s="18">
        <v>4</v>
      </c>
      <c r="B17" s="2" t="s">
        <v>37</v>
      </c>
      <c r="C17" s="19"/>
      <c r="D17" s="20"/>
      <c r="E17" s="19"/>
      <c r="F17" s="21"/>
    </row>
    <row r="18" spans="1:9" x14ac:dyDescent="0.3">
      <c r="A18" s="18"/>
      <c r="B18" s="22"/>
      <c r="C18" s="19"/>
      <c r="D18" s="12"/>
      <c r="E18" s="19"/>
      <c r="F18" s="21"/>
    </row>
    <row r="19" spans="1:9" x14ac:dyDescent="0.3">
      <c r="A19" s="23"/>
      <c r="B19" s="9" t="s">
        <v>25</v>
      </c>
      <c r="C19" s="19"/>
      <c r="D19" s="24"/>
      <c r="E19" s="19"/>
      <c r="F19" s="21"/>
    </row>
    <row r="20" spans="1:9" x14ac:dyDescent="0.3">
      <c r="A20" s="25"/>
      <c r="B20" s="2" t="s">
        <v>34</v>
      </c>
      <c r="C20" s="19"/>
      <c r="D20" s="24"/>
      <c r="E20" s="19"/>
      <c r="F20" s="21"/>
    </row>
    <row r="21" spans="1:9" x14ac:dyDescent="0.3">
      <c r="A21" s="25"/>
      <c r="B21" s="2" t="s">
        <v>313</v>
      </c>
      <c r="C21" s="25"/>
      <c r="D21" s="6"/>
      <c r="E21" s="25"/>
      <c r="F21" s="21"/>
    </row>
    <row r="22" spans="1:9" x14ac:dyDescent="0.3">
      <c r="A22" s="25"/>
      <c r="B22" s="2" t="s">
        <v>35</v>
      </c>
      <c r="C22" s="25"/>
      <c r="D22" s="6"/>
      <c r="E22" s="25"/>
      <c r="F22" s="21"/>
    </row>
    <row r="23" spans="1:9" x14ac:dyDescent="0.3">
      <c r="A23" s="22"/>
      <c r="B23" s="37" t="s">
        <v>36</v>
      </c>
      <c r="C23" s="22"/>
      <c r="D23" s="33"/>
      <c r="E23" s="22"/>
      <c r="F23" s="38"/>
      <c r="I23" s="1" t="s">
        <v>27</v>
      </c>
    </row>
    <row r="24" spans="1:9" x14ac:dyDescent="0.3">
      <c r="A24" s="221" t="s">
        <v>13</v>
      </c>
      <c r="B24" s="34" t="s">
        <v>14</v>
      </c>
      <c r="C24" s="35"/>
      <c r="D24" s="35"/>
      <c r="E24" s="39">
        <f>SUM(E14:E23)</f>
        <v>800338.66011187807</v>
      </c>
      <c r="F24" s="36"/>
    </row>
    <row r="25" spans="1:9" x14ac:dyDescent="0.3">
      <c r="A25" s="222"/>
      <c r="B25" s="26" t="s">
        <v>15</v>
      </c>
      <c r="C25" s="27"/>
      <c r="D25" s="27"/>
      <c r="E25" s="28">
        <f>ROUNDDOWN(E24,-4)</f>
        <v>800000</v>
      </c>
      <c r="F25" s="29"/>
    </row>
    <row r="26" spans="1:9" ht="19.5" thickBot="1" x14ac:dyDescent="0.35">
      <c r="A26" s="30"/>
      <c r="B26" s="31" t="s">
        <v>39</v>
      </c>
      <c r="C26" s="218" t="str">
        <f>"("&amp;BAHTTEXT(E25)&amp;")"</f>
        <v>(แปดแสนบาทถ้วน)</v>
      </c>
      <c r="D26" s="218"/>
      <c r="E26" s="218"/>
      <c r="F26" s="32"/>
    </row>
    <row r="27" spans="1:9" ht="19.5" thickTop="1" x14ac:dyDescent="0.3">
      <c r="B27" s="3" t="s">
        <v>26</v>
      </c>
      <c r="C27" s="10" t="s">
        <v>129</v>
      </c>
      <c r="D27" s="11" t="s">
        <v>30</v>
      </c>
      <c r="E27" s="4"/>
    </row>
    <row r="28" spans="1:9" x14ac:dyDescent="0.3">
      <c r="A28" s="6"/>
      <c r="B28" s="197" t="s">
        <v>17</v>
      </c>
      <c r="C28" s="198" t="s">
        <v>129</v>
      </c>
      <c r="D28" s="197" t="s">
        <v>31</v>
      </c>
      <c r="E28" s="199"/>
      <c r="F28" s="6"/>
    </row>
    <row r="29" spans="1:9" x14ac:dyDescent="0.3">
      <c r="A29" s="215" t="s">
        <v>337</v>
      </c>
      <c r="B29" s="216"/>
      <c r="C29" s="216"/>
      <c r="D29" s="216"/>
      <c r="E29" s="216"/>
    </row>
    <row r="30" spans="1:9" ht="30" customHeight="1" x14ac:dyDescent="0.3">
      <c r="A30" s="1" t="s">
        <v>338</v>
      </c>
      <c r="C30" s="5" t="s">
        <v>340</v>
      </c>
      <c r="D30" s="5"/>
      <c r="E30" s="5"/>
    </row>
    <row r="31" spans="1:9" ht="21" customHeight="1" x14ac:dyDescent="0.3">
      <c r="A31" s="5"/>
      <c r="B31" s="223" t="s">
        <v>339</v>
      </c>
      <c r="C31" s="223"/>
      <c r="D31" s="223"/>
      <c r="E31" s="5"/>
    </row>
    <row r="32" spans="1:9" ht="21" customHeight="1" x14ac:dyDescent="0.3">
      <c r="A32" s="5"/>
      <c r="B32" s="3"/>
      <c r="C32" s="3"/>
      <c r="D32" s="3"/>
      <c r="E32" s="5" t="s">
        <v>27</v>
      </c>
    </row>
    <row r="33" spans="1:6" ht="21" customHeight="1" x14ac:dyDescent="0.3">
      <c r="A33" s="5"/>
      <c r="B33" s="1" t="s">
        <v>341</v>
      </c>
      <c r="C33" s="3" t="s">
        <v>342</v>
      </c>
      <c r="D33" s="5"/>
      <c r="E33" s="5"/>
    </row>
    <row r="34" spans="1:6" ht="24" customHeight="1" x14ac:dyDescent="0.3">
      <c r="A34" s="5"/>
      <c r="B34" s="223" t="s">
        <v>343</v>
      </c>
      <c r="C34" s="223"/>
      <c r="D34" s="223"/>
      <c r="E34" s="5"/>
    </row>
    <row r="35" spans="1:6" ht="21.75" customHeight="1" x14ac:dyDescent="0.3">
      <c r="A35" s="1" t="s">
        <v>285</v>
      </c>
      <c r="C35" s="5" t="s">
        <v>344</v>
      </c>
      <c r="D35" s="5"/>
      <c r="E35" s="5"/>
    </row>
    <row r="36" spans="1:6" ht="22.5" customHeight="1" x14ac:dyDescent="0.3">
      <c r="A36" s="5"/>
      <c r="B36" s="223" t="s">
        <v>288</v>
      </c>
      <c r="C36" s="223"/>
      <c r="D36" s="223"/>
      <c r="E36" s="5"/>
    </row>
    <row r="37" spans="1:6" ht="11.25" customHeight="1" x14ac:dyDescent="0.3">
      <c r="A37" s="213"/>
      <c r="B37" s="213"/>
      <c r="C37" s="213"/>
      <c r="D37" s="213"/>
      <c r="E37" s="213"/>
      <c r="F37" s="200"/>
    </row>
    <row r="38" spans="1:6" ht="8.25" customHeight="1" x14ac:dyDescent="0.3">
      <c r="A38" s="215"/>
      <c r="B38" s="215"/>
      <c r="C38" s="215"/>
      <c r="D38" s="215"/>
      <c r="E38" s="215"/>
      <c r="F38" s="215"/>
    </row>
    <row r="39" spans="1:6" ht="21.75" customHeight="1" x14ac:dyDescent="0.3">
      <c r="A39" s="5"/>
      <c r="B39" s="3" t="s">
        <v>274</v>
      </c>
      <c r="C39" s="216" t="s">
        <v>275</v>
      </c>
      <c r="D39" s="216"/>
      <c r="E39" s="216"/>
    </row>
    <row r="40" spans="1:6" ht="27.75" customHeight="1" x14ac:dyDescent="0.3">
      <c r="A40" s="5"/>
      <c r="B40" s="3" t="s">
        <v>286</v>
      </c>
      <c r="C40" s="5"/>
      <c r="D40" s="5"/>
      <c r="E40" s="5"/>
    </row>
    <row r="41" spans="1:6" ht="12.75" customHeight="1" x14ac:dyDescent="0.3">
      <c r="A41" s="5"/>
      <c r="B41" s="5"/>
      <c r="C41" s="5"/>
      <c r="D41" s="5"/>
      <c r="E41" s="5"/>
    </row>
    <row r="42" spans="1:6" x14ac:dyDescent="0.3">
      <c r="A42" s="5"/>
      <c r="B42" s="3" t="s">
        <v>276</v>
      </c>
      <c r="C42" s="5" t="s">
        <v>277</v>
      </c>
      <c r="D42" s="5"/>
      <c r="E42" s="214"/>
    </row>
    <row r="43" spans="1:6" x14ac:dyDescent="0.3">
      <c r="A43" s="5"/>
      <c r="B43" s="3" t="s">
        <v>287</v>
      </c>
      <c r="C43" s="5"/>
      <c r="D43" s="5"/>
      <c r="E43" s="5"/>
    </row>
    <row r="44" spans="1:6" x14ac:dyDescent="0.3">
      <c r="A44" s="5"/>
      <c r="B44" s="5"/>
      <c r="C44" s="5"/>
      <c r="D44" s="5"/>
      <c r="E44" s="5"/>
    </row>
  </sheetData>
  <mergeCells count="15">
    <mergeCell ref="A38:F38"/>
    <mergeCell ref="C39:E39"/>
    <mergeCell ref="B34:D34"/>
    <mergeCell ref="B36:D36"/>
    <mergeCell ref="B31:D31"/>
    <mergeCell ref="A29:E29"/>
    <mergeCell ref="A2:F2"/>
    <mergeCell ref="C26:E26"/>
    <mergeCell ref="A11:A12"/>
    <mergeCell ref="B11:B12"/>
    <mergeCell ref="D11:D12"/>
    <mergeCell ref="F11:F12"/>
    <mergeCell ref="E11:E12"/>
    <mergeCell ref="C11:C12"/>
    <mergeCell ref="A24:A25"/>
  </mergeCells>
  <phoneticPr fontId="2" type="noConversion"/>
  <pageMargins left="0.56000000000000005" right="0.23" top="0.27" bottom="0.49" header="0.15" footer="0.49"/>
  <pageSetup paperSize="9" orientation="portrait" horizontalDpi="4294967294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13"/>
  </sheetPr>
  <dimension ref="A2:J19"/>
  <sheetViews>
    <sheetView zoomScaleNormal="100" zoomScaleSheetLayoutView="100" workbookViewId="0">
      <selection activeCell="J19" sqref="J19"/>
    </sheetView>
  </sheetViews>
  <sheetFormatPr defaultRowHeight="18.75" x14ac:dyDescent="0.3"/>
  <cols>
    <col min="1" max="1" width="6.140625" style="1" customWidth="1"/>
    <col min="2" max="2" width="44" style="1" customWidth="1"/>
    <col min="3" max="3" width="8.42578125" style="1" customWidth="1"/>
    <col min="4" max="4" width="7" style="1" customWidth="1"/>
    <col min="5" max="5" width="8.85546875" style="1" customWidth="1"/>
    <col min="6" max="6" width="10.140625" style="1" customWidth="1"/>
    <col min="7" max="7" width="9.7109375" style="1" customWidth="1"/>
    <col min="8" max="8" width="10" style="1" customWidth="1"/>
    <col min="9" max="9" width="12.5703125" style="1" customWidth="1"/>
    <col min="10" max="10" width="10.7109375" style="1" customWidth="1"/>
    <col min="11" max="16384" width="9.140625" style="1"/>
  </cols>
  <sheetData>
    <row r="2" spans="1:10" ht="0.75" customHeight="1" x14ac:dyDescent="0.3">
      <c r="I2" s="216" t="s">
        <v>281</v>
      </c>
      <c r="J2" s="216"/>
    </row>
    <row r="3" spans="1:10" ht="12" hidden="1" customHeight="1" x14ac:dyDescent="0.3">
      <c r="I3" s="5"/>
      <c r="J3" s="5"/>
    </row>
    <row r="4" spans="1:10" ht="21.75" customHeight="1" x14ac:dyDescent="0.3">
      <c r="A4" s="11" t="str">
        <f>สรุปเป็นค่างานต้นทุน!A3</f>
        <v>กลุ่มงาน/งาน  อาคาร</v>
      </c>
      <c r="B4" s="40"/>
      <c r="C4" s="40"/>
      <c r="D4" s="40"/>
      <c r="E4" s="40"/>
      <c r="F4" s="40"/>
      <c r="G4" s="40"/>
      <c r="H4" s="40"/>
      <c r="I4" s="272" t="s">
        <v>281</v>
      </c>
      <c r="J4" s="272"/>
    </row>
    <row r="5" spans="1:10" x14ac:dyDescent="0.3">
      <c r="A5" s="11" t="str">
        <f>สรุปเป็นค่างานต้นทุน!A4</f>
        <v>ชื่อโครงการ/งานก่อสร้าง     ปรับปรุงต่อเติมศาลาพักญาติ หมู่ที่ 1 บ้านซาง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x14ac:dyDescent="0.3">
      <c r="A6" s="41" t="str">
        <f>สรุปเป็นค่างานต้นทุน!A5</f>
        <v xml:space="preserve">สถานที่ก่อสร้าง  ศาลาพักญาติเมรุเผาศพ หมู่ที่ 1 บ้านซาง ตำบลซาง   อำเภอเซกา   จังหวัดบึงกาฬ </v>
      </c>
      <c r="B6" s="6"/>
      <c r="C6" s="6"/>
      <c r="D6" s="6"/>
      <c r="E6" s="42"/>
      <c r="F6" s="6" t="str">
        <f>สรุปเป็นค่างานต้นทุน!F5</f>
        <v xml:space="preserve">แบบเลขที่    </v>
      </c>
      <c r="H6" s="12"/>
      <c r="I6" s="6"/>
      <c r="J6" s="6"/>
    </row>
    <row r="7" spans="1:10" x14ac:dyDescent="0.3">
      <c r="A7" s="41" t="str">
        <f>สรุปเป็นค่างานต้นทุน!A6</f>
        <v>หน่วยงานเจ้าของโครงการ   เทศบาลตำบลซาง</v>
      </c>
      <c r="B7" s="6"/>
      <c r="C7" s="6"/>
      <c r="D7" s="6"/>
      <c r="E7" s="6"/>
      <c r="F7" s="6"/>
      <c r="G7" s="6"/>
      <c r="H7" s="6"/>
      <c r="I7" s="6"/>
      <c r="J7" s="6"/>
    </row>
    <row r="8" spans="1:10" x14ac:dyDescent="0.3">
      <c r="A8" s="41" t="str">
        <f>สรุปเป็นค่างานต้นทุน!A7</f>
        <v>ประมาณราคาค่าก่อสร้างโดย   นายเอกลักษณ์  ลีพรม</v>
      </c>
      <c r="B8" s="6"/>
      <c r="C8" s="6"/>
      <c r="D8" s="6"/>
      <c r="E8" s="6"/>
      <c r="F8" s="6" t="str">
        <f>สรุปเป็นค่างานต้นทุน!F7</f>
        <v xml:space="preserve">เมื่อวันที่ 15 เดือน   สิงหาคม  พ.ศ.  2567         </v>
      </c>
      <c r="G8" s="6"/>
      <c r="H8" s="6"/>
      <c r="I8" s="6"/>
      <c r="J8" s="6"/>
    </row>
    <row r="9" spans="1:10" ht="19.5" thickBot="1" x14ac:dyDescent="0.35">
      <c r="A9" s="3"/>
      <c r="J9" s="1" t="s">
        <v>23</v>
      </c>
    </row>
    <row r="10" spans="1:10" ht="19.5" thickTop="1" x14ac:dyDescent="0.3">
      <c r="A10" s="225" t="s">
        <v>0</v>
      </c>
      <c r="B10" s="225" t="s">
        <v>1</v>
      </c>
      <c r="C10" s="225" t="s">
        <v>18</v>
      </c>
      <c r="D10" s="225" t="s">
        <v>2</v>
      </c>
      <c r="E10" s="227" t="s">
        <v>5</v>
      </c>
      <c r="F10" s="228"/>
      <c r="G10" s="227" t="s">
        <v>6</v>
      </c>
      <c r="H10" s="228"/>
      <c r="I10" s="68" t="s">
        <v>22</v>
      </c>
      <c r="J10" s="225" t="s">
        <v>3</v>
      </c>
    </row>
    <row r="11" spans="1:10" ht="19.5" thickBot="1" x14ac:dyDescent="0.35">
      <c r="A11" s="226"/>
      <c r="B11" s="226"/>
      <c r="C11" s="226"/>
      <c r="D11" s="226"/>
      <c r="E11" s="69" t="s">
        <v>7</v>
      </c>
      <c r="F11" s="69" t="s">
        <v>19</v>
      </c>
      <c r="G11" s="69" t="s">
        <v>7</v>
      </c>
      <c r="H11" s="69" t="s">
        <v>19</v>
      </c>
      <c r="I11" s="69" t="s">
        <v>4</v>
      </c>
      <c r="J11" s="226"/>
    </row>
    <row r="12" spans="1:10" ht="19.5" thickTop="1" x14ac:dyDescent="0.3">
      <c r="A12" s="23">
        <v>3</v>
      </c>
      <c r="B12" s="61" t="s">
        <v>272</v>
      </c>
      <c r="C12" s="19"/>
      <c r="D12" s="46"/>
      <c r="E12" s="19"/>
      <c r="F12" s="19"/>
      <c r="G12" s="19"/>
      <c r="H12" s="19"/>
      <c r="I12" s="19"/>
      <c r="J12" s="43"/>
    </row>
    <row r="13" spans="1:10" x14ac:dyDescent="0.3">
      <c r="A13" s="61"/>
      <c r="B13" s="25" t="s">
        <v>273</v>
      </c>
      <c r="C13" s="19">
        <v>275</v>
      </c>
      <c r="D13" s="46" t="s">
        <v>28</v>
      </c>
      <c r="E13" s="19">
        <v>60</v>
      </c>
      <c r="F13" s="19">
        <f>$C13*E13</f>
        <v>16500</v>
      </c>
      <c r="G13" s="19">
        <v>0</v>
      </c>
      <c r="H13" s="19">
        <f>$C13*G13</f>
        <v>0</v>
      </c>
      <c r="I13" s="19">
        <f>F13+H13</f>
        <v>16500</v>
      </c>
      <c r="J13" s="43"/>
    </row>
    <row r="14" spans="1:10" x14ac:dyDescent="0.3">
      <c r="A14" s="22"/>
      <c r="B14" s="47" t="s">
        <v>41</v>
      </c>
      <c r="C14" s="62"/>
      <c r="D14" s="63"/>
      <c r="E14" s="63"/>
      <c r="F14" s="63"/>
      <c r="G14" s="63"/>
      <c r="H14" s="63"/>
      <c r="I14" s="64">
        <f>SUM(I13:I13)</f>
        <v>16500</v>
      </c>
      <c r="J14" s="22"/>
    </row>
    <row r="15" spans="1:10" x14ac:dyDescent="0.3">
      <c r="B15" s="7"/>
      <c r="C15" s="70"/>
      <c r="D15" s="71"/>
      <c r="E15" s="71"/>
      <c r="F15" s="71"/>
      <c r="G15" s="71"/>
      <c r="H15" s="71"/>
      <c r="I15" s="8"/>
    </row>
    <row r="16" spans="1:10" ht="20.25" x14ac:dyDescent="0.4">
      <c r="B16" s="7"/>
      <c r="C16" s="184" t="s">
        <v>268</v>
      </c>
      <c r="D16" s="184"/>
      <c r="E16" s="71"/>
      <c r="F16" s="71"/>
      <c r="G16" s="71"/>
      <c r="H16" s="71"/>
      <c r="I16" s="8"/>
    </row>
    <row r="17" spans="2:9" ht="20.25" x14ac:dyDescent="0.4">
      <c r="B17" s="7"/>
      <c r="C17" s="185" t="s">
        <v>269</v>
      </c>
      <c r="D17" s="186"/>
      <c r="E17" s="71"/>
      <c r="F17" s="71"/>
      <c r="G17" s="71"/>
      <c r="H17" s="71"/>
      <c r="I17" s="8"/>
    </row>
    <row r="18" spans="2:9" x14ac:dyDescent="0.3">
      <c r="B18" s="7"/>
      <c r="C18" s="70"/>
      <c r="D18" s="71"/>
      <c r="E18" s="71"/>
      <c r="F18" s="71"/>
      <c r="G18" s="71"/>
      <c r="H18" s="71"/>
      <c r="I18" s="8"/>
    </row>
    <row r="19" spans="2:9" x14ac:dyDescent="0.3">
      <c r="B19" s="7"/>
      <c r="C19" s="70"/>
      <c r="D19" s="71"/>
      <c r="E19" s="71"/>
      <c r="F19" s="71"/>
      <c r="G19" s="71"/>
      <c r="H19" s="71"/>
      <c r="I19" s="8"/>
    </row>
  </sheetData>
  <mergeCells count="9">
    <mergeCell ref="I2:J2"/>
    <mergeCell ref="I4:J4"/>
    <mergeCell ref="J10:J11"/>
    <mergeCell ref="A10:A11"/>
    <mergeCell ref="B10:B11"/>
    <mergeCell ref="C10:C11"/>
    <mergeCell ref="D10:D11"/>
    <mergeCell ref="E10:F10"/>
    <mergeCell ref="G10:H10"/>
  </mergeCells>
  <phoneticPr fontId="0" type="noConversion"/>
  <pageMargins left="0.49" right="0.3" top="0.31" bottom="0.13" header="0.13" footer="0.16"/>
  <pageSetup paperSize="9" orientation="landscape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42"/>
  </sheetPr>
  <dimension ref="A1:N30"/>
  <sheetViews>
    <sheetView view="pageBreakPreview" topLeftCell="A10" zoomScaleSheetLayoutView="100" workbookViewId="0">
      <selection activeCell="H16" sqref="H16"/>
    </sheetView>
  </sheetViews>
  <sheetFormatPr defaultRowHeight="18.75" x14ac:dyDescent="0.3"/>
  <cols>
    <col min="1" max="1" width="6.140625" style="1" customWidth="1"/>
    <col min="2" max="2" width="48.5703125" style="1" customWidth="1"/>
    <col min="3" max="3" width="9" style="1" customWidth="1"/>
    <col min="4" max="4" width="9.7109375" style="1" customWidth="1"/>
    <col min="5" max="5" width="8.5703125" style="1" customWidth="1"/>
    <col min="6" max="6" width="9.140625" style="1" customWidth="1"/>
    <col min="7" max="7" width="9.28515625" style="1" customWidth="1"/>
    <col min="8" max="8" width="10" style="1" customWidth="1"/>
    <col min="9" max="9" width="16.5703125" style="1" customWidth="1"/>
    <col min="10" max="10" width="10.7109375" style="1" customWidth="1"/>
    <col min="11" max="13" width="9.140625" style="1"/>
    <col min="14" max="14" width="11" style="1" bestFit="1" customWidth="1"/>
    <col min="15" max="16384" width="9.140625" style="1"/>
  </cols>
  <sheetData>
    <row r="1" spans="1:10" x14ac:dyDescent="0.3">
      <c r="J1" s="4" t="s">
        <v>332</v>
      </c>
    </row>
    <row r="2" spans="1:10" ht="21" x14ac:dyDescent="0.35">
      <c r="A2" s="224" t="s">
        <v>21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x14ac:dyDescent="0.3">
      <c r="A3" s="11" t="str">
        <f>'ปร.5    '!A4</f>
        <v>กลุ่มงาน/งาน  อาคาร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x14ac:dyDescent="0.3">
      <c r="A4" s="11" t="str">
        <f>'ปร.5    '!A5</f>
        <v>ชื่อโครงการ/งานก่อสร้าง     ปรับปรุงต่อเติมศาลาพักญาติ หมู่ที่ 1 บ้านซาง</v>
      </c>
      <c r="B4" s="40"/>
      <c r="C4" s="40"/>
      <c r="D4" s="40"/>
      <c r="E4" s="40"/>
      <c r="F4" s="40"/>
      <c r="G4" s="40"/>
      <c r="H4" s="40"/>
      <c r="I4" s="40"/>
      <c r="J4" s="40"/>
    </row>
    <row r="5" spans="1:10" x14ac:dyDescent="0.3">
      <c r="A5" s="41" t="s">
        <v>310</v>
      </c>
      <c r="B5" s="6"/>
      <c r="C5" s="6"/>
      <c r="D5" s="6"/>
      <c r="E5" s="42"/>
      <c r="F5" s="6" t="str">
        <f>'ปร.5    '!A6</f>
        <v xml:space="preserve">แบบเลขที่    </v>
      </c>
      <c r="H5" s="12"/>
      <c r="I5" s="6"/>
      <c r="J5" s="6"/>
    </row>
    <row r="6" spans="1:10" x14ac:dyDescent="0.3">
      <c r="A6" s="41" t="str">
        <f>'ปร.5    '!A7</f>
        <v>หน่วยงานเจ้าของโครงการ   เทศบาลตำบลซาง</v>
      </c>
      <c r="B6" s="6"/>
      <c r="C6" s="6"/>
      <c r="D6" s="6"/>
      <c r="E6" s="6"/>
      <c r="F6" s="6"/>
      <c r="G6" s="6"/>
      <c r="H6" s="6"/>
      <c r="I6" s="6"/>
      <c r="J6" s="6"/>
    </row>
    <row r="7" spans="1:10" x14ac:dyDescent="0.3">
      <c r="A7" s="41" t="s">
        <v>267</v>
      </c>
      <c r="B7" s="6"/>
      <c r="C7" s="6"/>
      <c r="D7" s="6"/>
      <c r="E7" s="6"/>
      <c r="F7" s="6" t="s">
        <v>328</v>
      </c>
      <c r="G7" s="6"/>
      <c r="H7" s="6"/>
      <c r="I7" s="6"/>
      <c r="J7" s="6"/>
    </row>
    <row r="8" spans="1:10" ht="19.5" thickBot="1" x14ac:dyDescent="0.35">
      <c r="A8" s="3"/>
      <c r="J8" s="1" t="s">
        <v>23</v>
      </c>
    </row>
    <row r="9" spans="1:10" ht="19.5" thickTop="1" x14ac:dyDescent="0.3">
      <c r="A9" s="225" t="s">
        <v>0</v>
      </c>
      <c r="B9" s="225" t="s">
        <v>1</v>
      </c>
      <c r="C9" s="225" t="s">
        <v>18</v>
      </c>
      <c r="D9" s="225" t="s">
        <v>2</v>
      </c>
      <c r="E9" s="227" t="s">
        <v>5</v>
      </c>
      <c r="F9" s="228"/>
      <c r="G9" s="227" t="s">
        <v>6</v>
      </c>
      <c r="H9" s="228"/>
      <c r="I9" s="68" t="s">
        <v>22</v>
      </c>
      <c r="J9" s="225" t="s">
        <v>3</v>
      </c>
    </row>
    <row r="10" spans="1:10" ht="19.5" thickBot="1" x14ac:dyDescent="0.35">
      <c r="A10" s="226"/>
      <c r="B10" s="226"/>
      <c r="C10" s="226"/>
      <c r="D10" s="226"/>
      <c r="E10" s="69" t="s">
        <v>7</v>
      </c>
      <c r="F10" s="69" t="s">
        <v>19</v>
      </c>
      <c r="G10" s="69" t="s">
        <v>7</v>
      </c>
      <c r="H10" s="69" t="s">
        <v>19</v>
      </c>
      <c r="I10" s="69" t="s">
        <v>4</v>
      </c>
      <c r="J10" s="226"/>
    </row>
    <row r="11" spans="1:10" ht="19.5" thickTop="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</row>
    <row r="12" spans="1:10" x14ac:dyDescent="0.3">
      <c r="A12" s="25"/>
      <c r="B12" s="25"/>
      <c r="C12" s="25"/>
      <c r="D12" s="25"/>
      <c r="E12" s="25"/>
      <c r="F12" s="25"/>
      <c r="G12" s="25"/>
      <c r="H12" s="25"/>
      <c r="I12" s="25"/>
      <c r="J12" s="25"/>
    </row>
    <row r="13" spans="1:10" x14ac:dyDescent="0.3">
      <c r="A13" s="25"/>
      <c r="B13" s="23" t="s">
        <v>20</v>
      </c>
      <c r="C13" s="25"/>
      <c r="D13" s="25"/>
      <c r="E13" s="25"/>
      <c r="F13" s="25"/>
      <c r="G13" s="25"/>
      <c r="H13" s="25"/>
      <c r="I13" s="25"/>
      <c r="J13" s="25"/>
    </row>
    <row r="14" spans="1:10" x14ac:dyDescent="0.3">
      <c r="A14" s="25"/>
      <c r="C14" s="25"/>
      <c r="D14" s="25"/>
      <c r="E14" s="25"/>
      <c r="F14" s="25"/>
      <c r="G14" s="25"/>
      <c r="H14" s="25"/>
      <c r="J14" s="25"/>
    </row>
    <row r="15" spans="1:10" x14ac:dyDescent="0.3">
      <c r="A15" s="25"/>
      <c r="B15" s="25" t="s">
        <v>307</v>
      </c>
      <c r="C15" s="25"/>
      <c r="D15" s="25"/>
      <c r="E15" s="25"/>
      <c r="F15" s="25"/>
      <c r="G15" s="25"/>
      <c r="H15" s="25"/>
      <c r="I15" s="19">
        <f>งานรื้อถอน!I12</f>
        <v>20000</v>
      </c>
      <c r="J15" s="25"/>
    </row>
    <row r="16" spans="1:10" x14ac:dyDescent="0.3">
      <c r="A16" s="25"/>
      <c r="B16" s="25" t="s">
        <v>308</v>
      </c>
      <c r="C16" s="25"/>
      <c r="D16" s="25"/>
      <c r="E16" s="25"/>
      <c r="F16" s="25"/>
      <c r="G16" s="25"/>
      <c r="H16" s="25"/>
      <c r="I16" s="19">
        <f>งานโครงหลังคาใหม่!I29</f>
        <v>564238.83000000007</v>
      </c>
      <c r="J16" s="25"/>
    </row>
    <row r="17" spans="1:14" x14ac:dyDescent="0.3">
      <c r="A17" s="25"/>
      <c r="B17" s="25" t="s">
        <v>284</v>
      </c>
      <c r="C17" s="25"/>
      <c r="D17" s="25"/>
      <c r="E17" s="25"/>
      <c r="F17" s="25"/>
      <c r="G17" s="25"/>
      <c r="H17" s="25"/>
      <c r="I17" s="19">
        <f>งานระบบไฟฟ้าและสื่อสาร!I18</f>
        <v>16287.5</v>
      </c>
      <c r="J17" s="25"/>
    </row>
    <row r="18" spans="1:14" x14ac:dyDescent="0.3">
      <c r="A18" s="25"/>
      <c r="B18" s="25" t="s">
        <v>320</v>
      </c>
      <c r="C18" s="25"/>
      <c r="D18" s="25"/>
      <c r="E18" s="25"/>
      <c r="F18" s="25"/>
      <c r="G18" s="25"/>
      <c r="H18" s="25"/>
      <c r="I18" s="19">
        <f>งานเพิ่มเติม!I18</f>
        <v>7936.4765937500006</v>
      </c>
      <c r="J18" s="25"/>
    </row>
    <row r="19" spans="1:14" x14ac:dyDescent="0.3">
      <c r="A19" s="25"/>
      <c r="B19" s="25"/>
      <c r="C19" s="25"/>
      <c r="D19" s="25"/>
      <c r="E19" s="25"/>
      <c r="F19" s="25"/>
      <c r="G19" s="25"/>
      <c r="H19" s="25"/>
      <c r="I19" s="19"/>
      <c r="J19" s="25"/>
    </row>
    <row r="20" spans="1:14" x14ac:dyDescent="0.3">
      <c r="A20" s="25"/>
      <c r="B20" s="25"/>
      <c r="C20" s="25"/>
      <c r="D20" s="25"/>
      <c r="E20" s="25"/>
      <c r="F20" s="25"/>
      <c r="G20" s="25"/>
      <c r="H20" s="25"/>
      <c r="I20" s="19"/>
      <c r="J20" s="25"/>
      <c r="N20" s="201"/>
    </row>
    <row r="21" spans="1:14" x14ac:dyDescent="0.3">
      <c r="A21" s="25"/>
      <c r="B21" s="25"/>
      <c r="C21" s="25"/>
      <c r="D21" s="25"/>
      <c r="E21" s="25"/>
      <c r="F21" s="25"/>
      <c r="G21" s="25"/>
      <c r="H21" s="25"/>
      <c r="I21" s="19"/>
      <c r="J21" s="25"/>
    </row>
    <row r="22" spans="1:14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5"/>
    </row>
    <row r="23" spans="1:14" x14ac:dyDescent="0.3">
      <c r="A23" s="25"/>
      <c r="B23" s="25"/>
      <c r="C23" s="25"/>
      <c r="D23" s="25"/>
      <c r="E23" s="25"/>
      <c r="F23" s="25"/>
      <c r="G23" s="25"/>
      <c r="H23" s="25"/>
      <c r="I23" s="25"/>
      <c r="J23" s="25"/>
    </row>
    <row r="24" spans="1:14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</row>
    <row r="25" spans="1:14" x14ac:dyDescent="0.3">
      <c r="A25" s="25"/>
      <c r="B25" s="25"/>
      <c r="C25" s="25"/>
      <c r="D25" s="25"/>
      <c r="E25" s="25"/>
      <c r="F25" s="25"/>
      <c r="G25" s="25"/>
      <c r="H25" s="25"/>
      <c r="I25" s="25"/>
      <c r="J25" s="25"/>
    </row>
    <row r="26" spans="1:14" ht="19.5" thickBot="1" x14ac:dyDescent="0.35">
      <c r="A26" s="65"/>
      <c r="B26" s="66" t="s">
        <v>16</v>
      </c>
      <c r="C26" s="65"/>
      <c r="D26" s="65"/>
      <c r="E26" s="65"/>
      <c r="F26" s="65"/>
      <c r="G26" s="65"/>
      <c r="H26" s="65"/>
      <c r="I26" s="67">
        <f>SUM(I15:I25)</f>
        <v>608462.80659375002</v>
      </c>
      <c r="J26" s="65"/>
    </row>
    <row r="27" spans="1:14" ht="19.5" thickTop="1" x14ac:dyDescent="0.3"/>
    <row r="29" spans="1:14" ht="20.25" x14ac:dyDescent="0.4">
      <c r="C29" s="184" t="s">
        <v>268</v>
      </c>
      <c r="D29" s="184"/>
      <c r="E29" s="71"/>
      <c r="F29" s="71"/>
    </row>
    <row r="30" spans="1:14" ht="20.25" x14ac:dyDescent="0.4">
      <c r="C30" s="185" t="s">
        <v>269</v>
      </c>
      <c r="D30" s="186"/>
      <c r="E30" s="71"/>
      <c r="F30" s="71"/>
    </row>
  </sheetData>
  <mergeCells count="8">
    <mergeCell ref="A2:J2"/>
    <mergeCell ref="J9:J10"/>
    <mergeCell ref="E9:F9"/>
    <mergeCell ref="G9:H9"/>
    <mergeCell ref="A9:A10"/>
    <mergeCell ref="B9:B10"/>
    <mergeCell ref="C9:C10"/>
    <mergeCell ref="D9:D10"/>
  </mergeCells>
  <phoneticPr fontId="0" type="noConversion"/>
  <pageMargins left="0.56999999999999995" right="0.38" top="0.36" bottom="0.13" header="0.13" footer="0.16"/>
  <pageSetup paperSize="9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indexed="14"/>
  </sheetPr>
  <dimension ref="A1:J29"/>
  <sheetViews>
    <sheetView view="pageBreakPreview" zoomScaleSheetLayoutView="100" workbookViewId="0">
      <selection activeCell="H16" sqref="H16"/>
    </sheetView>
  </sheetViews>
  <sheetFormatPr defaultRowHeight="18.75" x14ac:dyDescent="0.3"/>
  <cols>
    <col min="1" max="1" width="6.140625" style="1" customWidth="1"/>
    <col min="2" max="2" width="46.7109375" style="1" customWidth="1"/>
    <col min="3" max="3" width="9.42578125" style="1" customWidth="1"/>
    <col min="4" max="4" width="9.140625" style="1" customWidth="1"/>
    <col min="5" max="5" width="9.85546875" style="1" customWidth="1"/>
    <col min="6" max="6" width="11.5703125" style="1" customWidth="1"/>
    <col min="7" max="7" width="10.28515625" style="1" customWidth="1"/>
    <col min="8" max="8" width="11.7109375" style="1" customWidth="1"/>
    <col min="9" max="9" width="15.42578125" style="1" customWidth="1"/>
    <col min="10" max="10" width="10.7109375" style="1" customWidth="1"/>
    <col min="11" max="12" width="9.140625" style="1"/>
    <col min="13" max="13" width="10.5703125" style="1" customWidth="1"/>
    <col min="14" max="16384" width="9.140625" style="1"/>
  </cols>
  <sheetData>
    <row r="1" spans="1:10" x14ac:dyDescent="0.3">
      <c r="J1" s="4" t="s">
        <v>333</v>
      </c>
    </row>
    <row r="2" spans="1:10" x14ac:dyDescent="0.3">
      <c r="A2" s="11" t="str">
        <f>สรุปเป็นค่างานต้นทุน!A3</f>
        <v>กลุ่มงาน/งาน  อาคาร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3">
      <c r="A3" s="11" t="str">
        <f>สรุปเป็นค่างานต้นทุน!A4</f>
        <v>ชื่อโครงการ/งานก่อสร้าง     ปรับปรุงต่อเติมศาลาพักญาติ หมู่ที่ 1 บ้านซาง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x14ac:dyDescent="0.3">
      <c r="A4" s="41" t="str">
        <f>สรุปเป็นค่างานต้นทุน!A5</f>
        <v xml:space="preserve">สถานที่ก่อสร้าง  ศาลาพักญาติเมรุเผาศพ หมู่ที่ 1 บ้านซาง ตำบลซาง   อำเภอเซกา   จังหวัดบึงกาฬ </v>
      </c>
      <c r="B4" s="6"/>
      <c r="C4" s="6"/>
      <c r="D4" s="6"/>
      <c r="E4" s="42"/>
      <c r="F4" s="6" t="str">
        <f>สรุปเป็นค่างานต้นทุน!F5</f>
        <v xml:space="preserve">แบบเลขที่    </v>
      </c>
      <c r="H4" s="12"/>
      <c r="I4" s="6"/>
      <c r="J4" s="6"/>
    </row>
    <row r="5" spans="1:10" x14ac:dyDescent="0.3">
      <c r="A5" s="41" t="str">
        <f>สรุปเป็นค่างานต้นทุน!A6</f>
        <v>หน่วยงานเจ้าของโครงการ   เทศบาลตำบลซาง</v>
      </c>
      <c r="B5" s="6"/>
      <c r="C5" s="6"/>
      <c r="D5" s="6"/>
      <c r="E5" s="6"/>
      <c r="F5" s="6"/>
      <c r="G5" s="6"/>
      <c r="H5" s="6"/>
      <c r="I5" s="6"/>
      <c r="J5" s="6"/>
    </row>
    <row r="6" spans="1:10" x14ac:dyDescent="0.3">
      <c r="A6" s="41" t="str">
        <f>สรุปเป็นค่างานต้นทุน!A7</f>
        <v>ประมาณราคาค่าก่อสร้างโดย   นายเอกลักษณ์  ลีพรม</v>
      </c>
      <c r="B6" s="6"/>
      <c r="C6" s="6"/>
      <c r="D6" s="6"/>
      <c r="E6" s="6"/>
      <c r="F6" s="6" t="str">
        <f>สรุปเป็นค่างานต้นทุน!F7</f>
        <v xml:space="preserve">เมื่อวันที่ 15 เดือน   สิงหาคม  พ.ศ.  2567         </v>
      </c>
      <c r="G6" s="6"/>
      <c r="H6" s="6"/>
      <c r="I6" s="6"/>
      <c r="J6" s="6"/>
    </row>
    <row r="7" spans="1:10" ht="19.5" thickBot="1" x14ac:dyDescent="0.35">
      <c r="A7" s="3"/>
      <c r="J7" s="1" t="s">
        <v>23</v>
      </c>
    </row>
    <row r="8" spans="1:10" ht="19.5" thickTop="1" x14ac:dyDescent="0.3">
      <c r="A8" s="225" t="s">
        <v>0</v>
      </c>
      <c r="B8" s="225" t="s">
        <v>1</v>
      </c>
      <c r="C8" s="225" t="s">
        <v>18</v>
      </c>
      <c r="D8" s="225" t="s">
        <v>2</v>
      </c>
      <c r="E8" s="227" t="s">
        <v>5</v>
      </c>
      <c r="F8" s="228"/>
      <c r="G8" s="227" t="s">
        <v>6</v>
      </c>
      <c r="H8" s="228"/>
      <c r="I8" s="68" t="s">
        <v>22</v>
      </c>
      <c r="J8" s="225" t="s">
        <v>3</v>
      </c>
    </row>
    <row r="9" spans="1:10" ht="19.5" thickBot="1" x14ac:dyDescent="0.35">
      <c r="A9" s="226"/>
      <c r="B9" s="226"/>
      <c r="C9" s="226"/>
      <c r="D9" s="226"/>
      <c r="E9" s="69" t="s">
        <v>7</v>
      </c>
      <c r="F9" s="69" t="s">
        <v>19</v>
      </c>
      <c r="G9" s="69" t="s">
        <v>7</v>
      </c>
      <c r="H9" s="69" t="s">
        <v>19</v>
      </c>
      <c r="I9" s="69" t="s">
        <v>4</v>
      </c>
      <c r="J9" s="226"/>
    </row>
    <row r="10" spans="1:10" ht="19.5" thickTop="1" x14ac:dyDescent="0.3">
      <c r="A10" s="57">
        <v>1</v>
      </c>
      <c r="B10" s="59" t="s">
        <v>294</v>
      </c>
      <c r="C10" s="56"/>
      <c r="D10" s="56"/>
      <c r="E10" s="58"/>
      <c r="F10" s="58"/>
      <c r="G10" s="58"/>
      <c r="H10" s="58"/>
      <c r="I10" s="58"/>
      <c r="J10" s="43"/>
    </row>
    <row r="11" spans="1:10" x14ac:dyDescent="0.3">
      <c r="A11" s="55"/>
      <c r="B11" s="25" t="s">
        <v>295</v>
      </c>
      <c r="C11" s="19">
        <v>1</v>
      </c>
      <c r="D11" s="46" t="s">
        <v>290</v>
      </c>
      <c r="E11" s="19">
        <v>0</v>
      </c>
      <c r="F11" s="19">
        <f t="shared" ref="F11:F12" si="0">$C11*E11</f>
        <v>0</v>
      </c>
      <c r="G11" s="19">
        <v>20000</v>
      </c>
      <c r="H11" s="19">
        <f t="shared" ref="H11" si="1">$C11*G11</f>
        <v>20000</v>
      </c>
      <c r="I11" s="19">
        <f t="shared" ref="I11" si="2">F11+H11</f>
        <v>20000</v>
      </c>
      <c r="J11" s="43"/>
    </row>
    <row r="12" spans="1:10" x14ac:dyDescent="0.3">
      <c r="A12" s="22"/>
      <c r="B12" s="47" t="s">
        <v>29</v>
      </c>
      <c r="C12" s="48"/>
      <c r="D12" s="49"/>
      <c r="E12" s="49"/>
      <c r="F12" s="49">
        <f t="shared" si="0"/>
        <v>0</v>
      </c>
      <c r="G12" s="49"/>
      <c r="H12" s="49"/>
      <c r="I12" s="50">
        <f>SUM(I11:I11)</f>
        <v>20000</v>
      </c>
      <c r="J12" s="22"/>
    </row>
    <row r="13" spans="1:10" ht="24" customHeight="1" x14ac:dyDescent="0.3">
      <c r="B13" s="7"/>
      <c r="C13" s="72"/>
      <c r="D13" s="73"/>
      <c r="E13" s="73"/>
      <c r="F13" s="73"/>
      <c r="G13" s="73"/>
      <c r="H13" s="73"/>
      <c r="I13" s="74"/>
    </row>
    <row r="14" spans="1:10" ht="27.75" customHeight="1" x14ac:dyDescent="0.4">
      <c r="B14" s="7"/>
      <c r="C14" s="72"/>
      <c r="D14" s="184" t="s">
        <v>268</v>
      </c>
      <c r="E14" s="184"/>
      <c r="F14" s="71"/>
      <c r="G14" s="71"/>
      <c r="H14" s="73"/>
      <c r="I14" s="74"/>
    </row>
    <row r="15" spans="1:10" ht="20.25" x14ac:dyDescent="0.4">
      <c r="B15" s="7"/>
      <c r="C15" s="72"/>
      <c r="D15" s="185" t="s">
        <v>269</v>
      </c>
      <c r="E15" s="186"/>
      <c r="F15" s="71"/>
      <c r="G15" s="71"/>
      <c r="H15" s="73"/>
      <c r="I15" s="74"/>
    </row>
    <row r="16" spans="1:10" x14ac:dyDescent="0.3">
      <c r="B16" s="7"/>
      <c r="C16" s="72"/>
      <c r="D16" s="73"/>
      <c r="E16" s="73"/>
      <c r="F16" s="73"/>
      <c r="G16" s="73"/>
      <c r="H16" s="73"/>
      <c r="I16" s="74"/>
    </row>
    <row r="17" spans="2:9" x14ac:dyDescent="0.3">
      <c r="B17" s="7"/>
      <c r="C17" s="72"/>
      <c r="D17" s="73"/>
      <c r="E17" s="73"/>
      <c r="F17" s="73"/>
      <c r="G17" s="73"/>
      <c r="H17" s="73"/>
      <c r="I17" s="74"/>
    </row>
    <row r="18" spans="2:9" x14ac:dyDescent="0.3">
      <c r="B18" s="7"/>
      <c r="C18" s="72"/>
      <c r="D18" s="73"/>
      <c r="E18" s="73"/>
      <c r="F18" s="73"/>
      <c r="G18" s="73"/>
      <c r="H18" s="73"/>
      <c r="I18" s="74"/>
    </row>
    <row r="19" spans="2:9" x14ac:dyDescent="0.3">
      <c r="B19" s="7"/>
      <c r="C19" s="72"/>
      <c r="D19" s="73"/>
      <c r="E19" s="73"/>
      <c r="F19" s="73"/>
      <c r="G19" s="73"/>
      <c r="H19" s="73"/>
      <c r="I19" s="74"/>
    </row>
    <row r="20" spans="2:9" x14ac:dyDescent="0.3">
      <c r="B20" s="7"/>
      <c r="C20" s="72"/>
      <c r="D20" s="73"/>
      <c r="E20" s="73"/>
      <c r="F20" s="73"/>
      <c r="G20" s="73"/>
      <c r="H20" s="73"/>
      <c r="I20" s="74"/>
    </row>
    <row r="21" spans="2:9" x14ac:dyDescent="0.3">
      <c r="B21" s="7"/>
      <c r="C21" s="72"/>
      <c r="D21" s="73"/>
      <c r="E21" s="73"/>
      <c r="F21" s="73"/>
      <c r="G21" s="73"/>
      <c r="H21" s="73"/>
      <c r="I21" s="74"/>
    </row>
    <row r="22" spans="2:9" x14ac:dyDescent="0.3">
      <c r="B22" s="7"/>
      <c r="C22" s="72"/>
      <c r="D22" s="73"/>
      <c r="E22" s="73"/>
      <c r="F22" s="73"/>
      <c r="G22" s="73"/>
      <c r="H22" s="73"/>
      <c r="I22" s="74"/>
    </row>
    <row r="23" spans="2:9" x14ac:dyDescent="0.3">
      <c r="B23" s="7"/>
      <c r="C23" s="72"/>
      <c r="D23" s="73"/>
      <c r="E23" s="73"/>
      <c r="F23" s="73"/>
      <c r="G23" s="73"/>
      <c r="H23" s="73"/>
      <c r="I23" s="74"/>
    </row>
    <row r="24" spans="2:9" x14ac:dyDescent="0.3">
      <c r="B24" s="7"/>
      <c r="C24" s="72"/>
      <c r="D24" s="73"/>
      <c r="E24" s="73"/>
      <c r="F24" s="73"/>
      <c r="G24" s="73"/>
      <c r="H24" s="73"/>
      <c r="I24" s="74"/>
    </row>
    <row r="25" spans="2:9" x14ac:dyDescent="0.3">
      <c r="B25" s="7"/>
      <c r="C25" s="72"/>
      <c r="D25" s="73"/>
      <c r="E25" s="73"/>
      <c r="F25" s="73"/>
      <c r="G25" s="73"/>
      <c r="H25" s="73"/>
      <c r="I25" s="74"/>
    </row>
    <row r="26" spans="2:9" x14ac:dyDescent="0.3">
      <c r="B26" s="7"/>
      <c r="C26" s="72"/>
      <c r="D26" s="73"/>
      <c r="E26" s="73"/>
      <c r="F26" s="73"/>
      <c r="G26" s="73"/>
      <c r="H26" s="73"/>
      <c r="I26" s="74"/>
    </row>
    <row r="27" spans="2:9" x14ac:dyDescent="0.3">
      <c r="B27" s="7"/>
      <c r="C27" s="72"/>
      <c r="D27" s="73"/>
      <c r="E27" s="73"/>
      <c r="F27" s="73"/>
      <c r="G27" s="73"/>
      <c r="H27" s="73"/>
      <c r="I27" s="74"/>
    </row>
    <row r="28" spans="2:9" x14ac:dyDescent="0.3">
      <c r="B28" s="7"/>
      <c r="C28" s="72"/>
      <c r="D28" s="73"/>
      <c r="E28" s="73"/>
      <c r="F28" s="73"/>
      <c r="G28" s="73"/>
      <c r="H28" s="73"/>
      <c r="I28" s="74"/>
    </row>
    <row r="29" spans="2:9" x14ac:dyDescent="0.3">
      <c r="B29" s="7"/>
      <c r="C29" s="72"/>
      <c r="D29" s="73"/>
      <c r="E29" s="73"/>
      <c r="F29" s="73"/>
      <c r="G29" s="73"/>
      <c r="H29" s="73"/>
      <c r="I29" s="74"/>
    </row>
  </sheetData>
  <mergeCells count="7">
    <mergeCell ref="E8:F8"/>
    <mergeCell ref="G8:H8"/>
    <mergeCell ref="J8:J9"/>
    <mergeCell ref="A8:A9"/>
    <mergeCell ref="B8:B9"/>
    <mergeCell ref="C8:C9"/>
    <mergeCell ref="D8:D9"/>
  </mergeCells>
  <phoneticPr fontId="0" type="noConversion"/>
  <pageMargins left="0.49" right="0.23" top="0.3" bottom="0.13" header="0.12" footer="0.16"/>
  <pageSetup paperSize="9"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1"/>
  </sheetPr>
  <dimension ref="A1:O32"/>
  <sheetViews>
    <sheetView tabSelected="1" view="pageBreakPreview" topLeftCell="A13" zoomScaleSheetLayoutView="100" workbookViewId="0">
      <selection activeCell="J37" sqref="J37"/>
    </sheetView>
  </sheetViews>
  <sheetFormatPr defaultRowHeight="18.75" x14ac:dyDescent="0.3"/>
  <cols>
    <col min="1" max="1" width="6.140625" style="1" customWidth="1"/>
    <col min="2" max="2" width="49" style="1" customWidth="1"/>
    <col min="3" max="3" width="9.7109375" style="1" customWidth="1"/>
    <col min="4" max="4" width="8.42578125" style="1" customWidth="1"/>
    <col min="5" max="5" width="10.7109375" style="1" customWidth="1"/>
    <col min="6" max="6" width="11.140625" style="1" customWidth="1"/>
    <col min="7" max="7" width="10" style="1" customWidth="1"/>
    <col min="8" max="8" width="11.28515625" style="1" customWidth="1"/>
    <col min="9" max="9" width="12.85546875" style="1" customWidth="1"/>
    <col min="10" max="10" width="10.7109375" style="1" customWidth="1"/>
    <col min="11" max="14" width="9.140625" style="1"/>
    <col min="15" max="15" width="11" style="1" bestFit="1" customWidth="1"/>
    <col min="16" max="16384" width="9.140625" style="1"/>
  </cols>
  <sheetData>
    <row r="1" spans="1:15" x14ac:dyDescent="0.3">
      <c r="J1" s="4" t="s">
        <v>334</v>
      </c>
    </row>
    <row r="2" spans="1:15" x14ac:dyDescent="0.3">
      <c r="A2" s="11" t="str">
        <f>สรุปเป็นค่างานต้นทุน!A3</f>
        <v>กลุ่มงาน/งาน  อาคาร</v>
      </c>
      <c r="B2" s="40"/>
      <c r="C2" s="40"/>
      <c r="D2" s="40"/>
      <c r="E2" s="40"/>
      <c r="F2" s="40"/>
      <c r="G2" s="40"/>
      <c r="H2" s="40"/>
      <c r="I2" s="40"/>
      <c r="J2" s="40"/>
    </row>
    <row r="3" spans="1:15" x14ac:dyDescent="0.3">
      <c r="A3" s="11" t="str">
        <f>สรุปเป็นค่างานต้นทุน!A4</f>
        <v>ชื่อโครงการ/งานก่อสร้าง     ปรับปรุงต่อเติมศาลาพักญาติ หมู่ที่ 1 บ้านซาง</v>
      </c>
      <c r="B3" s="40"/>
      <c r="C3" s="40"/>
      <c r="D3" s="40"/>
      <c r="E3" s="40"/>
      <c r="F3" s="40"/>
      <c r="G3" s="40"/>
      <c r="H3" s="40"/>
      <c r="I3" s="40"/>
      <c r="J3" s="40"/>
    </row>
    <row r="4" spans="1:15" x14ac:dyDescent="0.3">
      <c r="A4" s="41" t="str">
        <f>สรุปเป็นค่างานต้นทุน!A5</f>
        <v xml:space="preserve">สถานที่ก่อสร้าง  ศาลาพักญาติเมรุเผาศพ หมู่ที่ 1 บ้านซาง ตำบลซาง   อำเภอเซกา   จังหวัดบึงกาฬ </v>
      </c>
      <c r="B4" s="6"/>
      <c r="C4" s="6"/>
      <c r="D4" s="6"/>
      <c r="E4" s="42"/>
      <c r="F4" s="6" t="str">
        <f>สรุปเป็นค่างานต้นทุน!F5</f>
        <v xml:space="preserve">แบบเลขที่    </v>
      </c>
      <c r="H4" s="12"/>
      <c r="I4" s="6"/>
      <c r="J4" s="6"/>
    </row>
    <row r="5" spans="1:15" x14ac:dyDescent="0.3">
      <c r="A5" s="41" t="str">
        <f>สรุปเป็นค่างานต้นทุน!A6</f>
        <v>หน่วยงานเจ้าของโครงการ   เทศบาลตำบลซาง</v>
      </c>
      <c r="B5" s="6"/>
      <c r="C5" s="6"/>
      <c r="D5" s="6"/>
      <c r="E5" s="6"/>
      <c r="F5" s="6"/>
      <c r="G5" s="6"/>
      <c r="H5" s="6"/>
      <c r="I5" s="6"/>
      <c r="J5" s="6"/>
    </row>
    <row r="6" spans="1:15" x14ac:dyDescent="0.3">
      <c r="A6" s="41" t="str">
        <f>สรุปเป็นค่างานต้นทุน!A7</f>
        <v>ประมาณราคาค่าก่อสร้างโดย   นายเอกลักษณ์  ลีพรม</v>
      </c>
      <c r="B6" s="6"/>
      <c r="C6" s="6"/>
      <c r="D6" s="6"/>
      <c r="E6" s="6"/>
      <c r="F6" s="6" t="str">
        <f>สรุปเป็นค่างานต้นทุน!F7</f>
        <v xml:space="preserve">เมื่อวันที่ 15 เดือน   สิงหาคม  พ.ศ.  2567         </v>
      </c>
      <c r="G6" s="6"/>
      <c r="H6" s="6"/>
      <c r="I6" s="6"/>
      <c r="J6" s="6"/>
    </row>
    <row r="7" spans="1:15" ht="21.75" customHeight="1" thickBot="1" x14ac:dyDescent="0.35">
      <c r="A7" s="3"/>
      <c r="J7" s="1" t="s">
        <v>23</v>
      </c>
    </row>
    <row r="8" spans="1:15" ht="19.5" thickTop="1" x14ac:dyDescent="0.3">
      <c r="A8" s="225" t="s">
        <v>0</v>
      </c>
      <c r="B8" s="225" t="s">
        <v>1</v>
      </c>
      <c r="C8" s="225" t="s">
        <v>18</v>
      </c>
      <c r="D8" s="225" t="s">
        <v>2</v>
      </c>
      <c r="E8" s="227" t="s">
        <v>5</v>
      </c>
      <c r="F8" s="228"/>
      <c r="G8" s="227" t="s">
        <v>6</v>
      </c>
      <c r="H8" s="228"/>
      <c r="I8" s="68" t="s">
        <v>22</v>
      </c>
      <c r="J8" s="225" t="s">
        <v>3</v>
      </c>
    </row>
    <row r="9" spans="1:15" ht="19.5" thickBot="1" x14ac:dyDescent="0.35">
      <c r="A9" s="226"/>
      <c r="B9" s="226"/>
      <c r="C9" s="226"/>
      <c r="D9" s="226"/>
      <c r="E9" s="69" t="s">
        <v>7</v>
      </c>
      <c r="F9" s="69" t="s">
        <v>19</v>
      </c>
      <c r="G9" s="69" t="s">
        <v>7</v>
      </c>
      <c r="H9" s="69" t="s">
        <v>19</v>
      </c>
      <c r="I9" s="69" t="s">
        <v>4</v>
      </c>
      <c r="J9" s="226"/>
    </row>
    <row r="10" spans="1:15" ht="19.5" thickTop="1" x14ac:dyDescent="0.3">
      <c r="A10" s="51">
        <v>2</v>
      </c>
      <c r="B10" s="60" t="s">
        <v>296</v>
      </c>
      <c r="C10" s="44"/>
      <c r="D10" s="44"/>
      <c r="E10" s="45"/>
      <c r="F10" s="45"/>
      <c r="G10" s="45"/>
      <c r="H10" s="45"/>
      <c r="I10" s="45"/>
      <c r="J10" s="14"/>
    </row>
    <row r="11" spans="1:15" x14ac:dyDescent="0.3">
      <c r="A11" s="204"/>
      <c r="B11" s="25" t="s">
        <v>297</v>
      </c>
      <c r="C11" s="205">
        <v>171</v>
      </c>
      <c r="D11" s="18" t="s">
        <v>43</v>
      </c>
      <c r="E11" s="205">
        <v>640</v>
      </c>
      <c r="F11" s="205">
        <f t="shared" ref="F11:F28" si="0">$C11*E11</f>
        <v>109440</v>
      </c>
      <c r="G11" s="206"/>
      <c r="H11" s="205">
        <f t="shared" ref="H11:H28" si="1">$C11*G11</f>
        <v>0</v>
      </c>
      <c r="I11" s="205">
        <f t="shared" ref="I11:I28" si="2">F11+H11</f>
        <v>109440</v>
      </c>
      <c r="J11" s="25"/>
    </row>
    <row r="12" spans="1:15" x14ac:dyDescent="0.3">
      <c r="A12" s="204"/>
      <c r="B12" s="25" t="s">
        <v>315</v>
      </c>
      <c r="C12" s="205">
        <v>100</v>
      </c>
      <c r="D12" s="18" t="s">
        <v>43</v>
      </c>
      <c r="E12" s="205">
        <v>430</v>
      </c>
      <c r="F12" s="205">
        <f t="shared" si="0"/>
        <v>43000</v>
      </c>
      <c r="G12" s="206"/>
      <c r="H12" s="205">
        <f t="shared" si="1"/>
        <v>0</v>
      </c>
      <c r="I12" s="205">
        <f t="shared" si="2"/>
        <v>43000</v>
      </c>
      <c r="J12" s="25"/>
    </row>
    <row r="13" spans="1:15" x14ac:dyDescent="0.3">
      <c r="A13" s="204"/>
      <c r="B13" s="25" t="s">
        <v>329</v>
      </c>
      <c r="C13" s="205">
        <v>66</v>
      </c>
      <c r="D13" s="18" t="s">
        <v>43</v>
      </c>
      <c r="E13" s="205">
        <v>350</v>
      </c>
      <c r="F13" s="205">
        <f t="shared" si="0"/>
        <v>23100</v>
      </c>
      <c r="G13" s="205">
        <v>0</v>
      </c>
      <c r="H13" s="205">
        <f t="shared" si="1"/>
        <v>0</v>
      </c>
      <c r="I13" s="205">
        <f t="shared" si="2"/>
        <v>23100</v>
      </c>
      <c r="J13" s="18"/>
    </row>
    <row r="14" spans="1:15" x14ac:dyDescent="0.3">
      <c r="A14" s="204"/>
      <c r="B14" s="25" t="s">
        <v>312</v>
      </c>
      <c r="C14" s="205">
        <v>690</v>
      </c>
      <c r="D14" s="18" t="s">
        <v>261</v>
      </c>
      <c r="E14" s="205">
        <v>105</v>
      </c>
      <c r="F14" s="205">
        <f t="shared" si="0"/>
        <v>72450</v>
      </c>
      <c r="G14" s="205"/>
      <c r="H14" s="205">
        <f t="shared" si="1"/>
        <v>0</v>
      </c>
      <c r="I14" s="205">
        <f t="shared" si="2"/>
        <v>72450</v>
      </c>
      <c r="J14" s="25"/>
      <c r="O14" s="201">
        <f>SUM(I11:I20)</f>
        <v>363789</v>
      </c>
    </row>
    <row r="15" spans="1:15" x14ac:dyDescent="0.3">
      <c r="A15" s="204"/>
      <c r="B15" s="25" t="s">
        <v>298</v>
      </c>
      <c r="C15" s="205">
        <v>82</v>
      </c>
      <c r="D15" s="18" t="s">
        <v>261</v>
      </c>
      <c r="E15" s="205">
        <v>100</v>
      </c>
      <c r="F15" s="205">
        <f t="shared" si="0"/>
        <v>8200</v>
      </c>
      <c r="G15" s="205"/>
      <c r="H15" s="205">
        <f t="shared" si="1"/>
        <v>0</v>
      </c>
      <c r="I15" s="205">
        <f t="shared" si="2"/>
        <v>8200</v>
      </c>
      <c r="J15" s="43"/>
      <c r="O15" s="201"/>
    </row>
    <row r="16" spans="1:15" x14ac:dyDescent="0.3">
      <c r="A16" s="204"/>
      <c r="B16" s="25" t="s">
        <v>299</v>
      </c>
      <c r="C16" s="205">
        <v>1400</v>
      </c>
      <c r="D16" s="18" t="s">
        <v>40</v>
      </c>
      <c r="E16" s="205">
        <v>3</v>
      </c>
      <c r="F16" s="205">
        <f t="shared" si="0"/>
        <v>4200</v>
      </c>
      <c r="G16" s="205"/>
      <c r="H16" s="205">
        <f t="shared" si="1"/>
        <v>0</v>
      </c>
      <c r="I16" s="205">
        <f t="shared" si="2"/>
        <v>4200</v>
      </c>
      <c r="J16" s="43"/>
      <c r="O16" s="201"/>
    </row>
    <row r="17" spans="1:10" x14ac:dyDescent="0.3">
      <c r="A17" s="204"/>
      <c r="B17" s="25" t="s">
        <v>300</v>
      </c>
      <c r="C17" s="205">
        <v>5000</v>
      </c>
      <c r="D17" s="18" t="s">
        <v>209</v>
      </c>
      <c r="E17" s="205">
        <v>0</v>
      </c>
      <c r="F17" s="205">
        <f t="shared" si="0"/>
        <v>0</v>
      </c>
      <c r="G17" s="205">
        <v>10</v>
      </c>
      <c r="H17" s="205">
        <f t="shared" si="1"/>
        <v>50000</v>
      </c>
      <c r="I17" s="205">
        <f t="shared" si="2"/>
        <v>50000</v>
      </c>
      <c r="J17" s="43"/>
    </row>
    <row r="18" spans="1:10" x14ac:dyDescent="0.3">
      <c r="A18" s="204"/>
      <c r="B18" s="25" t="s">
        <v>301</v>
      </c>
      <c r="C18" s="205">
        <v>500</v>
      </c>
      <c r="D18" s="18" t="s">
        <v>8</v>
      </c>
      <c r="E18" s="205"/>
      <c r="F18" s="205">
        <f t="shared" si="0"/>
        <v>0</v>
      </c>
      <c r="G18" s="205">
        <v>70</v>
      </c>
      <c r="H18" s="205">
        <f t="shared" si="1"/>
        <v>35000</v>
      </c>
      <c r="I18" s="205">
        <f t="shared" si="2"/>
        <v>35000</v>
      </c>
      <c r="J18" s="43"/>
    </row>
    <row r="19" spans="1:10" x14ac:dyDescent="0.3">
      <c r="A19" s="204"/>
      <c r="B19" s="25" t="s">
        <v>345</v>
      </c>
      <c r="C19" s="205">
        <v>82</v>
      </c>
      <c r="D19" s="18" t="s">
        <v>261</v>
      </c>
      <c r="E19" s="205">
        <v>62</v>
      </c>
      <c r="F19" s="205">
        <f t="shared" si="0"/>
        <v>5084</v>
      </c>
      <c r="G19" s="205">
        <v>45</v>
      </c>
      <c r="H19" s="205">
        <f t="shared" si="1"/>
        <v>3690</v>
      </c>
      <c r="I19" s="205">
        <f t="shared" si="2"/>
        <v>8774</v>
      </c>
      <c r="J19" s="43"/>
    </row>
    <row r="20" spans="1:10" x14ac:dyDescent="0.3">
      <c r="A20" s="204"/>
      <c r="B20" s="25" t="s">
        <v>346</v>
      </c>
      <c r="C20" s="205">
        <v>55</v>
      </c>
      <c r="D20" s="18" t="s">
        <v>8</v>
      </c>
      <c r="E20" s="205">
        <v>175</v>
      </c>
      <c r="F20" s="205">
        <f t="shared" si="0"/>
        <v>9625</v>
      </c>
      <c r="G20" s="205"/>
      <c r="H20" s="205">
        <f t="shared" si="1"/>
        <v>0</v>
      </c>
      <c r="I20" s="205">
        <f t="shared" si="2"/>
        <v>9625</v>
      </c>
      <c r="J20" s="43"/>
    </row>
    <row r="21" spans="1:10" x14ac:dyDescent="0.3">
      <c r="A21" s="195">
        <v>3</v>
      </c>
      <c r="B21" s="61" t="s">
        <v>317</v>
      </c>
      <c r="C21" s="206"/>
      <c r="D21" s="18"/>
      <c r="E21" s="206"/>
      <c r="F21" s="205">
        <f t="shared" si="0"/>
        <v>0</v>
      </c>
      <c r="G21" s="206"/>
      <c r="H21" s="205">
        <f t="shared" si="1"/>
        <v>0</v>
      </c>
      <c r="I21" s="205">
        <f t="shared" si="2"/>
        <v>0</v>
      </c>
      <c r="J21" s="52"/>
    </row>
    <row r="22" spans="1:10" x14ac:dyDescent="0.3">
      <c r="A22" s="207"/>
      <c r="B22" s="25" t="s">
        <v>302</v>
      </c>
      <c r="C22" s="205">
        <v>65</v>
      </c>
      <c r="D22" s="18" t="s">
        <v>28</v>
      </c>
      <c r="E22" s="205">
        <v>373.83</v>
      </c>
      <c r="F22" s="205">
        <f t="shared" si="0"/>
        <v>24298.95</v>
      </c>
      <c r="G22" s="205">
        <v>112</v>
      </c>
      <c r="H22" s="205">
        <f t="shared" si="1"/>
        <v>7280</v>
      </c>
      <c r="I22" s="205">
        <f t="shared" si="2"/>
        <v>31578.95</v>
      </c>
      <c r="J22" s="52"/>
    </row>
    <row r="23" spans="1:10" x14ac:dyDescent="0.3">
      <c r="A23" s="207"/>
      <c r="B23" s="25" t="s">
        <v>303</v>
      </c>
      <c r="C23" s="208">
        <v>42</v>
      </c>
      <c r="D23" s="18" t="s">
        <v>28</v>
      </c>
      <c r="E23" s="209">
        <v>1962.62</v>
      </c>
      <c r="F23" s="205">
        <f t="shared" si="0"/>
        <v>82430.039999999994</v>
      </c>
      <c r="G23" s="208">
        <v>327</v>
      </c>
      <c r="H23" s="205">
        <f t="shared" si="1"/>
        <v>13734</v>
      </c>
      <c r="I23" s="205">
        <f t="shared" si="2"/>
        <v>96164.04</v>
      </c>
      <c r="J23" s="52"/>
    </row>
    <row r="24" spans="1:10" x14ac:dyDescent="0.3">
      <c r="A24" s="207"/>
      <c r="B24" s="25" t="s">
        <v>304</v>
      </c>
      <c r="C24" s="208">
        <v>406</v>
      </c>
      <c r="D24" s="210" t="s">
        <v>8</v>
      </c>
      <c r="E24" s="211">
        <v>30.14</v>
      </c>
      <c r="F24" s="205">
        <f t="shared" si="0"/>
        <v>12236.84</v>
      </c>
      <c r="G24" s="208">
        <v>5</v>
      </c>
      <c r="H24" s="205">
        <f t="shared" si="1"/>
        <v>2030</v>
      </c>
      <c r="I24" s="205">
        <f t="shared" si="2"/>
        <v>14266.84</v>
      </c>
      <c r="J24" s="52"/>
    </row>
    <row r="25" spans="1:10" x14ac:dyDescent="0.3">
      <c r="A25" s="207"/>
      <c r="B25" s="25" t="s">
        <v>305</v>
      </c>
      <c r="C25" s="208">
        <v>406</v>
      </c>
      <c r="D25" s="210" t="s">
        <v>8</v>
      </c>
      <c r="E25" s="209"/>
      <c r="F25" s="205">
        <f t="shared" si="0"/>
        <v>0</v>
      </c>
      <c r="G25" s="208">
        <v>40</v>
      </c>
      <c r="H25" s="205">
        <f t="shared" si="1"/>
        <v>16240</v>
      </c>
      <c r="I25" s="205">
        <f t="shared" si="2"/>
        <v>16240</v>
      </c>
      <c r="J25" s="52"/>
    </row>
    <row r="26" spans="1:10" x14ac:dyDescent="0.3">
      <c r="A26" s="207"/>
      <c r="B26" s="61" t="s">
        <v>319</v>
      </c>
      <c r="C26" s="208"/>
      <c r="D26" s="210"/>
      <c r="E26" s="212"/>
      <c r="F26" s="205">
        <f t="shared" si="0"/>
        <v>0</v>
      </c>
      <c r="G26" s="208"/>
      <c r="H26" s="205">
        <f t="shared" si="1"/>
        <v>0</v>
      </c>
      <c r="I26" s="205">
        <f t="shared" si="2"/>
        <v>0</v>
      </c>
      <c r="J26" s="52"/>
    </row>
    <row r="27" spans="1:10" x14ac:dyDescent="0.3">
      <c r="A27" s="207"/>
      <c r="B27" s="25" t="s">
        <v>314</v>
      </c>
      <c r="C27" s="208">
        <v>400</v>
      </c>
      <c r="D27" s="210" t="s">
        <v>8</v>
      </c>
      <c r="E27" s="212">
        <v>45</v>
      </c>
      <c r="F27" s="205">
        <f t="shared" si="0"/>
        <v>18000</v>
      </c>
      <c r="G27" s="208">
        <v>35</v>
      </c>
      <c r="H27" s="205">
        <f t="shared" si="1"/>
        <v>14000</v>
      </c>
      <c r="I27" s="205">
        <f t="shared" si="2"/>
        <v>32000</v>
      </c>
      <c r="J27" s="202"/>
    </row>
    <row r="28" spans="1:10" x14ac:dyDescent="0.3">
      <c r="A28" s="207"/>
      <c r="B28" s="25" t="s">
        <v>325</v>
      </c>
      <c r="C28" s="208">
        <v>150</v>
      </c>
      <c r="D28" s="210" t="s">
        <v>8</v>
      </c>
      <c r="E28" s="212">
        <v>38</v>
      </c>
      <c r="F28" s="205">
        <f t="shared" si="0"/>
        <v>5700</v>
      </c>
      <c r="G28" s="208">
        <v>30</v>
      </c>
      <c r="H28" s="205">
        <f t="shared" si="1"/>
        <v>4500</v>
      </c>
      <c r="I28" s="205">
        <f t="shared" si="2"/>
        <v>10200</v>
      </c>
      <c r="J28" s="202"/>
    </row>
    <row r="29" spans="1:10" x14ac:dyDescent="0.3">
      <c r="A29" s="22"/>
      <c r="B29" s="47" t="s">
        <v>29</v>
      </c>
      <c r="C29" s="62"/>
      <c r="D29" s="63"/>
      <c r="E29" s="63"/>
      <c r="F29" s="63"/>
      <c r="G29" s="63"/>
      <c r="H29" s="63"/>
      <c r="I29" s="64">
        <f>SUM(I11:I28)</f>
        <v>564238.83000000007</v>
      </c>
      <c r="J29" s="22"/>
    </row>
    <row r="30" spans="1:10" ht="20.25" x14ac:dyDescent="0.4">
      <c r="B30" s="7"/>
      <c r="C30" s="184" t="s">
        <v>268</v>
      </c>
      <c r="D30" s="184"/>
      <c r="E30" s="71"/>
      <c r="F30" s="71"/>
      <c r="G30" s="71"/>
      <c r="H30" s="71"/>
      <c r="I30" s="8"/>
    </row>
    <row r="31" spans="1:10" ht="20.25" x14ac:dyDescent="0.4">
      <c r="B31" s="7"/>
      <c r="C31" s="185" t="s">
        <v>269</v>
      </c>
      <c r="D31" s="186"/>
      <c r="E31" s="71"/>
      <c r="F31" s="71"/>
      <c r="G31" s="71"/>
      <c r="H31" s="71"/>
      <c r="I31" s="8"/>
    </row>
    <row r="32" spans="1:10" x14ac:dyDescent="0.3">
      <c r="B32" s="7"/>
      <c r="C32" s="70"/>
      <c r="D32" s="71"/>
      <c r="E32" s="71"/>
      <c r="F32" s="71"/>
      <c r="G32" s="71"/>
      <c r="H32" s="71"/>
      <c r="I32" s="8"/>
    </row>
  </sheetData>
  <mergeCells count="7">
    <mergeCell ref="J8:J9"/>
    <mergeCell ref="A8:A9"/>
    <mergeCell ref="B8:B9"/>
    <mergeCell ref="C8:C9"/>
    <mergeCell ref="D8:D9"/>
    <mergeCell ref="E8:F8"/>
    <mergeCell ref="G8:H8"/>
  </mergeCells>
  <phoneticPr fontId="0" type="noConversion"/>
  <pageMargins left="0.49" right="0.18" top="0.3" bottom="0.13" header="0.13" footer="0.16"/>
  <pageSetup paperSize="9" orientation="landscape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</sheetPr>
  <dimension ref="A1:J24"/>
  <sheetViews>
    <sheetView view="pageBreakPreview" zoomScaleSheetLayoutView="100" workbookViewId="0">
      <selection activeCell="H21" sqref="H21"/>
    </sheetView>
  </sheetViews>
  <sheetFormatPr defaultRowHeight="18.75" x14ac:dyDescent="0.3"/>
  <cols>
    <col min="1" max="1" width="6.140625" style="1" customWidth="1"/>
    <col min="2" max="2" width="46.7109375" style="1" customWidth="1"/>
    <col min="3" max="3" width="9" style="1" customWidth="1"/>
    <col min="4" max="4" width="8.140625" style="1" customWidth="1"/>
    <col min="5" max="5" width="10.42578125" style="1" customWidth="1"/>
    <col min="6" max="6" width="11.28515625" style="1" customWidth="1"/>
    <col min="7" max="7" width="9.5703125" style="1" customWidth="1"/>
    <col min="8" max="8" width="9.28515625" style="1" customWidth="1"/>
    <col min="9" max="9" width="14.28515625" style="1" customWidth="1"/>
    <col min="10" max="10" width="10.7109375" style="1" customWidth="1"/>
    <col min="11" max="16384" width="9.140625" style="1"/>
  </cols>
  <sheetData>
    <row r="1" spans="1:10" x14ac:dyDescent="0.3">
      <c r="J1" s="4" t="s">
        <v>335</v>
      </c>
    </row>
    <row r="2" spans="1:10" x14ac:dyDescent="0.3">
      <c r="A2" s="11" t="str">
        <f>[1]สรุปเป็นค่างานต้นทุน!A3</f>
        <v>กลุ่มงาน/งาน     งานก่อสร้างอาคาร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3">
      <c r="A3" s="11" t="str">
        <f>สรุปเป็นค่างานต้นทุน!A4</f>
        <v>ชื่อโครงการ/งานก่อสร้าง     ปรับปรุงต่อเติมศาลาพักญาติ หมู่ที่ 1 บ้านซาง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x14ac:dyDescent="0.3">
      <c r="A4" s="41" t="str">
        <f>สรุปเป็นค่างานต้นทุน!A5</f>
        <v xml:space="preserve">สถานที่ก่อสร้าง  ศาลาพักญาติเมรุเผาศพ หมู่ที่ 1 บ้านซาง ตำบลซาง   อำเภอเซกา   จังหวัดบึงกาฬ </v>
      </c>
      <c r="B4" s="6"/>
      <c r="C4" s="6"/>
      <c r="D4" s="6"/>
      <c r="E4" s="42"/>
      <c r="F4" s="6" t="str">
        <f>[1]สรุปเป็นค่างานต้นทุน!F5</f>
        <v xml:space="preserve">แบบเลขที่    </v>
      </c>
      <c r="H4" s="12"/>
      <c r="I4" s="6"/>
      <c r="J4" s="6"/>
    </row>
    <row r="5" spans="1:10" x14ac:dyDescent="0.3">
      <c r="A5" s="41" t="str">
        <f>สรุปเป็นค่างานต้นทุน!A6</f>
        <v>หน่วยงานเจ้าของโครงการ   เทศบาลตำบลซาง</v>
      </c>
      <c r="B5" s="6"/>
      <c r="C5" s="6"/>
      <c r="D5" s="6"/>
      <c r="E5" s="6"/>
      <c r="F5" s="6"/>
      <c r="G5" s="6"/>
      <c r="H5" s="6"/>
      <c r="I5" s="6"/>
      <c r="J5" s="6"/>
    </row>
    <row r="6" spans="1:10" x14ac:dyDescent="0.3">
      <c r="A6" s="41" t="str">
        <f>สรุปเป็นค่างานต้นทุน!A7</f>
        <v>ประมาณราคาค่าก่อสร้างโดย   นายเอกลักษณ์  ลีพรม</v>
      </c>
      <c r="B6" s="6"/>
      <c r="C6" s="6"/>
      <c r="D6" s="6"/>
      <c r="E6" s="6"/>
      <c r="F6" s="6" t="str">
        <f>สรุปเป็นค่างานต้นทุน!F7</f>
        <v xml:space="preserve">เมื่อวันที่ 15 เดือน   สิงหาคม  พ.ศ.  2567         </v>
      </c>
      <c r="G6" s="6"/>
      <c r="H6" s="6"/>
      <c r="I6" s="6"/>
      <c r="J6" s="6"/>
    </row>
    <row r="7" spans="1:10" ht="19.5" thickBot="1" x14ac:dyDescent="0.35">
      <c r="A7" s="3"/>
      <c r="J7" s="1" t="s">
        <v>23</v>
      </c>
    </row>
    <row r="8" spans="1:10" ht="19.5" thickTop="1" x14ac:dyDescent="0.3">
      <c r="A8" s="225" t="s">
        <v>0</v>
      </c>
      <c r="B8" s="225" t="s">
        <v>1</v>
      </c>
      <c r="C8" s="225" t="s">
        <v>18</v>
      </c>
      <c r="D8" s="225" t="s">
        <v>2</v>
      </c>
      <c r="E8" s="227" t="s">
        <v>5</v>
      </c>
      <c r="F8" s="228"/>
      <c r="G8" s="227" t="s">
        <v>6</v>
      </c>
      <c r="H8" s="228"/>
      <c r="I8" s="68" t="s">
        <v>22</v>
      </c>
      <c r="J8" s="225" t="s">
        <v>3</v>
      </c>
    </row>
    <row r="9" spans="1:10" ht="19.5" thickBot="1" x14ac:dyDescent="0.35">
      <c r="A9" s="226"/>
      <c r="B9" s="226"/>
      <c r="C9" s="226"/>
      <c r="D9" s="226"/>
      <c r="E9" s="69" t="s">
        <v>7</v>
      </c>
      <c r="F9" s="69" t="s">
        <v>19</v>
      </c>
      <c r="G9" s="69" t="s">
        <v>7</v>
      </c>
      <c r="H9" s="69" t="s">
        <v>19</v>
      </c>
      <c r="I9" s="69" t="s">
        <v>4</v>
      </c>
      <c r="J9" s="226"/>
    </row>
    <row r="10" spans="1:10" ht="19.5" thickTop="1" x14ac:dyDescent="0.3">
      <c r="A10" s="23">
        <v>4</v>
      </c>
      <c r="B10" s="61" t="s">
        <v>283</v>
      </c>
      <c r="C10" s="188"/>
      <c r="D10" s="46"/>
      <c r="E10" s="188"/>
      <c r="F10" s="188"/>
      <c r="G10" s="188"/>
      <c r="H10" s="188"/>
      <c r="I10" s="188"/>
      <c r="J10" s="43"/>
    </row>
    <row r="11" spans="1:10" x14ac:dyDescent="0.3">
      <c r="A11" s="195"/>
      <c r="B11" s="25" t="s">
        <v>291</v>
      </c>
      <c r="C11" s="188">
        <v>120</v>
      </c>
      <c r="D11" s="46" t="s">
        <v>261</v>
      </c>
      <c r="E11" s="188">
        <v>35</v>
      </c>
      <c r="F11" s="188">
        <f t="shared" ref="F11:F17" si="0">$C11*E11</f>
        <v>4200</v>
      </c>
      <c r="G11" s="188">
        <v>0</v>
      </c>
      <c r="H11" s="188">
        <f t="shared" ref="H11:H17" si="1">$C11*G11</f>
        <v>0</v>
      </c>
      <c r="I11" s="188">
        <f t="shared" ref="I11:I17" si="2">F11+H11</f>
        <v>4200</v>
      </c>
      <c r="J11" s="25"/>
    </row>
    <row r="12" spans="1:10" x14ac:dyDescent="0.3">
      <c r="A12" s="195"/>
      <c r="B12" s="25" t="s">
        <v>292</v>
      </c>
      <c r="C12" s="188">
        <v>75</v>
      </c>
      <c r="D12" s="46" t="s">
        <v>261</v>
      </c>
      <c r="E12" s="188">
        <v>12.5</v>
      </c>
      <c r="F12" s="188">
        <f t="shared" si="0"/>
        <v>937.5</v>
      </c>
      <c r="G12" s="188">
        <v>0</v>
      </c>
      <c r="H12" s="188">
        <f t="shared" si="1"/>
        <v>0</v>
      </c>
      <c r="I12" s="188">
        <f t="shared" si="2"/>
        <v>937.5</v>
      </c>
      <c r="J12" s="25"/>
    </row>
    <row r="13" spans="1:10" x14ac:dyDescent="0.3">
      <c r="A13" s="195"/>
      <c r="B13" s="25" t="s">
        <v>321</v>
      </c>
      <c r="C13" s="188">
        <v>15</v>
      </c>
      <c r="D13" s="46" t="s">
        <v>32</v>
      </c>
      <c r="E13" s="188">
        <v>170</v>
      </c>
      <c r="F13" s="188">
        <f t="shared" si="0"/>
        <v>2550</v>
      </c>
      <c r="G13" s="188">
        <v>0</v>
      </c>
      <c r="H13" s="188">
        <f t="shared" si="1"/>
        <v>0</v>
      </c>
      <c r="I13" s="188">
        <f t="shared" si="2"/>
        <v>2550</v>
      </c>
      <c r="J13" s="25"/>
    </row>
    <row r="14" spans="1:10" x14ac:dyDescent="0.3">
      <c r="A14" s="195"/>
      <c r="B14" s="25" t="s">
        <v>324</v>
      </c>
      <c r="C14" s="188">
        <v>1</v>
      </c>
      <c r="D14" s="46" t="s">
        <v>32</v>
      </c>
      <c r="E14" s="188">
        <v>1500</v>
      </c>
      <c r="F14" s="188">
        <f t="shared" si="0"/>
        <v>1500</v>
      </c>
      <c r="G14" s="188">
        <v>0</v>
      </c>
      <c r="H14" s="188">
        <f t="shared" si="1"/>
        <v>0</v>
      </c>
      <c r="I14" s="188">
        <f t="shared" si="2"/>
        <v>1500</v>
      </c>
      <c r="J14" s="25"/>
    </row>
    <row r="15" spans="1:10" x14ac:dyDescent="0.3">
      <c r="A15" s="195"/>
      <c r="B15" s="25" t="s">
        <v>322</v>
      </c>
      <c r="C15" s="196">
        <v>30</v>
      </c>
      <c r="D15" s="54" t="s">
        <v>43</v>
      </c>
      <c r="E15" s="196">
        <v>55</v>
      </c>
      <c r="F15" s="188">
        <f t="shared" si="0"/>
        <v>1650</v>
      </c>
      <c r="G15" s="196"/>
      <c r="H15" s="188">
        <f t="shared" si="1"/>
        <v>0</v>
      </c>
      <c r="I15" s="188">
        <f t="shared" si="2"/>
        <v>1650</v>
      </c>
      <c r="J15" s="52"/>
    </row>
    <row r="16" spans="1:10" x14ac:dyDescent="0.3">
      <c r="A16" s="195"/>
      <c r="B16" s="25" t="s">
        <v>323</v>
      </c>
      <c r="C16" s="196">
        <v>15</v>
      </c>
      <c r="D16" s="54" t="s">
        <v>232</v>
      </c>
      <c r="E16" s="196">
        <v>30</v>
      </c>
      <c r="F16" s="188">
        <f t="shared" si="0"/>
        <v>450</v>
      </c>
      <c r="G16" s="196"/>
      <c r="H16" s="188">
        <f t="shared" si="1"/>
        <v>0</v>
      </c>
      <c r="I16" s="188">
        <f t="shared" si="2"/>
        <v>450</v>
      </c>
      <c r="J16" s="52"/>
    </row>
    <row r="17" spans="1:10" x14ac:dyDescent="0.3">
      <c r="A17" s="195"/>
      <c r="B17" s="25" t="s">
        <v>293</v>
      </c>
      <c r="C17" s="196">
        <v>1</v>
      </c>
      <c r="D17" s="54" t="s">
        <v>290</v>
      </c>
      <c r="E17" s="196">
        <v>0</v>
      </c>
      <c r="F17" s="188">
        <f t="shared" si="0"/>
        <v>0</v>
      </c>
      <c r="G17" s="196">
        <v>5000</v>
      </c>
      <c r="H17" s="188">
        <f t="shared" si="1"/>
        <v>5000</v>
      </c>
      <c r="I17" s="188">
        <f t="shared" si="2"/>
        <v>5000</v>
      </c>
      <c r="J17" s="52"/>
    </row>
    <row r="18" spans="1:10" x14ac:dyDescent="0.3">
      <c r="A18" s="22"/>
      <c r="B18" s="47" t="s">
        <v>330</v>
      </c>
      <c r="C18" s="189"/>
      <c r="D18" s="190"/>
      <c r="E18" s="190"/>
      <c r="F18" s="190"/>
      <c r="G18" s="190"/>
      <c r="H18" s="190"/>
      <c r="I18" s="191">
        <f>SUM(I11:I17)</f>
        <v>16287.5</v>
      </c>
      <c r="J18" s="22"/>
    </row>
    <row r="19" spans="1:10" x14ac:dyDescent="0.3">
      <c r="B19" s="7"/>
      <c r="C19" s="192"/>
      <c r="D19" s="193"/>
      <c r="E19" s="193"/>
      <c r="F19" s="193"/>
      <c r="G19" s="193"/>
      <c r="H19" s="193"/>
      <c r="I19" s="194"/>
    </row>
    <row r="20" spans="1:10" x14ac:dyDescent="0.3">
      <c r="B20" s="7"/>
      <c r="G20" s="193"/>
      <c r="H20" s="193"/>
      <c r="I20" s="194"/>
    </row>
    <row r="21" spans="1:10" x14ac:dyDescent="0.3">
      <c r="B21" s="7"/>
      <c r="G21" s="193"/>
      <c r="H21" s="193"/>
      <c r="I21" s="194"/>
    </row>
    <row r="22" spans="1:10" x14ac:dyDescent="0.3">
      <c r="B22" s="7"/>
      <c r="C22" s="73"/>
      <c r="D22" s="73"/>
      <c r="E22" s="73"/>
      <c r="F22" s="73"/>
      <c r="G22" s="193"/>
      <c r="H22" s="193"/>
      <c r="I22" s="194"/>
    </row>
    <row r="23" spans="1:10" ht="20.25" x14ac:dyDescent="0.4">
      <c r="C23" s="184" t="s">
        <v>268</v>
      </c>
      <c r="D23" s="184"/>
      <c r="E23" s="71"/>
      <c r="F23" s="71"/>
    </row>
    <row r="24" spans="1:10" ht="20.25" x14ac:dyDescent="0.4">
      <c r="C24" s="185" t="s">
        <v>269</v>
      </c>
      <c r="D24" s="186"/>
      <c r="E24" s="71"/>
      <c r="F24" s="71"/>
    </row>
  </sheetData>
  <mergeCells count="7">
    <mergeCell ref="J8:J9"/>
    <mergeCell ref="A8:A9"/>
    <mergeCell ref="B8:B9"/>
    <mergeCell ref="C8:C9"/>
    <mergeCell ref="D8:D9"/>
    <mergeCell ref="E8:F8"/>
    <mergeCell ref="G8:H8"/>
  </mergeCells>
  <pageMargins left="0.49" right="0.3" top="0.31" bottom="0.13" header="0.13" footer="0.16"/>
  <pageSetup paperSize="9" orientation="landscape" horizontalDpi="4294967293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47486-4D51-48FD-9C7A-C94C0C90DB0F}">
  <sheetPr>
    <tabColor indexed="14"/>
  </sheetPr>
  <dimension ref="A1:J35"/>
  <sheetViews>
    <sheetView view="pageBreakPreview" zoomScaleSheetLayoutView="100" workbookViewId="0">
      <selection activeCell="B17" sqref="B17"/>
    </sheetView>
  </sheetViews>
  <sheetFormatPr defaultRowHeight="18.75" x14ac:dyDescent="0.3"/>
  <cols>
    <col min="1" max="1" width="6.140625" style="1" customWidth="1"/>
    <col min="2" max="2" width="46.7109375" style="1" customWidth="1"/>
    <col min="3" max="3" width="9.42578125" style="1" customWidth="1"/>
    <col min="4" max="4" width="9.140625" style="1" customWidth="1"/>
    <col min="5" max="5" width="9.85546875" style="1" customWidth="1"/>
    <col min="6" max="6" width="11.5703125" style="1" customWidth="1"/>
    <col min="7" max="7" width="10.28515625" style="1" customWidth="1"/>
    <col min="8" max="8" width="11.7109375" style="1" customWidth="1"/>
    <col min="9" max="9" width="15.42578125" style="1" customWidth="1"/>
    <col min="10" max="10" width="10.7109375" style="1" customWidth="1"/>
    <col min="11" max="12" width="9.140625" style="1"/>
    <col min="13" max="13" width="10.5703125" style="1" customWidth="1"/>
    <col min="14" max="16384" width="9.140625" style="1"/>
  </cols>
  <sheetData>
    <row r="1" spans="1:10" x14ac:dyDescent="0.3">
      <c r="J1" s="4" t="s">
        <v>336</v>
      </c>
    </row>
    <row r="2" spans="1:10" x14ac:dyDescent="0.3">
      <c r="A2" s="11" t="str">
        <f>สรุปเป็นค่างานต้นทุน!A3</f>
        <v>กลุ่มงาน/งาน  อาคาร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3">
      <c r="A3" s="11" t="str">
        <f>สรุปเป็นค่างานต้นทุน!A4</f>
        <v>ชื่อโครงการ/งานก่อสร้าง     ปรับปรุงต่อเติมศาลาพักญาติ หมู่ที่ 1 บ้านซาง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x14ac:dyDescent="0.3">
      <c r="A4" s="41" t="str">
        <f>สรุปเป็นค่างานต้นทุน!A5</f>
        <v xml:space="preserve">สถานที่ก่อสร้าง  ศาลาพักญาติเมรุเผาศพ หมู่ที่ 1 บ้านซาง ตำบลซาง   อำเภอเซกา   จังหวัดบึงกาฬ </v>
      </c>
      <c r="B4" s="6"/>
      <c r="C4" s="6"/>
      <c r="D4" s="6"/>
      <c r="E4" s="42"/>
      <c r="F4" s="6" t="str">
        <f>สรุปเป็นค่างานต้นทุน!F5</f>
        <v xml:space="preserve">แบบเลขที่    </v>
      </c>
      <c r="H4" s="12"/>
      <c r="I4" s="6"/>
      <c r="J4" s="6"/>
    </row>
    <row r="5" spans="1:10" x14ac:dyDescent="0.3">
      <c r="A5" s="41" t="str">
        <f>สรุปเป็นค่างานต้นทุน!A6</f>
        <v>หน่วยงานเจ้าของโครงการ   เทศบาลตำบลซาง</v>
      </c>
      <c r="B5" s="6"/>
      <c r="C5" s="6"/>
      <c r="D5" s="6"/>
      <c r="E5" s="6"/>
      <c r="F5" s="6"/>
      <c r="G5" s="6"/>
      <c r="H5" s="6"/>
      <c r="I5" s="6"/>
      <c r="J5" s="6"/>
    </row>
    <row r="6" spans="1:10" x14ac:dyDescent="0.3">
      <c r="A6" s="41" t="str">
        <f>สรุปเป็นค่างานต้นทุน!A7</f>
        <v>ประมาณราคาค่าก่อสร้างโดย   นายเอกลักษณ์  ลีพรม</v>
      </c>
      <c r="B6" s="6"/>
      <c r="C6" s="6"/>
      <c r="D6" s="6"/>
      <c r="E6" s="6"/>
      <c r="F6" s="6" t="str">
        <f>สรุปเป็นค่างานต้นทุน!F7</f>
        <v xml:space="preserve">เมื่อวันที่ 15 เดือน   สิงหาคม  พ.ศ.  2567         </v>
      </c>
      <c r="G6" s="6"/>
      <c r="H6" s="6"/>
      <c r="I6" s="6"/>
      <c r="J6" s="6"/>
    </row>
    <row r="7" spans="1:10" ht="19.5" thickBot="1" x14ac:dyDescent="0.35">
      <c r="A7" s="3"/>
      <c r="J7" s="1" t="s">
        <v>23</v>
      </c>
    </row>
    <row r="8" spans="1:10" ht="19.5" thickTop="1" x14ac:dyDescent="0.3">
      <c r="A8" s="225" t="s">
        <v>0</v>
      </c>
      <c r="B8" s="225" t="s">
        <v>1</v>
      </c>
      <c r="C8" s="225" t="s">
        <v>18</v>
      </c>
      <c r="D8" s="225" t="s">
        <v>2</v>
      </c>
      <c r="E8" s="227" t="s">
        <v>5</v>
      </c>
      <c r="F8" s="228"/>
      <c r="G8" s="227" t="s">
        <v>6</v>
      </c>
      <c r="H8" s="228"/>
      <c r="I8" s="68" t="s">
        <v>22</v>
      </c>
      <c r="J8" s="225" t="s">
        <v>3</v>
      </c>
    </row>
    <row r="9" spans="1:10" ht="19.5" thickBot="1" x14ac:dyDescent="0.35">
      <c r="A9" s="226"/>
      <c r="B9" s="226"/>
      <c r="C9" s="226"/>
      <c r="D9" s="226"/>
      <c r="E9" s="69" t="s">
        <v>7</v>
      </c>
      <c r="F9" s="69" t="s">
        <v>19</v>
      </c>
      <c r="G9" s="69" t="s">
        <v>7</v>
      </c>
      <c r="H9" s="69" t="s">
        <v>19</v>
      </c>
      <c r="I9" s="69" t="s">
        <v>4</v>
      </c>
      <c r="J9" s="226"/>
    </row>
    <row r="10" spans="1:10" ht="19.5" thickTop="1" x14ac:dyDescent="0.3">
      <c r="A10" s="57">
        <v>5</v>
      </c>
      <c r="B10" s="57" t="s">
        <v>316</v>
      </c>
      <c r="C10" s="56"/>
      <c r="D10" s="56"/>
      <c r="E10" s="58"/>
      <c r="F10" s="58"/>
      <c r="G10" s="58"/>
      <c r="H10" s="58"/>
      <c r="I10" s="58"/>
      <c r="J10" s="43"/>
    </row>
    <row r="11" spans="1:10" x14ac:dyDescent="0.3">
      <c r="A11" s="55"/>
      <c r="B11" s="25" t="s">
        <v>347</v>
      </c>
      <c r="C11" s="19">
        <v>11</v>
      </c>
      <c r="D11" s="46" t="s">
        <v>44</v>
      </c>
      <c r="E11" s="19">
        <v>100</v>
      </c>
      <c r="F11" s="19">
        <f t="shared" ref="F11:F18" si="0">$C11*E11</f>
        <v>1100</v>
      </c>
      <c r="G11" s="19"/>
      <c r="H11" s="19">
        <f t="shared" ref="H11:H17" si="1">$C11*G11</f>
        <v>0</v>
      </c>
      <c r="I11" s="19">
        <f t="shared" ref="I11:I17" si="2">F11+H11</f>
        <v>1100</v>
      </c>
      <c r="J11" s="43"/>
    </row>
    <row r="12" spans="1:10" x14ac:dyDescent="0.3">
      <c r="A12" s="203"/>
      <c r="B12" s="25" t="s">
        <v>348</v>
      </c>
      <c r="C12" s="53">
        <v>35</v>
      </c>
      <c r="D12" s="54" t="s">
        <v>40</v>
      </c>
      <c r="E12" s="53">
        <v>30</v>
      </c>
      <c r="F12" s="19">
        <f t="shared" si="0"/>
        <v>1050</v>
      </c>
      <c r="G12" s="53"/>
      <c r="H12" s="19">
        <f t="shared" si="1"/>
        <v>0</v>
      </c>
      <c r="I12" s="19">
        <f t="shared" si="2"/>
        <v>1050</v>
      </c>
      <c r="J12" s="52"/>
    </row>
    <row r="13" spans="1:10" x14ac:dyDescent="0.3">
      <c r="A13" s="203"/>
      <c r="B13" s="25" t="s">
        <v>349</v>
      </c>
      <c r="C13" s="53">
        <v>1</v>
      </c>
      <c r="D13" s="54" t="s">
        <v>309</v>
      </c>
      <c r="E13" s="53">
        <v>2000</v>
      </c>
      <c r="F13" s="19">
        <f t="shared" si="0"/>
        <v>2000</v>
      </c>
      <c r="G13" s="53"/>
      <c r="H13" s="19">
        <f t="shared" si="1"/>
        <v>0</v>
      </c>
      <c r="I13" s="19">
        <f t="shared" si="2"/>
        <v>2000</v>
      </c>
      <c r="J13" s="52" t="s">
        <v>318</v>
      </c>
    </row>
    <row r="14" spans="1:10" x14ac:dyDescent="0.3">
      <c r="A14" s="203"/>
      <c r="B14" s="25" t="s">
        <v>350</v>
      </c>
      <c r="C14" s="53">
        <v>32</v>
      </c>
      <c r="D14" s="54" t="s">
        <v>40</v>
      </c>
      <c r="E14" s="53">
        <v>35</v>
      </c>
      <c r="F14" s="19">
        <f t="shared" si="0"/>
        <v>1120</v>
      </c>
      <c r="G14" s="53"/>
      <c r="H14" s="19">
        <f t="shared" si="1"/>
        <v>0</v>
      </c>
      <c r="I14" s="19">
        <f t="shared" si="2"/>
        <v>1120</v>
      </c>
      <c r="J14" s="52"/>
    </row>
    <row r="15" spans="1:10" x14ac:dyDescent="0.3">
      <c r="A15" s="203"/>
      <c r="B15" s="25" t="s">
        <v>351</v>
      </c>
      <c r="C15" s="53">
        <v>5</v>
      </c>
      <c r="D15" s="54" t="s">
        <v>8</v>
      </c>
      <c r="E15" s="53">
        <f>ปริมาณวัสดุมวลรวม!M80</f>
        <v>106.4999625</v>
      </c>
      <c r="F15" s="19">
        <f t="shared" si="0"/>
        <v>532.49981249999996</v>
      </c>
      <c r="G15" s="53">
        <v>84</v>
      </c>
      <c r="H15" s="53">
        <f t="shared" si="1"/>
        <v>420</v>
      </c>
      <c r="I15" s="19">
        <f t="shared" si="2"/>
        <v>952.49981249999996</v>
      </c>
      <c r="J15" s="52"/>
    </row>
    <row r="16" spans="1:10" x14ac:dyDescent="0.3">
      <c r="A16" s="203"/>
      <c r="B16" s="25" t="s">
        <v>352</v>
      </c>
      <c r="C16" s="53">
        <v>7.5</v>
      </c>
      <c r="D16" s="54" t="s">
        <v>8</v>
      </c>
      <c r="E16" s="53">
        <f>ปริมาณวัสดุมวลรวม!M117</f>
        <v>45.850237499999999</v>
      </c>
      <c r="F16" s="53">
        <f t="shared" si="0"/>
        <v>343.87678124999996</v>
      </c>
      <c r="G16" s="53">
        <v>87</v>
      </c>
      <c r="H16" s="53">
        <f t="shared" si="1"/>
        <v>652.5</v>
      </c>
      <c r="I16" s="19">
        <f t="shared" si="2"/>
        <v>996.37678125000002</v>
      </c>
      <c r="J16" s="52"/>
    </row>
    <row r="17" spans="1:10" x14ac:dyDescent="0.3">
      <c r="A17" s="203"/>
      <c r="B17" s="25" t="s">
        <v>353</v>
      </c>
      <c r="C17" s="53">
        <v>10</v>
      </c>
      <c r="D17" s="54" t="s">
        <v>326</v>
      </c>
      <c r="E17" s="53">
        <v>62</v>
      </c>
      <c r="F17" s="53">
        <f t="shared" si="0"/>
        <v>620</v>
      </c>
      <c r="G17" s="53">
        <v>9.76</v>
      </c>
      <c r="H17" s="53">
        <f t="shared" si="1"/>
        <v>97.6</v>
      </c>
      <c r="I17" s="19">
        <f t="shared" si="2"/>
        <v>717.6</v>
      </c>
      <c r="J17" s="52"/>
    </row>
    <row r="18" spans="1:10" x14ac:dyDescent="0.3">
      <c r="A18" s="22"/>
      <c r="B18" s="47" t="s">
        <v>331</v>
      </c>
      <c r="C18" s="48"/>
      <c r="D18" s="49"/>
      <c r="E18" s="49"/>
      <c r="F18" s="49">
        <f t="shared" si="0"/>
        <v>0</v>
      </c>
      <c r="G18" s="49"/>
      <c r="H18" s="49"/>
      <c r="I18" s="50">
        <f>SUM(I11:I17)</f>
        <v>7936.4765937500006</v>
      </c>
      <c r="J18" s="22"/>
    </row>
    <row r="19" spans="1:10" ht="24" customHeight="1" x14ac:dyDescent="0.3">
      <c r="B19" s="7"/>
      <c r="C19" s="72"/>
      <c r="D19" s="73"/>
      <c r="E19" s="73"/>
      <c r="F19" s="73"/>
      <c r="G19" s="73"/>
      <c r="H19" s="73"/>
      <c r="I19" s="74"/>
    </row>
    <row r="20" spans="1:10" ht="27.75" customHeight="1" x14ac:dyDescent="0.4">
      <c r="B20" s="7"/>
      <c r="C20" s="72"/>
      <c r="D20" s="184" t="s">
        <v>268</v>
      </c>
      <c r="E20" s="184"/>
      <c r="F20" s="71"/>
      <c r="G20" s="71"/>
      <c r="H20" s="73"/>
      <c r="I20" s="74"/>
    </row>
    <row r="21" spans="1:10" ht="20.25" x14ac:dyDescent="0.4">
      <c r="B21" s="7"/>
      <c r="C21" s="72"/>
      <c r="D21" s="185" t="s">
        <v>269</v>
      </c>
      <c r="E21" s="186"/>
      <c r="F21" s="71"/>
      <c r="G21" s="71"/>
      <c r="H21" s="73"/>
      <c r="I21" s="74"/>
    </row>
    <row r="22" spans="1:10" x14ac:dyDescent="0.3">
      <c r="B22" s="7"/>
      <c r="C22" s="72"/>
      <c r="D22" s="73"/>
      <c r="E22" s="73"/>
      <c r="F22" s="73"/>
      <c r="G22" s="73"/>
      <c r="H22" s="73"/>
      <c r="I22" s="74"/>
    </row>
    <row r="23" spans="1:10" x14ac:dyDescent="0.3">
      <c r="B23" s="7"/>
      <c r="C23" s="72"/>
      <c r="D23" s="73"/>
      <c r="E23" s="73"/>
      <c r="F23" s="73"/>
      <c r="G23" s="73"/>
      <c r="H23" s="73"/>
      <c r="I23" s="74"/>
    </row>
    <row r="24" spans="1:10" x14ac:dyDescent="0.3">
      <c r="B24" s="7"/>
      <c r="C24" s="72"/>
      <c r="D24" s="73"/>
      <c r="E24" s="73"/>
      <c r="F24" s="73"/>
      <c r="G24" s="73"/>
      <c r="H24" s="73"/>
      <c r="I24" s="74"/>
    </row>
    <row r="25" spans="1:10" x14ac:dyDescent="0.3">
      <c r="B25" s="7"/>
      <c r="C25" s="72"/>
      <c r="D25" s="73"/>
      <c r="E25" s="73"/>
      <c r="F25" s="73"/>
      <c r="G25" s="73"/>
      <c r="H25" s="73"/>
      <c r="I25" s="74"/>
    </row>
    <row r="26" spans="1:10" x14ac:dyDescent="0.3">
      <c r="B26" s="7"/>
      <c r="C26" s="72"/>
      <c r="D26" s="73"/>
      <c r="E26" s="73"/>
      <c r="F26" s="73"/>
      <c r="G26" s="73"/>
      <c r="H26" s="73"/>
      <c r="I26" s="74"/>
    </row>
    <row r="27" spans="1:10" x14ac:dyDescent="0.3">
      <c r="B27" s="7"/>
      <c r="C27" s="72"/>
      <c r="D27" s="73"/>
      <c r="E27" s="73"/>
      <c r="F27" s="73"/>
      <c r="G27" s="73"/>
      <c r="H27" s="73"/>
      <c r="I27" s="74"/>
    </row>
    <row r="28" spans="1:10" x14ac:dyDescent="0.3">
      <c r="B28" s="7"/>
      <c r="C28" s="72"/>
      <c r="D28" s="73"/>
      <c r="E28" s="73"/>
      <c r="F28" s="73"/>
      <c r="G28" s="73"/>
      <c r="H28" s="73"/>
      <c r="I28" s="74"/>
    </row>
    <row r="29" spans="1:10" x14ac:dyDescent="0.3">
      <c r="B29" s="7"/>
      <c r="C29" s="72"/>
      <c r="D29" s="73"/>
      <c r="E29" s="73"/>
      <c r="F29" s="73"/>
      <c r="G29" s="73"/>
      <c r="H29" s="73"/>
      <c r="I29" s="74"/>
    </row>
    <row r="30" spans="1:10" x14ac:dyDescent="0.3">
      <c r="B30" s="7"/>
      <c r="C30" s="72"/>
      <c r="D30" s="73"/>
      <c r="E30" s="73"/>
      <c r="F30" s="73"/>
      <c r="G30" s="73"/>
      <c r="H30" s="73"/>
      <c r="I30" s="74"/>
    </row>
    <row r="31" spans="1:10" x14ac:dyDescent="0.3">
      <c r="B31" s="7"/>
      <c r="C31" s="72"/>
      <c r="D31" s="73"/>
      <c r="E31" s="73"/>
      <c r="F31" s="73"/>
      <c r="G31" s="73"/>
      <c r="H31" s="73"/>
      <c r="I31" s="74"/>
    </row>
    <row r="32" spans="1:10" x14ac:dyDescent="0.3">
      <c r="B32" s="7"/>
      <c r="C32" s="72"/>
      <c r="D32" s="73"/>
      <c r="E32" s="73"/>
      <c r="F32" s="73"/>
      <c r="G32" s="73"/>
      <c r="H32" s="73"/>
      <c r="I32" s="74"/>
    </row>
    <row r="33" spans="2:9" x14ac:dyDescent="0.3">
      <c r="B33" s="7"/>
      <c r="C33" s="72"/>
      <c r="D33" s="73"/>
      <c r="E33" s="73"/>
      <c r="F33" s="73"/>
      <c r="G33" s="73"/>
      <c r="H33" s="73"/>
      <c r="I33" s="74"/>
    </row>
    <row r="34" spans="2:9" x14ac:dyDescent="0.3">
      <c r="B34" s="7"/>
      <c r="C34" s="72"/>
      <c r="D34" s="73"/>
      <c r="E34" s="73"/>
      <c r="F34" s="73"/>
      <c r="G34" s="73"/>
      <c r="H34" s="73"/>
      <c r="I34" s="74"/>
    </row>
    <row r="35" spans="2:9" x14ac:dyDescent="0.3">
      <c r="B35" s="7"/>
      <c r="C35" s="72"/>
      <c r="D35" s="73"/>
      <c r="E35" s="73"/>
      <c r="F35" s="73"/>
      <c r="G35" s="73"/>
      <c r="H35" s="73"/>
      <c r="I35" s="74"/>
    </row>
  </sheetData>
  <mergeCells count="7">
    <mergeCell ref="J8:J9"/>
    <mergeCell ref="A8:A9"/>
    <mergeCell ref="B8:B9"/>
    <mergeCell ref="C8:C9"/>
    <mergeCell ref="D8:D9"/>
    <mergeCell ref="E8:F8"/>
    <mergeCell ref="G8:H8"/>
  </mergeCells>
  <pageMargins left="0.49" right="0.23" top="0.3" bottom="0.13" header="0.12" footer="0.16"/>
  <pageSetup paperSize="9" orientation="landscape" horizontalDpi="4294967293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85" workbookViewId="0">
      <selection activeCell="K18" sqref="K18"/>
    </sheetView>
  </sheetViews>
  <sheetFormatPr defaultRowHeight="21" x14ac:dyDescent="0.45"/>
  <cols>
    <col min="1" max="1" width="5.85546875" style="152" customWidth="1"/>
    <col min="2" max="2" width="29.42578125" style="152" customWidth="1"/>
    <col min="3" max="3" width="12.28515625" style="152" customWidth="1"/>
    <col min="4" max="4" width="12.7109375" style="152" customWidth="1"/>
    <col min="5" max="5" width="11.42578125" style="152" customWidth="1"/>
    <col min="6" max="6" width="11.85546875" style="152" customWidth="1"/>
    <col min="7" max="7" width="11.42578125" style="152" customWidth="1"/>
    <col min="8" max="9" width="9.140625" style="152"/>
    <col min="10" max="10" width="14.140625" style="152" customWidth="1"/>
    <col min="11" max="11" width="14.42578125" style="152" customWidth="1"/>
    <col min="12" max="12" width="14.28515625" style="152" customWidth="1"/>
    <col min="13" max="16384" width="9.140625" style="152"/>
  </cols>
  <sheetData>
    <row r="1" spans="1:12" x14ac:dyDescent="0.45">
      <c r="A1" s="181">
        <v>1</v>
      </c>
      <c r="B1" s="167" t="s">
        <v>264</v>
      </c>
      <c r="C1" s="154">
        <v>1.2</v>
      </c>
      <c r="D1" s="180">
        <v>0.4</v>
      </c>
      <c r="E1" s="179"/>
      <c r="F1" s="179"/>
    </row>
    <row r="2" spans="1:12" x14ac:dyDescent="0.45">
      <c r="B2" s="167" t="s">
        <v>263</v>
      </c>
      <c r="C2" s="178">
        <v>80</v>
      </c>
      <c r="D2" s="168" t="s">
        <v>261</v>
      </c>
      <c r="F2" s="152" t="s">
        <v>3</v>
      </c>
    </row>
    <row r="3" spans="1:12" x14ac:dyDescent="0.45">
      <c r="B3" s="167" t="s">
        <v>262</v>
      </c>
      <c r="C3" s="178">
        <v>1.1000000000000001</v>
      </c>
      <c r="D3" s="168" t="s">
        <v>261</v>
      </c>
      <c r="F3" s="152" t="s">
        <v>260</v>
      </c>
    </row>
    <row r="4" spans="1:12" x14ac:dyDescent="0.45">
      <c r="B4" s="177" t="s">
        <v>259</v>
      </c>
      <c r="C4" s="161">
        <v>220</v>
      </c>
      <c r="D4" s="168" t="s">
        <v>77</v>
      </c>
      <c r="F4" s="152" t="s">
        <v>258</v>
      </c>
    </row>
    <row r="5" spans="1:12" x14ac:dyDescent="0.45">
      <c r="J5" s="167" t="s">
        <v>257</v>
      </c>
      <c r="K5" s="167" t="s">
        <v>256</v>
      </c>
      <c r="L5" s="167" t="s">
        <v>255</v>
      </c>
    </row>
    <row r="6" spans="1:12" x14ac:dyDescent="0.45">
      <c r="A6" s="168" t="s">
        <v>254</v>
      </c>
      <c r="B6" s="168" t="s">
        <v>1</v>
      </c>
      <c r="C6" s="168" t="s">
        <v>253</v>
      </c>
      <c r="D6" s="168" t="s">
        <v>252</v>
      </c>
      <c r="E6" s="168" t="s">
        <v>251</v>
      </c>
      <c r="F6" s="168" t="s">
        <v>7</v>
      </c>
      <c r="G6" s="168" t="s">
        <v>250</v>
      </c>
      <c r="J6" s="176" t="s">
        <v>7</v>
      </c>
      <c r="K6" s="176" t="s">
        <v>7</v>
      </c>
      <c r="L6" s="176" t="s">
        <v>7</v>
      </c>
    </row>
    <row r="7" spans="1:12" x14ac:dyDescent="0.45">
      <c r="A7" s="168">
        <v>1</v>
      </c>
      <c r="B7" s="167" t="s">
        <v>249</v>
      </c>
      <c r="C7" s="168" t="s">
        <v>248</v>
      </c>
      <c r="D7" s="154">
        <v>4</v>
      </c>
      <c r="E7" s="173">
        <f>((C2/C1)*(C3/D7))+((C3/D1)*(C2/D7))</f>
        <v>73.333333333333343</v>
      </c>
      <c r="F7" s="161">
        <v>55</v>
      </c>
      <c r="G7" s="163">
        <f t="shared" ref="G7:G19" si="0">E7*F7</f>
        <v>4033.3333333333339</v>
      </c>
      <c r="J7" s="175">
        <v>33</v>
      </c>
      <c r="K7" s="175">
        <v>38</v>
      </c>
      <c r="L7" s="174">
        <v>53</v>
      </c>
    </row>
    <row r="8" spans="1:12" x14ac:dyDescent="0.45">
      <c r="A8" s="168">
        <v>2</v>
      </c>
      <c r="B8" s="167" t="s">
        <v>247</v>
      </c>
      <c r="C8" s="168" t="s">
        <v>246</v>
      </c>
      <c r="D8" s="154">
        <v>2.44</v>
      </c>
      <c r="E8" s="173">
        <f>(C2*2)/D8+(C3*2)/D8</f>
        <v>66.475409836065566</v>
      </c>
      <c r="F8" s="161">
        <v>15</v>
      </c>
      <c r="G8" s="163">
        <f t="shared" si="0"/>
        <v>997.13114754098353</v>
      </c>
      <c r="J8" s="171"/>
      <c r="K8" s="171"/>
      <c r="L8" s="172"/>
    </row>
    <row r="9" spans="1:12" x14ac:dyDescent="0.45">
      <c r="A9" s="168">
        <v>3</v>
      </c>
      <c r="B9" s="167" t="s">
        <v>245</v>
      </c>
      <c r="C9" s="234" t="s">
        <v>40</v>
      </c>
      <c r="D9" s="235"/>
      <c r="E9" s="154">
        <f>(C2/1)*(C3/C1)</f>
        <v>73.333333333333343</v>
      </c>
      <c r="F9" s="161">
        <v>0.5</v>
      </c>
      <c r="G9" s="163">
        <f t="shared" si="0"/>
        <v>36.666666666666671</v>
      </c>
      <c r="J9" s="171"/>
      <c r="K9" s="171"/>
    </row>
    <row r="10" spans="1:12" x14ac:dyDescent="0.45">
      <c r="A10" s="168">
        <v>4</v>
      </c>
      <c r="B10" s="167" t="str">
        <f>B4</f>
        <v>ฝ้าภายนอกระบบระบายอากาศ</v>
      </c>
      <c r="C10" s="231" t="s">
        <v>44</v>
      </c>
      <c r="D10" s="233"/>
      <c r="E10" s="154">
        <f>(C2*C3)/2.88</f>
        <v>30.555555555555557</v>
      </c>
      <c r="F10" s="154">
        <f>C4</f>
        <v>220</v>
      </c>
      <c r="G10" s="163">
        <f t="shared" si="0"/>
        <v>6722.2222222222226</v>
      </c>
      <c r="K10" s="170"/>
    </row>
    <row r="11" spans="1:12" x14ac:dyDescent="0.45">
      <c r="A11" s="168">
        <v>5</v>
      </c>
      <c r="B11" s="231" t="s">
        <v>244</v>
      </c>
      <c r="C11" s="233"/>
      <c r="D11" s="169">
        <v>1</v>
      </c>
      <c r="E11" s="154">
        <f>E9/(3/D11)</f>
        <v>24.444444444444446</v>
      </c>
      <c r="F11" s="161">
        <v>14</v>
      </c>
      <c r="G11" s="163">
        <f t="shared" si="0"/>
        <v>342.22222222222223</v>
      </c>
    </row>
    <row r="12" spans="1:12" x14ac:dyDescent="0.45">
      <c r="A12" s="168">
        <v>6</v>
      </c>
      <c r="B12" s="167" t="s">
        <v>243</v>
      </c>
      <c r="C12" s="231" t="s">
        <v>40</v>
      </c>
      <c r="D12" s="233"/>
      <c r="E12" s="154">
        <f>E9</f>
        <v>73.333333333333343</v>
      </c>
      <c r="F12" s="161"/>
      <c r="G12" s="163">
        <f t="shared" si="0"/>
        <v>0</v>
      </c>
    </row>
    <row r="13" spans="1:12" x14ac:dyDescent="0.45">
      <c r="A13" s="168">
        <v>7</v>
      </c>
      <c r="B13" s="167" t="s">
        <v>242</v>
      </c>
      <c r="C13" s="231" t="s">
        <v>40</v>
      </c>
      <c r="D13" s="233"/>
      <c r="E13" s="154">
        <f>E9</f>
        <v>73.333333333333343</v>
      </c>
      <c r="F13" s="161">
        <v>1.25</v>
      </c>
      <c r="G13" s="163">
        <f t="shared" si="0"/>
        <v>91.666666666666686</v>
      </c>
    </row>
    <row r="14" spans="1:12" x14ac:dyDescent="0.45">
      <c r="A14" s="168">
        <v>8</v>
      </c>
      <c r="B14" s="167" t="s">
        <v>241</v>
      </c>
      <c r="C14" s="231" t="s">
        <v>240</v>
      </c>
      <c r="D14" s="233"/>
      <c r="E14" s="154">
        <f>C2*C3/500</f>
        <v>0.17599999999999999</v>
      </c>
      <c r="F14" s="161">
        <v>90</v>
      </c>
      <c r="G14" s="163">
        <f t="shared" si="0"/>
        <v>15.84</v>
      </c>
    </row>
    <row r="15" spans="1:12" x14ac:dyDescent="0.45">
      <c r="A15" s="168">
        <v>9</v>
      </c>
      <c r="B15" s="162" t="s">
        <v>239</v>
      </c>
      <c r="C15" s="231" t="s">
        <v>40</v>
      </c>
      <c r="D15" s="233"/>
      <c r="E15" s="154">
        <f>E9</f>
        <v>73.333333333333343</v>
      </c>
      <c r="F15" s="161">
        <v>1.25</v>
      </c>
      <c r="G15" s="163">
        <f t="shared" si="0"/>
        <v>91.666666666666686</v>
      </c>
    </row>
    <row r="16" spans="1:12" x14ac:dyDescent="0.45">
      <c r="A16" s="168">
        <v>10</v>
      </c>
      <c r="B16" s="167" t="s">
        <v>238</v>
      </c>
      <c r="C16" s="231" t="s">
        <v>237</v>
      </c>
      <c r="D16" s="233"/>
      <c r="E16" s="154">
        <f>C2*C3/33</f>
        <v>2.6666666666666665</v>
      </c>
      <c r="F16" s="161"/>
      <c r="G16" s="163">
        <f t="shared" si="0"/>
        <v>0</v>
      </c>
    </row>
    <row r="17" spans="1:7" x14ac:dyDescent="0.45">
      <c r="A17" s="168">
        <v>11</v>
      </c>
      <c r="B17" s="167" t="s">
        <v>236</v>
      </c>
      <c r="C17" s="231" t="s">
        <v>235</v>
      </c>
      <c r="D17" s="233"/>
      <c r="E17" s="154">
        <f>C2*C3/500</f>
        <v>0.17599999999999999</v>
      </c>
      <c r="F17" s="161"/>
      <c r="G17" s="163">
        <f t="shared" si="0"/>
        <v>0</v>
      </c>
    </row>
    <row r="18" spans="1:7" x14ac:dyDescent="0.45">
      <c r="A18" s="168">
        <v>12</v>
      </c>
      <c r="B18" s="167" t="s">
        <v>234</v>
      </c>
      <c r="C18" s="231" t="s">
        <v>40</v>
      </c>
      <c r="D18" s="233"/>
      <c r="E18" s="154">
        <f>(C2/C1)*(C3/D1)</f>
        <v>183.33333333333334</v>
      </c>
      <c r="F18" s="161">
        <v>1.25</v>
      </c>
      <c r="G18" s="163">
        <f t="shared" si="0"/>
        <v>229.16666666666669</v>
      </c>
    </row>
    <row r="19" spans="1:7" x14ac:dyDescent="0.45">
      <c r="A19" s="168">
        <v>13</v>
      </c>
      <c r="B19" s="167" t="s">
        <v>233</v>
      </c>
      <c r="C19" s="229" t="s">
        <v>232</v>
      </c>
      <c r="D19" s="230"/>
      <c r="E19" s="155">
        <f>E10*35/500</f>
        <v>2.1388888888888893</v>
      </c>
      <c r="F19" s="156">
        <v>65</v>
      </c>
      <c r="G19" s="163">
        <f t="shared" si="0"/>
        <v>139.0277777777778</v>
      </c>
    </row>
    <row r="20" spans="1:7" x14ac:dyDescent="0.45">
      <c r="D20" s="166" t="s">
        <v>231</v>
      </c>
      <c r="E20" s="165"/>
      <c r="F20" s="164"/>
      <c r="G20" s="163">
        <f>SUM(G7:G19)</f>
        <v>12698.943369763207</v>
      </c>
    </row>
    <row r="21" spans="1:7" x14ac:dyDescent="0.45">
      <c r="D21" s="162" t="s">
        <v>230</v>
      </c>
      <c r="E21" s="161">
        <v>5</v>
      </c>
      <c r="F21" s="154" t="s">
        <v>225</v>
      </c>
      <c r="G21" s="163">
        <f>G20*(E21/100)</f>
        <v>634.9471684881604</v>
      </c>
    </row>
    <row r="22" spans="1:7" x14ac:dyDescent="0.45">
      <c r="C22" s="160"/>
      <c r="D22" s="162" t="s">
        <v>229</v>
      </c>
      <c r="E22" s="161">
        <v>75</v>
      </c>
      <c r="F22" s="154" t="s">
        <v>228</v>
      </c>
      <c r="G22" s="154">
        <f>(C2*C3)*E22</f>
        <v>6600</v>
      </c>
    </row>
    <row r="23" spans="1:7" x14ac:dyDescent="0.45">
      <c r="C23" s="160"/>
      <c r="D23" s="159" t="s">
        <v>227</v>
      </c>
      <c r="E23" s="158"/>
      <c r="F23" s="158"/>
      <c r="G23" s="154">
        <f>SUM(G20:G22)</f>
        <v>19933.890538251369</v>
      </c>
    </row>
    <row r="24" spans="1:7" x14ac:dyDescent="0.45">
      <c r="D24" s="157" t="s">
        <v>226</v>
      </c>
      <c r="E24" s="156"/>
      <c r="F24" s="155" t="s">
        <v>225</v>
      </c>
      <c r="G24" s="154">
        <f>G23+(G23*(E24/100))</f>
        <v>19933.890538251369</v>
      </c>
    </row>
    <row r="25" spans="1:7" x14ac:dyDescent="0.45">
      <c r="D25" s="231" t="s">
        <v>224</v>
      </c>
      <c r="E25" s="232"/>
      <c r="F25" s="233"/>
      <c r="G25" s="153">
        <f>G24/(C2*C3)</f>
        <v>226.52148338922009</v>
      </c>
    </row>
  </sheetData>
  <mergeCells count="12">
    <mergeCell ref="C9:D9"/>
    <mergeCell ref="C10:D10"/>
    <mergeCell ref="B11:C11"/>
    <mergeCell ref="C12:D12"/>
    <mergeCell ref="C13:D13"/>
    <mergeCell ref="C19:D19"/>
    <mergeCell ref="D25:F25"/>
    <mergeCell ref="C14:D14"/>
    <mergeCell ref="C15:D15"/>
    <mergeCell ref="C16:D16"/>
    <mergeCell ref="C17:D17"/>
    <mergeCell ref="C18:D18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0"/>
  <sheetViews>
    <sheetView workbookViewId="0">
      <selection activeCell="I25" sqref="I25"/>
    </sheetView>
  </sheetViews>
  <sheetFormatPr defaultRowHeight="21.75" x14ac:dyDescent="0.5"/>
  <cols>
    <col min="1" max="16384" width="9.140625" style="183"/>
  </cols>
  <sheetData>
    <row r="1" spans="1:11" ht="27.75" x14ac:dyDescent="0.5">
      <c r="A1" s="182"/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ht="27.75" x14ac:dyDescent="0.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27.75" x14ac:dyDescent="0.5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1:11" ht="27.75" x14ac:dyDescent="0.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</row>
    <row r="5" spans="1:11" ht="27.75" x14ac:dyDescent="0.5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</row>
    <row r="6" spans="1:11" ht="27.75" x14ac:dyDescent="0.5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</row>
    <row r="7" spans="1:11" ht="27.75" x14ac:dyDescent="0.5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</row>
    <row r="8" spans="1:11" ht="27.75" x14ac:dyDescent="0.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</row>
    <row r="9" spans="1:11" ht="27.75" x14ac:dyDescent="0.5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</row>
    <row r="10" spans="1:11" ht="27.75" x14ac:dyDescent="0.5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</row>
    <row r="11" spans="1:11" ht="33.75" x14ac:dyDescent="0.5">
      <c r="A11" s="241" t="s">
        <v>278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</row>
    <row r="12" spans="1:11" ht="27.75" x14ac:dyDescent="0.5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</row>
    <row r="13" spans="1:11" ht="29.25" x14ac:dyDescent="0.5">
      <c r="A13" s="243" t="s">
        <v>265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</row>
    <row r="14" spans="1:11" ht="18.75" customHeight="1" x14ac:dyDescent="0.5">
      <c r="A14" s="236"/>
      <c r="B14" s="237"/>
      <c r="C14" s="237"/>
      <c r="D14" s="237"/>
      <c r="E14" s="237"/>
      <c r="F14" s="237"/>
      <c r="G14" s="237"/>
      <c r="H14" s="237"/>
      <c r="I14" s="237"/>
      <c r="J14" s="237"/>
      <c r="K14" s="237"/>
    </row>
    <row r="15" spans="1:11" ht="27.75" x14ac:dyDescent="0.5">
      <c r="A15" s="245" t="s">
        <v>279</v>
      </c>
      <c r="B15" s="246"/>
      <c r="C15" s="246"/>
      <c r="D15" s="246"/>
      <c r="E15" s="246"/>
      <c r="F15" s="246"/>
      <c r="G15" s="246"/>
      <c r="H15" s="246"/>
      <c r="I15" s="246"/>
      <c r="J15" s="247"/>
      <c r="K15" s="247"/>
    </row>
    <row r="16" spans="1:11" ht="25.5" x14ac:dyDescent="0.5">
      <c r="A16" s="236" t="s">
        <v>282</v>
      </c>
      <c r="B16" s="236"/>
      <c r="C16" s="236"/>
      <c r="D16" s="236"/>
      <c r="E16" s="236"/>
      <c r="F16" s="236"/>
      <c r="G16" s="236"/>
      <c r="H16" s="236"/>
      <c r="I16" s="236"/>
      <c r="J16" s="237"/>
      <c r="K16" s="237"/>
    </row>
    <row r="17" spans="1:11" ht="30" customHeight="1" x14ac:dyDescent="0.5">
      <c r="A17" s="238" t="s">
        <v>280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</row>
    <row r="18" spans="1:11" ht="3" customHeight="1" x14ac:dyDescent="0.5">
      <c r="A18" s="238"/>
      <c r="B18" s="238"/>
      <c r="C18" s="238"/>
      <c r="D18" s="238"/>
      <c r="E18" s="238"/>
      <c r="F18" s="238"/>
      <c r="G18" s="238"/>
      <c r="H18" s="238"/>
      <c r="I18" s="238"/>
      <c r="J18" s="238"/>
      <c r="K18" s="238"/>
    </row>
    <row r="19" spans="1:11" ht="13.5" customHeight="1" x14ac:dyDescent="0.5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</row>
    <row r="20" spans="1:11" ht="31.5" x14ac:dyDescent="0.5">
      <c r="A20" s="239" t="str">
        <f>"งบประมาณ 850,000 บาท"</f>
        <v>งบประมาณ 850,000 บาท</v>
      </c>
      <c r="B20" s="239"/>
      <c r="C20" s="239"/>
      <c r="D20" s="239"/>
      <c r="E20" s="239"/>
      <c r="F20" s="239"/>
      <c r="G20" s="239"/>
      <c r="H20" s="239"/>
      <c r="I20" s="239"/>
      <c r="J20" s="240"/>
      <c r="K20" s="240"/>
    </row>
  </sheetData>
  <mergeCells count="7">
    <mergeCell ref="A16:K16"/>
    <mergeCell ref="A17:K18"/>
    <mergeCell ref="A20:K20"/>
    <mergeCell ref="A11:K11"/>
    <mergeCell ref="A13:K13"/>
    <mergeCell ref="A14:K14"/>
    <mergeCell ref="A15:K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47"/>
  <sheetViews>
    <sheetView topLeftCell="A106" zoomScale="90" workbookViewId="0">
      <selection activeCell="P81" sqref="P81"/>
    </sheetView>
  </sheetViews>
  <sheetFormatPr defaultRowHeight="23.25" x14ac:dyDescent="0.5"/>
  <cols>
    <col min="1" max="7" width="9.140625" style="75"/>
    <col min="8" max="8" width="5" style="75" customWidth="1"/>
    <col min="9" max="9" width="4.85546875" style="75" customWidth="1"/>
    <col min="10" max="10" width="13.140625" style="75" customWidth="1"/>
    <col min="11" max="11" width="9.140625" style="75"/>
    <col min="12" max="12" width="10.7109375" style="75" customWidth="1"/>
    <col min="13" max="13" width="13.5703125" style="75" customWidth="1"/>
    <col min="14" max="15" width="18.28515625" style="75" customWidth="1"/>
    <col min="16" max="16" width="12.85546875" style="75" customWidth="1"/>
    <col min="17" max="263" width="9.140625" style="75"/>
    <col min="264" max="264" width="5" style="75" customWidth="1"/>
    <col min="265" max="265" width="4.85546875" style="75" customWidth="1"/>
    <col min="266" max="266" width="13.140625" style="75" customWidth="1"/>
    <col min="267" max="267" width="9.140625" style="75"/>
    <col min="268" max="268" width="10.7109375" style="75" customWidth="1"/>
    <col min="269" max="269" width="13.5703125" style="75" customWidth="1"/>
    <col min="270" max="271" width="18.28515625" style="75" customWidth="1"/>
    <col min="272" max="272" width="12.85546875" style="75" customWidth="1"/>
    <col min="273" max="519" width="9.140625" style="75"/>
    <col min="520" max="520" width="5" style="75" customWidth="1"/>
    <col min="521" max="521" width="4.85546875" style="75" customWidth="1"/>
    <col min="522" max="522" width="13.140625" style="75" customWidth="1"/>
    <col min="523" max="523" width="9.140625" style="75"/>
    <col min="524" max="524" width="10.7109375" style="75" customWidth="1"/>
    <col min="525" max="525" width="13.5703125" style="75" customWidth="1"/>
    <col min="526" max="527" width="18.28515625" style="75" customWidth="1"/>
    <col min="528" max="528" width="12.85546875" style="75" customWidth="1"/>
    <col min="529" max="775" width="9.140625" style="75"/>
    <col min="776" max="776" width="5" style="75" customWidth="1"/>
    <col min="777" max="777" width="4.85546875" style="75" customWidth="1"/>
    <col min="778" max="778" width="13.140625" style="75" customWidth="1"/>
    <col min="779" max="779" width="9.140625" style="75"/>
    <col min="780" max="780" width="10.7109375" style="75" customWidth="1"/>
    <col min="781" max="781" width="13.5703125" style="75" customWidth="1"/>
    <col min="782" max="783" width="18.28515625" style="75" customWidth="1"/>
    <col min="784" max="784" width="12.85546875" style="75" customWidth="1"/>
    <col min="785" max="1031" width="9.140625" style="75"/>
    <col min="1032" max="1032" width="5" style="75" customWidth="1"/>
    <col min="1033" max="1033" width="4.85546875" style="75" customWidth="1"/>
    <col min="1034" max="1034" width="13.140625" style="75" customWidth="1"/>
    <col min="1035" max="1035" width="9.140625" style="75"/>
    <col min="1036" max="1036" width="10.7109375" style="75" customWidth="1"/>
    <col min="1037" max="1037" width="13.5703125" style="75" customWidth="1"/>
    <col min="1038" max="1039" width="18.28515625" style="75" customWidth="1"/>
    <col min="1040" max="1040" width="12.85546875" style="75" customWidth="1"/>
    <col min="1041" max="1287" width="9.140625" style="75"/>
    <col min="1288" max="1288" width="5" style="75" customWidth="1"/>
    <col min="1289" max="1289" width="4.85546875" style="75" customWidth="1"/>
    <col min="1290" max="1290" width="13.140625" style="75" customWidth="1"/>
    <col min="1291" max="1291" width="9.140625" style="75"/>
    <col min="1292" max="1292" width="10.7109375" style="75" customWidth="1"/>
    <col min="1293" max="1293" width="13.5703125" style="75" customWidth="1"/>
    <col min="1294" max="1295" width="18.28515625" style="75" customWidth="1"/>
    <col min="1296" max="1296" width="12.85546875" style="75" customWidth="1"/>
    <col min="1297" max="1543" width="9.140625" style="75"/>
    <col min="1544" max="1544" width="5" style="75" customWidth="1"/>
    <col min="1545" max="1545" width="4.85546875" style="75" customWidth="1"/>
    <col min="1546" max="1546" width="13.140625" style="75" customWidth="1"/>
    <col min="1547" max="1547" width="9.140625" style="75"/>
    <col min="1548" max="1548" width="10.7109375" style="75" customWidth="1"/>
    <col min="1549" max="1549" width="13.5703125" style="75" customWidth="1"/>
    <col min="1550" max="1551" width="18.28515625" style="75" customWidth="1"/>
    <col min="1552" max="1552" width="12.85546875" style="75" customWidth="1"/>
    <col min="1553" max="1799" width="9.140625" style="75"/>
    <col min="1800" max="1800" width="5" style="75" customWidth="1"/>
    <col min="1801" max="1801" width="4.85546875" style="75" customWidth="1"/>
    <col min="1802" max="1802" width="13.140625" style="75" customWidth="1"/>
    <col min="1803" max="1803" width="9.140625" style="75"/>
    <col min="1804" max="1804" width="10.7109375" style="75" customWidth="1"/>
    <col min="1805" max="1805" width="13.5703125" style="75" customWidth="1"/>
    <col min="1806" max="1807" width="18.28515625" style="75" customWidth="1"/>
    <col min="1808" max="1808" width="12.85546875" style="75" customWidth="1"/>
    <col min="1809" max="2055" width="9.140625" style="75"/>
    <col min="2056" max="2056" width="5" style="75" customWidth="1"/>
    <col min="2057" max="2057" width="4.85546875" style="75" customWidth="1"/>
    <col min="2058" max="2058" width="13.140625" style="75" customWidth="1"/>
    <col min="2059" max="2059" width="9.140625" style="75"/>
    <col min="2060" max="2060" width="10.7109375" style="75" customWidth="1"/>
    <col min="2061" max="2061" width="13.5703125" style="75" customWidth="1"/>
    <col min="2062" max="2063" width="18.28515625" style="75" customWidth="1"/>
    <col min="2064" max="2064" width="12.85546875" style="75" customWidth="1"/>
    <col min="2065" max="2311" width="9.140625" style="75"/>
    <col min="2312" max="2312" width="5" style="75" customWidth="1"/>
    <col min="2313" max="2313" width="4.85546875" style="75" customWidth="1"/>
    <col min="2314" max="2314" width="13.140625" style="75" customWidth="1"/>
    <col min="2315" max="2315" width="9.140625" style="75"/>
    <col min="2316" max="2316" width="10.7109375" style="75" customWidth="1"/>
    <col min="2317" max="2317" width="13.5703125" style="75" customWidth="1"/>
    <col min="2318" max="2319" width="18.28515625" style="75" customWidth="1"/>
    <col min="2320" max="2320" width="12.85546875" style="75" customWidth="1"/>
    <col min="2321" max="2567" width="9.140625" style="75"/>
    <col min="2568" max="2568" width="5" style="75" customWidth="1"/>
    <col min="2569" max="2569" width="4.85546875" style="75" customWidth="1"/>
    <col min="2570" max="2570" width="13.140625" style="75" customWidth="1"/>
    <col min="2571" max="2571" width="9.140625" style="75"/>
    <col min="2572" max="2572" width="10.7109375" style="75" customWidth="1"/>
    <col min="2573" max="2573" width="13.5703125" style="75" customWidth="1"/>
    <col min="2574" max="2575" width="18.28515625" style="75" customWidth="1"/>
    <col min="2576" max="2576" width="12.85546875" style="75" customWidth="1"/>
    <col min="2577" max="2823" width="9.140625" style="75"/>
    <col min="2824" max="2824" width="5" style="75" customWidth="1"/>
    <col min="2825" max="2825" width="4.85546875" style="75" customWidth="1"/>
    <col min="2826" max="2826" width="13.140625" style="75" customWidth="1"/>
    <col min="2827" max="2827" width="9.140625" style="75"/>
    <col min="2828" max="2828" width="10.7109375" style="75" customWidth="1"/>
    <col min="2829" max="2829" width="13.5703125" style="75" customWidth="1"/>
    <col min="2830" max="2831" width="18.28515625" style="75" customWidth="1"/>
    <col min="2832" max="2832" width="12.85546875" style="75" customWidth="1"/>
    <col min="2833" max="3079" width="9.140625" style="75"/>
    <col min="3080" max="3080" width="5" style="75" customWidth="1"/>
    <col min="3081" max="3081" width="4.85546875" style="75" customWidth="1"/>
    <col min="3082" max="3082" width="13.140625" style="75" customWidth="1"/>
    <col min="3083" max="3083" width="9.140625" style="75"/>
    <col min="3084" max="3084" width="10.7109375" style="75" customWidth="1"/>
    <col min="3085" max="3085" width="13.5703125" style="75" customWidth="1"/>
    <col min="3086" max="3087" width="18.28515625" style="75" customWidth="1"/>
    <col min="3088" max="3088" width="12.85546875" style="75" customWidth="1"/>
    <col min="3089" max="3335" width="9.140625" style="75"/>
    <col min="3336" max="3336" width="5" style="75" customWidth="1"/>
    <col min="3337" max="3337" width="4.85546875" style="75" customWidth="1"/>
    <col min="3338" max="3338" width="13.140625" style="75" customWidth="1"/>
    <col min="3339" max="3339" width="9.140625" style="75"/>
    <col min="3340" max="3340" width="10.7109375" style="75" customWidth="1"/>
    <col min="3341" max="3341" width="13.5703125" style="75" customWidth="1"/>
    <col min="3342" max="3343" width="18.28515625" style="75" customWidth="1"/>
    <col min="3344" max="3344" width="12.85546875" style="75" customWidth="1"/>
    <col min="3345" max="3591" width="9.140625" style="75"/>
    <col min="3592" max="3592" width="5" style="75" customWidth="1"/>
    <col min="3593" max="3593" width="4.85546875" style="75" customWidth="1"/>
    <col min="3594" max="3594" width="13.140625" style="75" customWidth="1"/>
    <col min="3595" max="3595" width="9.140625" style="75"/>
    <col min="3596" max="3596" width="10.7109375" style="75" customWidth="1"/>
    <col min="3597" max="3597" width="13.5703125" style="75" customWidth="1"/>
    <col min="3598" max="3599" width="18.28515625" style="75" customWidth="1"/>
    <col min="3600" max="3600" width="12.85546875" style="75" customWidth="1"/>
    <col min="3601" max="3847" width="9.140625" style="75"/>
    <col min="3848" max="3848" width="5" style="75" customWidth="1"/>
    <col min="3849" max="3849" width="4.85546875" style="75" customWidth="1"/>
    <col min="3850" max="3850" width="13.140625" style="75" customWidth="1"/>
    <col min="3851" max="3851" width="9.140625" style="75"/>
    <col min="3852" max="3852" width="10.7109375" style="75" customWidth="1"/>
    <col min="3853" max="3853" width="13.5703125" style="75" customWidth="1"/>
    <col min="3854" max="3855" width="18.28515625" style="75" customWidth="1"/>
    <col min="3856" max="3856" width="12.85546875" style="75" customWidth="1"/>
    <col min="3857" max="4103" width="9.140625" style="75"/>
    <col min="4104" max="4104" width="5" style="75" customWidth="1"/>
    <col min="4105" max="4105" width="4.85546875" style="75" customWidth="1"/>
    <col min="4106" max="4106" width="13.140625" style="75" customWidth="1"/>
    <col min="4107" max="4107" width="9.140625" style="75"/>
    <col min="4108" max="4108" width="10.7109375" style="75" customWidth="1"/>
    <col min="4109" max="4109" width="13.5703125" style="75" customWidth="1"/>
    <col min="4110" max="4111" width="18.28515625" style="75" customWidth="1"/>
    <col min="4112" max="4112" width="12.85546875" style="75" customWidth="1"/>
    <col min="4113" max="4359" width="9.140625" style="75"/>
    <col min="4360" max="4360" width="5" style="75" customWidth="1"/>
    <col min="4361" max="4361" width="4.85546875" style="75" customWidth="1"/>
    <col min="4362" max="4362" width="13.140625" style="75" customWidth="1"/>
    <col min="4363" max="4363" width="9.140625" style="75"/>
    <col min="4364" max="4364" width="10.7109375" style="75" customWidth="1"/>
    <col min="4365" max="4365" width="13.5703125" style="75" customWidth="1"/>
    <col min="4366" max="4367" width="18.28515625" style="75" customWidth="1"/>
    <col min="4368" max="4368" width="12.85546875" style="75" customWidth="1"/>
    <col min="4369" max="4615" width="9.140625" style="75"/>
    <col min="4616" max="4616" width="5" style="75" customWidth="1"/>
    <col min="4617" max="4617" width="4.85546875" style="75" customWidth="1"/>
    <col min="4618" max="4618" width="13.140625" style="75" customWidth="1"/>
    <col min="4619" max="4619" width="9.140625" style="75"/>
    <col min="4620" max="4620" width="10.7109375" style="75" customWidth="1"/>
    <col min="4621" max="4621" width="13.5703125" style="75" customWidth="1"/>
    <col min="4622" max="4623" width="18.28515625" style="75" customWidth="1"/>
    <col min="4624" max="4624" width="12.85546875" style="75" customWidth="1"/>
    <col min="4625" max="4871" width="9.140625" style="75"/>
    <col min="4872" max="4872" width="5" style="75" customWidth="1"/>
    <col min="4873" max="4873" width="4.85546875" style="75" customWidth="1"/>
    <col min="4874" max="4874" width="13.140625" style="75" customWidth="1"/>
    <col min="4875" max="4875" width="9.140625" style="75"/>
    <col min="4876" max="4876" width="10.7109375" style="75" customWidth="1"/>
    <col min="4877" max="4877" width="13.5703125" style="75" customWidth="1"/>
    <col min="4878" max="4879" width="18.28515625" style="75" customWidth="1"/>
    <col min="4880" max="4880" width="12.85546875" style="75" customWidth="1"/>
    <col min="4881" max="5127" width="9.140625" style="75"/>
    <col min="5128" max="5128" width="5" style="75" customWidth="1"/>
    <col min="5129" max="5129" width="4.85546875" style="75" customWidth="1"/>
    <col min="5130" max="5130" width="13.140625" style="75" customWidth="1"/>
    <col min="5131" max="5131" width="9.140625" style="75"/>
    <col min="5132" max="5132" width="10.7109375" style="75" customWidth="1"/>
    <col min="5133" max="5133" width="13.5703125" style="75" customWidth="1"/>
    <col min="5134" max="5135" width="18.28515625" style="75" customWidth="1"/>
    <col min="5136" max="5136" width="12.85546875" style="75" customWidth="1"/>
    <col min="5137" max="5383" width="9.140625" style="75"/>
    <col min="5384" max="5384" width="5" style="75" customWidth="1"/>
    <col min="5385" max="5385" width="4.85546875" style="75" customWidth="1"/>
    <col min="5386" max="5386" width="13.140625" style="75" customWidth="1"/>
    <col min="5387" max="5387" width="9.140625" style="75"/>
    <col min="5388" max="5388" width="10.7109375" style="75" customWidth="1"/>
    <col min="5389" max="5389" width="13.5703125" style="75" customWidth="1"/>
    <col min="5390" max="5391" width="18.28515625" style="75" customWidth="1"/>
    <col min="5392" max="5392" width="12.85546875" style="75" customWidth="1"/>
    <col min="5393" max="5639" width="9.140625" style="75"/>
    <col min="5640" max="5640" width="5" style="75" customWidth="1"/>
    <col min="5641" max="5641" width="4.85546875" style="75" customWidth="1"/>
    <col min="5642" max="5642" width="13.140625" style="75" customWidth="1"/>
    <col min="5643" max="5643" width="9.140625" style="75"/>
    <col min="5644" max="5644" width="10.7109375" style="75" customWidth="1"/>
    <col min="5645" max="5645" width="13.5703125" style="75" customWidth="1"/>
    <col min="5646" max="5647" width="18.28515625" style="75" customWidth="1"/>
    <col min="5648" max="5648" width="12.85546875" style="75" customWidth="1"/>
    <col min="5649" max="5895" width="9.140625" style="75"/>
    <col min="5896" max="5896" width="5" style="75" customWidth="1"/>
    <col min="5897" max="5897" width="4.85546875" style="75" customWidth="1"/>
    <col min="5898" max="5898" width="13.140625" style="75" customWidth="1"/>
    <col min="5899" max="5899" width="9.140625" style="75"/>
    <col min="5900" max="5900" width="10.7109375" style="75" customWidth="1"/>
    <col min="5901" max="5901" width="13.5703125" style="75" customWidth="1"/>
    <col min="5902" max="5903" width="18.28515625" style="75" customWidth="1"/>
    <col min="5904" max="5904" width="12.85546875" style="75" customWidth="1"/>
    <col min="5905" max="6151" width="9.140625" style="75"/>
    <col min="6152" max="6152" width="5" style="75" customWidth="1"/>
    <col min="6153" max="6153" width="4.85546875" style="75" customWidth="1"/>
    <col min="6154" max="6154" width="13.140625" style="75" customWidth="1"/>
    <col min="6155" max="6155" width="9.140625" style="75"/>
    <col min="6156" max="6156" width="10.7109375" style="75" customWidth="1"/>
    <col min="6157" max="6157" width="13.5703125" style="75" customWidth="1"/>
    <col min="6158" max="6159" width="18.28515625" style="75" customWidth="1"/>
    <col min="6160" max="6160" width="12.85546875" style="75" customWidth="1"/>
    <col min="6161" max="6407" width="9.140625" style="75"/>
    <col min="6408" max="6408" width="5" style="75" customWidth="1"/>
    <col min="6409" max="6409" width="4.85546875" style="75" customWidth="1"/>
    <col min="6410" max="6410" width="13.140625" style="75" customWidth="1"/>
    <col min="6411" max="6411" width="9.140625" style="75"/>
    <col min="6412" max="6412" width="10.7109375" style="75" customWidth="1"/>
    <col min="6413" max="6413" width="13.5703125" style="75" customWidth="1"/>
    <col min="6414" max="6415" width="18.28515625" style="75" customWidth="1"/>
    <col min="6416" max="6416" width="12.85546875" style="75" customWidth="1"/>
    <col min="6417" max="6663" width="9.140625" style="75"/>
    <col min="6664" max="6664" width="5" style="75" customWidth="1"/>
    <col min="6665" max="6665" width="4.85546875" style="75" customWidth="1"/>
    <col min="6666" max="6666" width="13.140625" style="75" customWidth="1"/>
    <col min="6667" max="6667" width="9.140625" style="75"/>
    <col min="6668" max="6668" width="10.7109375" style="75" customWidth="1"/>
    <col min="6669" max="6669" width="13.5703125" style="75" customWidth="1"/>
    <col min="6670" max="6671" width="18.28515625" style="75" customWidth="1"/>
    <col min="6672" max="6672" width="12.85546875" style="75" customWidth="1"/>
    <col min="6673" max="6919" width="9.140625" style="75"/>
    <col min="6920" max="6920" width="5" style="75" customWidth="1"/>
    <col min="6921" max="6921" width="4.85546875" style="75" customWidth="1"/>
    <col min="6922" max="6922" width="13.140625" style="75" customWidth="1"/>
    <col min="6923" max="6923" width="9.140625" style="75"/>
    <col min="6924" max="6924" width="10.7109375" style="75" customWidth="1"/>
    <col min="6925" max="6925" width="13.5703125" style="75" customWidth="1"/>
    <col min="6926" max="6927" width="18.28515625" style="75" customWidth="1"/>
    <col min="6928" max="6928" width="12.85546875" style="75" customWidth="1"/>
    <col min="6929" max="7175" width="9.140625" style="75"/>
    <col min="7176" max="7176" width="5" style="75" customWidth="1"/>
    <col min="7177" max="7177" width="4.85546875" style="75" customWidth="1"/>
    <col min="7178" max="7178" width="13.140625" style="75" customWidth="1"/>
    <col min="7179" max="7179" width="9.140625" style="75"/>
    <col min="7180" max="7180" width="10.7109375" style="75" customWidth="1"/>
    <col min="7181" max="7181" width="13.5703125" style="75" customWidth="1"/>
    <col min="7182" max="7183" width="18.28515625" style="75" customWidth="1"/>
    <col min="7184" max="7184" width="12.85546875" style="75" customWidth="1"/>
    <col min="7185" max="7431" width="9.140625" style="75"/>
    <col min="7432" max="7432" width="5" style="75" customWidth="1"/>
    <col min="7433" max="7433" width="4.85546875" style="75" customWidth="1"/>
    <col min="7434" max="7434" width="13.140625" style="75" customWidth="1"/>
    <col min="7435" max="7435" width="9.140625" style="75"/>
    <col min="7436" max="7436" width="10.7109375" style="75" customWidth="1"/>
    <col min="7437" max="7437" width="13.5703125" style="75" customWidth="1"/>
    <col min="7438" max="7439" width="18.28515625" style="75" customWidth="1"/>
    <col min="7440" max="7440" width="12.85546875" style="75" customWidth="1"/>
    <col min="7441" max="7687" width="9.140625" style="75"/>
    <col min="7688" max="7688" width="5" style="75" customWidth="1"/>
    <col min="7689" max="7689" width="4.85546875" style="75" customWidth="1"/>
    <col min="7690" max="7690" width="13.140625" style="75" customWidth="1"/>
    <col min="7691" max="7691" width="9.140625" style="75"/>
    <col min="7692" max="7692" width="10.7109375" style="75" customWidth="1"/>
    <col min="7693" max="7693" width="13.5703125" style="75" customWidth="1"/>
    <col min="7694" max="7695" width="18.28515625" style="75" customWidth="1"/>
    <col min="7696" max="7696" width="12.85546875" style="75" customWidth="1"/>
    <col min="7697" max="7943" width="9.140625" style="75"/>
    <col min="7944" max="7944" width="5" style="75" customWidth="1"/>
    <col min="7945" max="7945" width="4.85546875" style="75" customWidth="1"/>
    <col min="7946" max="7946" width="13.140625" style="75" customWidth="1"/>
    <col min="7947" max="7947" width="9.140625" style="75"/>
    <col min="7948" max="7948" width="10.7109375" style="75" customWidth="1"/>
    <col min="7949" max="7949" width="13.5703125" style="75" customWidth="1"/>
    <col min="7950" max="7951" width="18.28515625" style="75" customWidth="1"/>
    <col min="7952" max="7952" width="12.85546875" style="75" customWidth="1"/>
    <col min="7953" max="8199" width="9.140625" style="75"/>
    <col min="8200" max="8200" width="5" style="75" customWidth="1"/>
    <col min="8201" max="8201" width="4.85546875" style="75" customWidth="1"/>
    <col min="8202" max="8202" width="13.140625" style="75" customWidth="1"/>
    <col min="8203" max="8203" width="9.140625" style="75"/>
    <col min="8204" max="8204" width="10.7109375" style="75" customWidth="1"/>
    <col min="8205" max="8205" width="13.5703125" style="75" customWidth="1"/>
    <col min="8206" max="8207" width="18.28515625" style="75" customWidth="1"/>
    <col min="8208" max="8208" width="12.85546875" style="75" customWidth="1"/>
    <col min="8209" max="8455" width="9.140625" style="75"/>
    <col min="8456" max="8456" width="5" style="75" customWidth="1"/>
    <col min="8457" max="8457" width="4.85546875" style="75" customWidth="1"/>
    <col min="8458" max="8458" width="13.140625" style="75" customWidth="1"/>
    <col min="8459" max="8459" width="9.140625" style="75"/>
    <col min="8460" max="8460" width="10.7109375" style="75" customWidth="1"/>
    <col min="8461" max="8461" width="13.5703125" style="75" customWidth="1"/>
    <col min="8462" max="8463" width="18.28515625" style="75" customWidth="1"/>
    <col min="8464" max="8464" width="12.85546875" style="75" customWidth="1"/>
    <col min="8465" max="8711" width="9.140625" style="75"/>
    <col min="8712" max="8712" width="5" style="75" customWidth="1"/>
    <col min="8713" max="8713" width="4.85546875" style="75" customWidth="1"/>
    <col min="8714" max="8714" width="13.140625" style="75" customWidth="1"/>
    <col min="8715" max="8715" width="9.140625" style="75"/>
    <col min="8716" max="8716" width="10.7109375" style="75" customWidth="1"/>
    <col min="8717" max="8717" width="13.5703125" style="75" customWidth="1"/>
    <col min="8718" max="8719" width="18.28515625" style="75" customWidth="1"/>
    <col min="8720" max="8720" width="12.85546875" style="75" customWidth="1"/>
    <col min="8721" max="8967" width="9.140625" style="75"/>
    <col min="8968" max="8968" width="5" style="75" customWidth="1"/>
    <col min="8969" max="8969" width="4.85546875" style="75" customWidth="1"/>
    <col min="8970" max="8970" width="13.140625" style="75" customWidth="1"/>
    <col min="8971" max="8971" width="9.140625" style="75"/>
    <col min="8972" max="8972" width="10.7109375" style="75" customWidth="1"/>
    <col min="8973" max="8973" width="13.5703125" style="75" customWidth="1"/>
    <col min="8974" max="8975" width="18.28515625" style="75" customWidth="1"/>
    <col min="8976" max="8976" width="12.85546875" style="75" customWidth="1"/>
    <col min="8977" max="9223" width="9.140625" style="75"/>
    <col min="9224" max="9224" width="5" style="75" customWidth="1"/>
    <col min="9225" max="9225" width="4.85546875" style="75" customWidth="1"/>
    <col min="9226" max="9226" width="13.140625" style="75" customWidth="1"/>
    <col min="9227" max="9227" width="9.140625" style="75"/>
    <col min="9228" max="9228" width="10.7109375" style="75" customWidth="1"/>
    <col min="9229" max="9229" width="13.5703125" style="75" customWidth="1"/>
    <col min="9230" max="9231" width="18.28515625" style="75" customWidth="1"/>
    <col min="9232" max="9232" width="12.85546875" style="75" customWidth="1"/>
    <col min="9233" max="9479" width="9.140625" style="75"/>
    <col min="9480" max="9480" width="5" style="75" customWidth="1"/>
    <col min="9481" max="9481" width="4.85546875" style="75" customWidth="1"/>
    <col min="9482" max="9482" width="13.140625" style="75" customWidth="1"/>
    <col min="9483" max="9483" width="9.140625" style="75"/>
    <col min="9484" max="9484" width="10.7109375" style="75" customWidth="1"/>
    <col min="9485" max="9485" width="13.5703125" style="75" customWidth="1"/>
    <col min="9486" max="9487" width="18.28515625" style="75" customWidth="1"/>
    <col min="9488" max="9488" width="12.85546875" style="75" customWidth="1"/>
    <col min="9489" max="9735" width="9.140625" style="75"/>
    <col min="9736" max="9736" width="5" style="75" customWidth="1"/>
    <col min="9737" max="9737" width="4.85546875" style="75" customWidth="1"/>
    <col min="9738" max="9738" width="13.140625" style="75" customWidth="1"/>
    <col min="9739" max="9739" width="9.140625" style="75"/>
    <col min="9740" max="9740" width="10.7109375" style="75" customWidth="1"/>
    <col min="9741" max="9741" width="13.5703125" style="75" customWidth="1"/>
    <col min="9742" max="9743" width="18.28515625" style="75" customWidth="1"/>
    <col min="9744" max="9744" width="12.85546875" style="75" customWidth="1"/>
    <col min="9745" max="9991" width="9.140625" style="75"/>
    <col min="9992" max="9992" width="5" style="75" customWidth="1"/>
    <col min="9993" max="9993" width="4.85546875" style="75" customWidth="1"/>
    <col min="9994" max="9994" width="13.140625" style="75" customWidth="1"/>
    <col min="9995" max="9995" width="9.140625" style="75"/>
    <col min="9996" max="9996" width="10.7109375" style="75" customWidth="1"/>
    <col min="9997" max="9997" width="13.5703125" style="75" customWidth="1"/>
    <col min="9998" max="9999" width="18.28515625" style="75" customWidth="1"/>
    <col min="10000" max="10000" width="12.85546875" style="75" customWidth="1"/>
    <col min="10001" max="10247" width="9.140625" style="75"/>
    <col min="10248" max="10248" width="5" style="75" customWidth="1"/>
    <col min="10249" max="10249" width="4.85546875" style="75" customWidth="1"/>
    <col min="10250" max="10250" width="13.140625" style="75" customWidth="1"/>
    <col min="10251" max="10251" width="9.140625" style="75"/>
    <col min="10252" max="10252" width="10.7109375" style="75" customWidth="1"/>
    <col min="10253" max="10253" width="13.5703125" style="75" customWidth="1"/>
    <col min="10254" max="10255" width="18.28515625" style="75" customWidth="1"/>
    <col min="10256" max="10256" width="12.85546875" style="75" customWidth="1"/>
    <col min="10257" max="10503" width="9.140625" style="75"/>
    <col min="10504" max="10504" width="5" style="75" customWidth="1"/>
    <col min="10505" max="10505" width="4.85546875" style="75" customWidth="1"/>
    <col min="10506" max="10506" width="13.140625" style="75" customWidth="1"/>
    <col min="10507" max="10507" width="9.140625" style="75"/>
    <col min="10508" max="10508" width="10.7109375" style="75" customWidth="1"/>
    <col min="10509" max="10509" width="13.5703125" style="75" customWidth="1"/>
    <col min="10510" max="10511" width="18.28515625" style="75" customWidth="1"/>
    <col min="10512" max="10512" width="12.85546875" style="75" customWidth="1"/>
    <col min="10513" max="10759" width="9.140625" style="75"/>
    <col min="10760" max="10760" width="5" style="75" customWidth="1"/>
    <col min="10761" max="10761" width="4.85546875" style="75" customWidth="1"/>
    <col min="10762" max="10762" width="13.140625" style="75" customWidth="1"/>
    <col min="10763" max="10763" width="9.140625" style="75"/>
    <col min="10764" max="10764" width="10.7109375" style="75" customWidth="1"/>
    <col min="10765" max="10765" width="13.5703125" style="75" customWidth="1"/>
    <col min="10766" max="10767" width="18.28515625" style="75" customWidth="1"/>
    <col min="10768" max="10768" width="12.85546875" style="75" customWidth="1"/>
    <col min="10769" max="11015" width="9.140625" style="75"/>
    <col min="11016" max="11016" width="5" style="75" customWidth="1"/>
    <col min="11017" max="11017" width="4.85546875" style="75" customWidth="1"/>
    <col min="11018" max="11018" width="13.140625" style="75" customWidth="1"/>
    <col min="11019" max="11019" width="9.140625" style="75"/>
    <col min="11020" max="11020" width="10.7109375" style="75" customWidth="1"/>
    <col min="11021" max="11021" width="13.5703125" style="75" customWidth="1"/>
    <col min="11022" max="11023" width="18.28515625" style="75" customWidth="1"/>
    <col min="11024" max="11024" width="12.85546875" style="75" customWidth="1"/>
    <col min="11025" max="11271" width="9.140625" style="75"/>
    <col min="11272" max="11272" width="5" style="75" customWidth="1"/>
    <col min="11273" max="11273" width="4.85546875" style="75" customWidth="1"/>
    <col min="11274" max="11274" width="13.140625" style="75" customWidth="1"/>
    <col min="11275" max="11275" width="9.140625" style="75"/>
    <col min="11276" max="11276" width="10.7109375" style="75" customWidth="1"/>
    <col min="11277" max="11277" width="13.5703125" style="75" customWidth="1"/>
    <col min="11278" max="11279" width="18.28515625" style="75" customWidth="1"/>
    <col min="11280" max="11280" width="12.85546875" style="75" customWidth="1"/>
    <col min="11281" max="11527" width="9.140625" style="75"/>
    <col min="11528" max="11528" width="5" style="75" customWidth="1"/>
    <col min="11529" max="11529" width="4.85546875" style="75" customWidth="1"/>
    <col min="11530" max="11530" width="13.140625" style="75" customWidth="1"/>
    <col min="11531" max="11531" width="9.140625" style="75"/>
    <col min="11532" max="11532" width="10.7109375" style="75" customWidth="1"/>
    <col min="11533" max="11533" width="13.5703125" style="75" customWidth="1"/>
    <col min="11534" max="11535" width="18.28515625" style="75" customWidth="1"/>
    <col min="11536" max="11536" width="12.85546875" style="75" customWidth="1"/>
    <col min="11537" max="11783" width="9.140625" style="75"/>
    <col min="11784" max="11784" width="5" style="75" customWidth="1"/>
    <col min="11785" max="11785" width="4.85546875" style="75" customWidth="1"/>
    <col min="11786" max="11786" width="13.140625" style="75" customWidth="1"/>
    <col min="11787" max="11787" width="9.140625" style="75"/>
    <col min="11788" max="11788" width="10.7109375" style="75" customWidth="1"/>
    <col min="11789" max="11789" width="13.5703125" style="75" customWidth="1"/>
    <col min="11790" max="11791" width="18.28515625" style="75" customWidth="1"/>
    <col min="11792" max="11792" width="12.85546875" style="75" customWidth="1"/>
    <col min="11793" max="12039" width="9.140625" style="75"/>
    <col min="12040" max="12040" width="5" style="75" customWidth="1"/>
    <col min="12041" max="12041" width="4.85546875" style="75" customWidth="1"/>
    <col min="12042" max="12042" width="13.140625" style="75" customWidth="1"/>
    <col min="12043" max="12043" width="9.140625" style="75"/>
    <col min="12044" max="12044" width="10.7109375" style="75" customWidth="1"/>
    <col min="12045" max="12045" width="13.5703125" style="75" customWidth="1"/>
    <col min="12046" max="12047" width="18.28515625" style="75" customWidth="1"/>
    <col min="12048" max="12048" width="12.85546875" style="75" customWidth="1"/>
    <col min="12049" max="12295" width="9.140625" style="75"/>
    <col min="12296" max="12296" width="5" style="75" customWidth="1"/>
    <col min="12297" max="12297" width="4.85546875" style="75" customWidth="1"/>
    <col min="12298" max="12298" width="13.140625" style="75" customWidth="1"/>
    <col min="12299" max="12299" width="9.140625" style="75"/>
    <col min="12300" max="12300" width="10.7109375" style="75" customWidth="1"/>
    <col min="12301" max="12301" width="13.5703125" style="75" customWidth="1"/>
    <col min="12302" max="12303" width="18.28515625" style="75" customWidth="1"/>
    <col min="12304" max="12304" width="12.85546875" style="75" customWidth="1"/>
    <col min="12305" max="12551" width="9.140625" style="75"/>
    <col min="12552" max="12552" width="5" style="75" customWidth="1"/>
    <col min="12553" max="12553" width="4.85546875" style="75" customWidth="1"/>
    <col min="12554" max="12554" width="13.140625" style="75" customWidth="1"/>
    <col min="12555" max="12555" width="9.140625" style="75"/>
    <col min="12556" max="12556" width="10.7109375" style="75" customWidth="1"/>
    <col min="12557" max="12557" width="13.5703125" style="75" customWidth="1"/>
    <col min="12558" max="12559" width="18.28515625" style="75" customWidth="1"/>
    <col min="12560" max="12560" width="12.85546875" style="75" customWidth="1"/>
    <col min="12561" max="12807" width="9.140625" style="75"/>
    <col min="12808" max="12808" width="5" style="75" customWidth="1"/>
    <col min="12809" max="12809" width="4.85546875" style="75" customWidth="1"/>
    <col min="12810" max="12810" width="13.140625" style="75" customWidth="1"/>
    <col min="12811" max="12811" width="9.140625" style="75"/>
    <col min="12812" max="12812" width="10.7109375" style="75" customWidth="1"/>
    <col min="12813" max="12813" width="13.5703125" style="75" customWidth="1"/>
    <col min="12814" max="12815" width="18.28515625" style="75" customWidth="1"/>
    <col min="12816" max="12816" width="12.85546875" style="75" customWidth="1"/>
    <col min="12817" max="13063" width="9.140625" style="75"/>
    <col min="13064" max="13064" width="5" style="75" customWidth="1"/>
    <col min="13065" max="13065" width="4.85546875" style="75" customWidth="1"/>
    <col min="13066" max="13066" width="13.140625" style="75" customWidth="1"/>
    <col min="13067" max="13067" width="9.140625" style="75"/>
    <col min="13068" max="13068" width="10.7109375" style="75" customWidth="1"/>
    <col min="13069" max="13069" width="13.5703125" style="75" customWidth="1"/>
    <col min="13070" max="13071" width="18.28515625" style="75" customWidth="1"/>
    <col min="13072" max="13072" width="12.85546875" style="75" customWidth="1"/>
    <col min="13073" max="13319" width="9.140625" style="75"/>
    <col min="13320" max="13320" width="5" style="75" customWidth="1"/>
    <col min="13321" max="13321" width="4.85546875" style="75" customWidth="1"/>
    <col min="13322" max="13322" width="13.140625" style="75" customWidth="1"/>
    <col min="13323" max="13323" width="9.140625" style="75"/>
    <col min="13324" max="13324" width="10.7109375" style="75" customWidth="1"/>
    <col min="13325" max="13325" width="13.5703125" style="75" customWidth="1"/>
    <col min="13326" max="13327" width="18.28515625" style="75" customWidth="1"/>
    <col min="13328" max="13328" width="12.85546875" style="75" customWidth="1"/>
    <col min="13329" max="13575" width="9.140625" style="75"/>
    <col min="13576" max="13576" width="5" style="75" customWidth="1"/>
    <col min="13577" max="13577" width="4.85546875" style="75" customWidth="1"/>
    <col min="13578" max="13578" width="13.140625" style="75" customWidth="1"/>
    <col min="13579" max="13579" width="9.140625" style="75"/>
    <col min="13580" max="13580" width="10.7109375" style="75" customWidth="1"/>
    <col min="13581" max="13581" width="13.5703125" style="75" customWidth="1"/>
    <col min="13582" max="13583" width="18.28515625" style="75" customWidth="1"/>
    <col min="13584" max="13584" width="12.85546875" style="75" customWidth="1"/>
    <col min="13585" max="13831" width="9.140625" style="75"/>
    <col min="13832" max="13832" width="5" style="75" customWidth="1"/>
    <col min="13833" max="13833" width="4.85546875" style="75" customWidth="1"/>
    <col min="13834" max="13834" width="13.140625" style="75" customWidth="1"/>
    <col min="13835" max="13835" width="9.140625" style="75"/>
    <col min="13836" max="13836" width="10.7109375" style="75" customWidth="1"/>
    <col min="13837" max="13837" width="13.5703125" style="75" customWidth="1"/>
    <col min="13838" max="13839" width="18.28515625" style="75" customWidth="1"/>
    <col min="13840" max="13840" width="12.85546875" style="75" customWidth="1"/>
    <col min="13841" max="14087" width="9.140625" style="75"/>
    <col min="14088" max="14088" width="5" style="75" customWidth="1"/>
    <col min="14089" max="14089" width="4.85546875" style="75" customWidth="1"/>
    <col min="14090" max="14090" width="13.140625" style="75" customWidth="1"/>
    <col min="14091" max="14091" width="9.140625" style="75"/>
    <col min="14092" max="14092" width="10.7109375" style="75" customWidth="1"/>
    <col min="14093" max="14093" width="13.5703125" style="75" customWidth="1"/>
    <col min="14094" max="14095" width="18.28515625" style="75" customWidth="1"/>
    <col min="14096" max="14096" width="12.85546875" style="75" customWidth="1"/>
    <col min="14097" max="14343" width="9.140625" style="75"/>
    <col min="14344" max="14344" width="5" style="75" customWidth="1"/>
    <col min="14345" max="14345" width="4.85546875" style="75" customWidth="1"/>
    <col min="14346" max="14346" width="13.140625" style="75" customWidth="1"/>
    <col min="14347" max="14347" width="9.140625" style="75"/>
    <col min="14348" max="14348" width="10.7109375" style="75" customWidth="1"/>
    <col min="14349" max="14349" width="13.5703125" style="75" customWidth="1"/>
    <col min="14350" max="14351" width="18.28515625" style="75" customWidth="1"/>
    <col min="14352" max="14352" width="12.85546875" style="75" customWidth="1"/>
    <col min="14353" max="14599" width="9.140625" style="75"/>
    <col min="14600" max="14600" width="5" style="75" customWidth="1"/>
    <col min="14601" max="14601" width="4.85546875" style="75" customWidth="1"/>
    <col min="14602" max="14602" width="13.140625" style="75" customWidth="1"/>
    <col min="14603" max="14603" width="9.140625" style="75"/>
    <col min="14604" max="14604" width="10.7109375" style="75" customWidth="1"/>
    <col min="14605" max="14605" width="13.5703125" style="75" customWidth="1"/>
    <col min="14606" max="14607" width="18.28515625" style="75" customWidth="1"/>
    <col min="14608" max="14608" width="12.85546875" style="75" customWidth="1"/>
    <col min="14609" max="14855" width="9.140625" style="75"/>
    <col min="14856" max="14856" width="5" style="75" customWidth="1"/>
    <col min="14857" max="14857" width="4.85546875" style="75" customWidth="1"/>
    <col min="14858" max="14858" width="13.140625" style="75" customWidth="1"/>
    <col min="14859" max="14859" width="9.140625" style="75"/>
    <col min="14860" max="14860" width="10.7109375" style="75" customWidth="1"/>
    <col min="14861" max="14861" width="13.5703125" style="75" customWidth="1"/>
    <col min="14862" max="14863" width="18.28515625" style="75" customWidth="1"/>
    <col min="14864" max="14864" width="12.85546875" style="75" customWidth="1"/>
    <col min="14865" max="15111" width="9.140625" style="75"/>
    <col min="15112" max="15112" width="5" style="75" customWidth="1"/>
    <col min="15113" max="15113" width="4.85546875" style="75" customWidth="1"/>
    <col min="15114" max="15114" width="13.140625" style="75" customWidth="1"/>
    <col min="15115" max="15115" width="9.140625" style="75"/>
    <col min="15116" max="15116" width="10.7109375" style="75" customWidth="1"/>
    <col min="15117" max="15117" width="13.5703125" style="75" customWidth="1"/>
    <col min="15118" max="15119" width="18.28515625" style="75" customWidth="1"/>
    <col min="15120" max="15120" width="12.85546875" style="75" customWidth="1"/>
    <col min="15121" max="15367" width="9.140625" style="75"/>
    <col min="15368" max="15368" width="5" style="75" customWidth="1"/>
    <col min="15369" max="15369" width="4.85546875" style="75" customWidth="1"/>
    <col min="15370" max="15370" width="13.140625" style="75" customWidth="1"/>
    <col min="15371" max="15371" width="9.140625" style="75"/>
    <col min="15372" max="15372" width="10.7109375" style="75" customWidth="1"/>
    <col min="15373" max="15373" width="13.5703125" style="75" customWidth="1"/>
    <col min="15374" max="15375" width="18.28515625" style="75" customWidth="1"/>
    <col min="15376" max="15376" width="12.85546875" style="75" customWidth="1"/>
    <col min="15377" max="15623" width="9.140625" style="75"/>
    <col min="15624" max="15624" width="5" style="75" customWidth="1"/>
    <col min="15625" max="15625" width="4.85546875" style="75" customWidth="1"/>
    <col min="15626" max="15626" width="13.140625" style="75" customWidth="1"/>
    <col min="15627" max="15627" width="9.140625" style="75"/>
    <col min="15628" max="15628" width="10.7109375" style="75" customWidth="1"/>
    <col min="15629" max="15629" width="13.5703125" style="75" customWidth="1"/>
    <col min="15630" max="15631" width="18.28515625" style="75" customWidth="1"/>
    <col min="15632" max="15632" width="12.85546875" style="75" customWidth="1"/>
    <col min="15633" max="15879" width="9.140625" style="75"/>
    <col min="15880" max="15880" width="5" style="75" customWidth="1"/>
    <col min="15881" max="15881" width="4.85546875" style="75" customWidth="1"/>
    <col min="15882" max="15882" width="13.140625" style="75" customWidth="1"/>
    <col min="15883" max="15883" width="9.140625" style="75"/>
    <col min="15884" max="15884" width="10.7109375" style="75" customWidth="1"/>
    <col min="15885" max="15885" width="13.5703125" style="75" customWidth="1"/>
    <col min="15886" max="15887" width="18.28515625" style="75" customWidth="1"/>
    <col min="15888" max="15888" width="12.85546875" style="75" customWidth="1"/>
    <col min="15889" max="16135" width="9.140625" style="75"/>
    <col min="16136" max="16136" width="5" style="75" customWidth="1"/>
    <col min="16137" max="16137" width="4.85546875" style="75" customWidth="1"/>
    <col min="16138" max="16138" width="13.140625" style="75" customWidth="1"/>
    <col min="16139" max="16139" width="9.140625" style="75"/>
    <col min="16140" max="16140" width="10.7109375" style="75" customWidth="1"/>
    <col min="16141" max="16141" width="13.5703125" style="75" customWidth="1"/>
    <col min="16142" max="16143" width="18.28515625" style="75" customWidth="1"/>
    <col min="16144" max="16144" width="12.85546875" style="75" customWidth="1"/>
    <col min="16145" max="16384" width="9.140625" style="75"/>
  </cols>
  <sheetData>
    <row r="1" spans="1:14" x14ac:dyDescent="0.5">
      <c r="A1" s="254" t="s">
        <v>45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</row>
    <row r="2" spans="1:14" x14ac:dyDescent="0.5">
      <c r="A2" s="255" t="s">
        <v>46</v>
      </c>
      <c r="B2" s="256"/>
      <c r="C2" s="256"/>
      <c r="D2" s="256"/>
      <c r="E2" s="256"/>
      <c r="F2" s="256"/>
      <c r="G2" s="256"/>
      <c r="H2" s="256"/>
      <c r="I2" s="257"/>
      <c r="J2" s="258" t="s">
        <v>47</v>
      </c>
      <c r="K2" s="259"/>
      <c r="L2" s="259"/>
      <c r="M2" s="259"/>
      <c r="N2" s="260"/>
    </row>
    <row r="3" spans="1:14" x14ac:dyDescent="0.5">
      <c r="A3" s="248" t="s">
        <v>48</v>
      </c>
      <c r="B3" s="249"/>
      <c r="C3" s="249"/>
      <c r="D3" s="249"/>
      <c r="E3" s="249"/>
      <c r="F3" s="249"/>
      <c r="G3" s="249"/>
      <c r="H3" s="249"/>
      <c r="I3" s="250"/>
      <c r="J3" s="251">
        <v>2691.59</v>
      </c>
      <c r="K3" s="252"/>
      <c r="L3" s="252"/>
      <c r="M3" s="252"/>
      <c r="N3" s="253"/>
    </row>
    <row r="4" spans="1:14" x14ac:dyDescent="0.5">
      <c r="A4" s="248" t="s">
        <v>49</v>
      </c>
      <c r="B4" s="249"/>
      <c r="C4" s="249"/>
      <c r="D4" s="249"/>
      <c r="E4" s="249"/>
      <c r="F4" s="249"/>
      <c r="G4" s="249"/>
      <c r="H4" s="249"/>
      <c r="I4" s="250"/>
      <c r="J4" s="251">
        <v>2560.75</v>
      </c>
      <c r="K4" s="252"/>
      <c r="L4" s="252"/>
      <c r="M4" s="252"/>
      <c r="N4" s="253"/>
    </row>
    <row r="5" spans="1:14" x14ac:dyDescent="0.5">
      <c r="A5" s="248" t="s">
        <v>50</v>
      </c>
      <c r="B5" s="249"/>
      <c r="C5" s="249"/>
      <c r="D5" s="249"/>
      <c r="E5" s="249"/>
      <c r="F5" s="249"/>
      <c r="G5" s="249"/>
      <c r="H5" s="249"/>
      <c r="I5" s="250"/>
      <c r="J5" s="251">
        <v>373.83</v>
      </c>
      <c r="K5" s="252"/>
      <c r="L5" s="252"/>
      <c r="M5" s="252"/>
      <c r="N5" s="253"/>
    </row>
    <row r="6" spans="1:14" x14ac:dyDescent="0.5">
      <c r="A6" s="248" t="s">
        <v>51</v>
      </c>
      <c r="B6" s="249"/>
      <c r="C6" s="249"/>
      <c r="D6" s="249"/>
      <c r="E6" s="249"/>
      <c r="F6" s="249"/>
      <c r="G6" s="249"/>
      <c r="H6" s="249"/>
      <c r="I6" s="250"/>
      <c r="J6" s="251">
        <v>374.83</v>
      </c>
      <c r="K6" s="252"/>
      <c r="L6" s="252"/>
      <c r="M6" s="252"/>
      <c r="N6" s="253"/>
    </row>
    <row r="7" spans="1:14" x14ac:dyDescent="0.5">
      <c r="A7" s="248" t="s">
        <v>52</v>
      </c>
      <c r="B7" s="249"/>
      <c r="C7" s="249"/>
      <c r="D7" s="249"/>
      <c r="E7" s="249"/>
      <c r="F7" s="249"/>
      <c r="G7" s="249"/>
      <c r="H7" s="249"/>
      <c r="I7" s="250"/>
      <c r="J7" s="251">
        <v>747.66</v>
      </c>
      <c r="K7" s="252"/>
      <c r="L7" s="252"/>
      <c r="M7" s="252"/>
      <c r="N7" s="253"/>
    </row>
    <row r="8" spans="1:14" x14ac:dyDescent="0.5">
      <c r="A8" s="248" t="s">
        <v>53</v>
      </c>
      <c r="B8" s="249"/>
      <c r="C8" s="249"/>
      <c r="D8" s="249"/>
      <c r="E8" s="249"/>
      <c r="F8" s="249"/>
      <c r="G8" s="249"/>
      <c r="H8" s="249"/>
      <c r="I8" s="250"/>
      <c r="J8" s="251">
        <v>1.1000000000000001</v>
      </c>
      <c r="K8" s="252"/>
      <c r="L8" s="252"/>
      <c r="M8" s="252"/>
      <c r="N8" s="253"/>
    </row>
    <row r="9" spans="1:14" x14ac:dyDescent="0.5">
      <c r="A9" s="248" t="s">
        <v>54</v>
      </c>
      <c r="B9" s="249"/>
      <c r="C9" s="249"/>
      <c r="D9" s="249"/>
      <c r="E9" s="249"/>
      <c r="F9" s="249"/>
      <c r="G9" s="249"/>
      <c r="H9" s="249"/>
      <c r="I9" s="250"/>
      <c r="J9" s="261">
        <v>6</v>
      </c>
      <c r="K9" s="262"/>
      <c r="L9" s="262"/>
      <c r="M9" s="262"/>
      <c r="N9" s="263"/>
    </row>
    <row r="10" spans="1:14" x14ac:dyDescent="0.5">
      <c r="A10" s="248" t="s">
        <v>55</v>
      </c>
      <c r="B10" s="249"/>
      <c r="C10" s="249"/>
      <c r="D10" s="249"/>
      <c r="E10" s="249"/>
      <c r="F10" s="249"/>
      <c r="G10" s="249"/>
      <c r="H10" s="249"/>
      <c r="I10" s="250"/>
      <c r="J10" s="261"/>
      <c r="K10" s="262"/>
      <c r="L10" s="262"/>
      <c r="M10" s="262"/>
      <c r="N10" s="263"/>
    </row>
    <row r="11" spans="1:14" x14ac:dyDescent="0.5">
      <c r="A11" s="248" t="s">
        <v>56</v>
      </c>
      <c r="B11" s="249"/>
      <c r="C11" s="249"/>
      <c r="D11" s="249"/>
      <c r="E11" s="249"/>
      <c r="F11" s="249"/>
      <c r="G11" s="249"/>
      <c r="H11" s="249"/>
      <c r="I11" s="250"/>
      <c r="J11" s="264"/>
      <c r="K11" s="265"/>
      <c r="L11" s="265"/>
      <c r="M11" s="265"/>
      <c r="N11" s="266"/>
    </row>
    <row r="12" spans="1:14" x14ac:dyDescent="0.5">
      <c r="A12" s="248" t="s">
        <v>57</v>
      </c>
      <c r="B12" s="249"/>
      <c r="C12" s="249"/>
      <c r="D12" s="249"/>
      <c r="E12" s="249"/>
      <c r="F12" s="249"/>
      <c r="G12" s="249"/>
      <c r="H12" s="249"/>
      <c r="I12" s="250"/>
      <c r="J12" s="264">
        <v>0</v>
      </c>
      <c r="K12" s="265"/>
      <c r="L12" s="265"/>
      <c r="M12" s="265"/>
      <c r="N12" s="266"/>
    </row>
    <row r="13" spans="1:14" x14ac:dyDescent="0.5">
      <c r="A13" s="248" t="s">
        <v>58</v>
      </c>
      <c r="B13" s="249"/>
      <c r="C13" s="249"/>
      <c r="D13" s="249"/>
      <c r="E13" s="249"/>
      <c r="F13" s="249"/>
      <c r="G13" s="249"/>
      <c r="H13" s="249"/>
      <c r="I13" s="250"/>
      <c r="J13" s="251">
        <v>47.9</v>
      </c>
      <c r="K13" s="252"/>
      <c r="L13" s="252"/>
      <c r="M13" s="252"/>
      <c r="N13" s="253"/>
    </row>
    <row r="14" spans="1:14" x14ac:dyDescent="0.5">
      <c r="A14" s="248" t="s">
        <v>59</v>
      </c>
      <c r="B14" s="249"/>
      <c r="C14" s="249"/>
      <c r="D14" s="249"/>
      <c r="E14" s="249"/>
      <c r="F14" s="249"/>
      <c r="G14" s="249"/>
      <c r="H14" s="249"/>
      <c r="I14" s="250"/>
      <c r="J14" s="251">
        <v>28.04</v>
      </c>
      <c r="K14" s="252"/>
      <c r="L14" s="252"/>
      <c r="M14" s="252"/>
      <c r="N14" s="253"/>
    </row>
    <row r="15" spans="1:14" x14ac:dyDescent="0.5">
      <c r="A15" s="248" t="s">
        <v>60</v>
      </c>
      <c r="B15" s="249"/>
      <c r="C15" s="249"/>
      <c r="D15" s="249"/>
      <c r="E15" s="249"/>
      <c r="F15" s="249"/>
      <c r="G15" s="249"/>
      <c r="H15" s="249"/>
      <c r="I15" s="250"/>
      <c r="J15" s="251">
        <v>0</v>
      </c>
      <c r="K15" s="252"/>
      <c r="L15" s="252"/>
      <c r="M15" s="252"/>
      <c r="N15" s="253"/>
    </row>
    <row r="16" spans="1:14" x14ac:dyDescent="0.5">
      <c r="A16" s="248" t="s">
        <v>61</v>
      </c>
      <c r="B16" s="249"/>
      <c r="C16" s="249"/>
      <c r="D16" s="249"/>
      <c r="E16" s="249"/>
      <c r="F16" s="249"/>
      <c r="G16" s="249"/>
      <c r="H16" s="249"/>
      <c r="I16" s="250"/>
      <c r="J16" s="251">
        <v>6</v>
      </c>
      <c r="K16" s="252"/>
      <c r="L16" s="252"/>
      <c r="M16" s="252"/>
      <c r="N16" s="253"/>
    </row>
    <row r="17" spans="1:14" x14ac:dyDescent="0.5">
      <c r="A17" s="248" t="s">
        <v>62</v>
      </c>
      <c r="B17" s="249"/>
      <c r="C17" s="249"/>
      <c r="D17" s="249"/>
      <c r="E17" s="249"/>
      <c r="F17" s="249"/>
      <c r="G17" s="249"/>
      <c r="H17" s="249"/>
      <c r="I17" s="250"/>
      <c r="J17" s="251"/>
      <c r="K17" s="252"/>
      <c r="L17" s="252"/>
      <c r="M17" s="252"/>
      <c r="N17" s="253"/>
    </row>
    <row r="18" spans="1:14" x14ac:dyDescent="0.5">
      <c r="A18" s="248" t="s">
        <v>63</v>
      </c>
      <c r="B18" s="249"/>
      <c r="C18" s="249"/>
      <c r="D18" s="249"/>
      <c r="E18" s="249"/>
      <c r="F18" s="249"/>
      <c r="G18" s="249"/>
      <c r="H18" s="249"/>
      <c r="I18" s="250"/>
      <c r="J18" s="267">
        <v>22344.86</v>
      </c>
      <c r="K18" s="268"/>
      <c r="L18" s="268"/>
      <c r="M18" s="268"/>
      <c r="N18" s="269"/>
    </row>
    <row r="19" spans="1:14" x14ac:dyDescent="0.5">
      <c r="A19" s="248" t="s">
        <v>64</v>
      </c>
      <c r="B19" s="249"/>
      <c r="C19" s="249"/>
      <c r="D19" s="249"/>
      <c r="E19" s="249"/>
      <c r="F19" s="249"/>
      <c r="G19" s="249"/>
      <c r="H19" s="249"/>
      <c r="I19" s="250"/>
      <c r="J19" s="251">
        <v>47.9</v>
      </c>
      <c r="K19" s="252"/>
      <c r="L19" s="252"/>
      <c r="M19" s="252"/>
      <c r="N19" s="253"/>
    </row>
    <row r="20" spans="1:14" x14ac:dyDescent="0.5">
      <c r="A20" s="248" t="s">
        <v>65</v>
      </c>
      <c r="B20" s="249"/>
      <c r="C20" s="249"/>
      <c r="D20" s="249"/>
      <c r="E20" s="249"/>
      <c r="F20" s="249"/>
      <c r="G20" s="249"/>
      <c r="H20" s="249"/>
      <c r="I20" s="250"/>
      <c r="J20" s="251">
        <v>504.67</v>
      </c>
      <c r="K20" s="252"/>
      <c r="L20" s="252"/>
      <c r="M20" s="252"/>
      <c r="N20" s="253"/>
    </row>
    <row r="21" spans="1:14" x14ac:dyDescent="0.5">
      <c r="A21" s="248" t="s">
        <v>66</v>
      </c>
      <c r="B21" s="249"/>
      <c r="C21" s="249"/>
      <c r="D21" s="249"/>
      <c r="E21" s="249"/>
      <c r="F21" s="249"/>
      <c r="G21" s="249"/>
      <c r="H21" s="249"/>
      <c r="I21" s="250"/>
      <c r="J21" s="251">
        <v>439.25</v>
      </c>
      <c r="K21" s="252"/>
      <c r="L21" s="252"/>
      <c r="M21" s="252"/>
      <c r="N21" s="253"/>
    </row>
    <row r="22" spans="1:14" x14ac:dyDescent="0.5">
      <c r="A22" s="248" t="s">
        <v>67</v>
      </c>
      <c r="B22" s="249"/>
      <c r="C22" s="249"/>
      <c r="D22" s="249"/>
      <c r="E22" s="249"/>
      <c r="F22" s="249"/>
      <c r="G22" s="249"/>
      <c r="H22" s="249"/>
      <c r="I22" s="250"/>
      <c r="J22" s="251">
        <v>900</v>
      </c>
      <c r="K22" s="252"/>
      <c r="L22" s="252"/>
      <c r="M22" s="252"/>
      <c r="N22" s="253"/>
    </row>
    <row r="23" spans="1:14" x14ac:dyDescent="0.5">
      <c r="A23" s="248" t="s">
        <v>68</v>
      </c>
      <c r="B23" s="249"/>
      <c r="C23" s="249"/>
      <c r="D23" s="249"/>
      <c r="E23" s="249"/>
      <c r="F23" s="249"/>
      <c r="G23" s="249"/>
      <c r="H23" s="249"/>
      <c r="I23" s="250"/>
      <c r="J23" s="251">
        <v>380</v>
      </c>
      <c r="K23" s="252"/>
      <c r="L23" s="252"/>
      <c r="M23" s="252"/>
      <c r="N23" s="253"/>
    </row>
    <row r="24" spans="1:14" x14ac:dyDescent="0.5">
      <c r="A24" s="270" t="s">
        <v>69</v>
      </c>
      <c r="B24" s="270"/>
      <c r="C24" s="270"/>
      <c r="D24" s="270"/>
      <c r="E24" s="270"/>
      <c r="F24" s="76"/>
      <c r="G24" s="76"/>
      <c r="H24" s="76"/>
      <c r="I24" s="76"/>
      <c r="J24" s="77"/>
      <c r="K24" s="77"/>
      <c r="L24" s="77"/>
      <c r="M24" s="77"/>
      <c r="N24" s="77">
        <v>343</v>
      </c>
    </row>
    <row r="25" spans="1:14" x14ac:dyDescent="0.5">
      <c r="A25" s="271" t="s">
        <v>45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</row>
    <row r="26" spans="1:14" x14ac:dyDescent="0.5">
      <c r="A26" s="255" t="s">
        <v>70</v>
      </c>
      <c r="B26" s="256"/>
      <c r="C26" s="256"/>
      <c r="D26" s="256"/>
      <c r="E26" s="256"/>
      <c r="F26" s="256"/>
      <c r="G26" s="256"/>
      <c r="H26" s="256"/>
      <c r="I26" s="257"/>
      <c r="J26" s="78" t="s">
        <v>71</v>
      </c>
      <c r="K26" s="78" t="s">
        <v>2</v>
      </c>
      <c r="L26" s="78" t="s">
        <v>72</v>
      </c>
      <c r="M26" s="78" t="s">
        <v>73</v>
      </c>
      <c r="N26" s="78" t="s">
        <v>2</v>
      </c>
    </row>
    <row r="27" spans="1:14" x14ac:dyDescent="0.5">
      <c r="A27" s="79" t="s">
        <v>74</v>
      </c>
      <c r="B27" s="80"/>
      <c r="C27" s="80"/>
      <c r="D27" s="80"/>
      <c r="E27" s="80"/>
      <c r="F27" s="80"/>
      <c r="G27" s="80"/>
      <c r="H27" s="80"/>
      <c r="I27" s="80"/>
      <c r="J27" s="81"/>
      <c r="K27" s="82"/>
      <c r="L27" s="83"/>
      <c r="M27" s="84"/>
      <c r="N27" s="85"/>
    </row>
    <row r="28" spans="1:14" x14ac:dyDescent="0.5">
      <c r="A28" s="86"/>
      <c r="B28" s="80" t="s">
        <v>75</v>
      </c>
      <c r="C28" s="80"/>
      <c r="D28" s="80"/>
      <c r="E28" s="80"/>
      <c r="F28" s="80"/>
      <c r="G28" s="80"/>
      <c r="H28" s="80"/>
      <c r="I28" s="80"/>
      <c r="J28" s="81"/>
      <c r="K28" s="82"/>
      <c r="L28" s="83"/>
      <c r="M28" s="84"/>
      <c r="N28" s="85"/>
    </row>
    <row r="29" spans="1:14" x14ac:dyDescent="0.5">
      <c r="A29" s="79"/>
      <c r="B29" s="80"/>
      <c r="C29" s="80" t="s">
        <v>76</v>
      </c>
      <c r="D29" s="80"/>
      <c r="E29" s="80"/>
      <c r="F29" s="80"/>
      <c r="G29" s="80"/>
      <c r="H29" s="80"/>
      <c r="I29" s="80"/>
      <c r="J29" s="87">
        <f>J3</f>
        <v>2691.59</v>
      </c>
      <c r="K29" s="88" t="s">
        <v>77</v>
      </c>
      <c r="L29" s="89">
        <v>260</v>
      </c>
      <c r="M29" s="90">
        <f>SUM(J29*L29/1000)</f>
        <v>699.8134</v>
      </c>
      <c r="N29" s="88" t="s">
        <v>78</v>
      </c>
    </row>
    <row r="30" spans="1:14" x14ac:dyDescent="0.5">
      <c r="A30" s="86"/>
      <c r="B30" s="80"/>
      <c r="C30" s="80" t="s">
        <v>79</v>
      </c>
      <c r="D30" s="80"/>
      <c r="E30" s="80"/>
      <c r="F30" s="80"/>
      <c r="G30" s="80"/>
      <c r="H30" s="80"/>
      <c r="I30" s="80"/>
      <c r="J30" s="91">
        <f>J5</f>
        <v>373.83</v>
      </c>
      <c r="K30" s="88" t="s">
        <v>77</v>
      </c>
      <c r="L30" s="89">
        <v>0.62</v>
      </c>
      <c r="M30" s="92">
        <f>SUM(J30*L30)</f>
        <v>231.77459999999999</v>
      </c>
      <c r="N30" s="88" t="s">
        <v>80</v>
      </c>
    </row>
    <row r="31" spans="1:14" x14ac:dyDescent="0.5">
      <c r="A31" s="86"/>
      <c r="B31" s="80"/>
      <c r="C31" s="80" t="s">
        <v>81</v>
      </c>
      <c r="D31" s="80"/>
      <c r="E31" s="80"/>
      <c r="F31" s="80"/>
      <c r="G31" s="80"/>
      <c r="H31" s="80"/>
      <c r="I31" s="80"/>
      <c r="J31" s="91">
        <f>J7</f>
        <v>747.66</v>
      </c>
      <c r="K31" s="88" t="s">
        <v>77</v>
      </c>
      <c r="L31" s="89">
        <v>1.03</v>
      </c>
      <c r="M31" s="93">
        <f>SUM(J31*L31)</f>
        <v>770.08979999999997</v>
      </c>
      <c r="N31" s="88" t="s">
        <v>80</v>
      </c>
    </row>
    <row r="32" spans="1:14" x14ac:dyDescent="0.5">
      <c r="A32" s="86"/>
      <c r="B32" s="80"/>
      <c r="C32" s="80" t="s">
        <v>82</v>
      </c>
      <c r="D32" s="80"/>
      <c r="E32" s="80"/>
      <c r="F32" s="80"/>
      <c r="G32" s="80"/>
      <c r="H32" s="80"/>
      <c r="I32" s="80"/>
      <c r="J32" s="94">
        <f>SUM(J12)</f>
        <v>0</v>
      </c>
      <c r="K32" s="88" t="s">
        <v>77</v>
      </c>
      <c r="L32" s="95">
        <v>180</v>
      </c>
      <c r="M32" s="93">
        <f>SUM(J32*L32)</f>
        <v>0</v>
      </c>
      <c r="N32" s="88" t="s">
        <v>83</v>
      </c>
    </row>
    <row r="33" spans="1:15" x14ac:dyDescent="0.5">
      <c r="A33" s="86"/>
      <c r="B33" s="80"/>
      <c r="C33" s="80"/>
      <c r="D33" s="256" t="s">
        <v>73</v>
      </c>
      <c r="E33" s="256"/>
      <c r="F33" s="256"/>
      <c r="G33" s="80"/>
      <c r="H33" s="80"/>
      <c r="I33" s="80"/>
      <c r="J33" s="82"/>
      <c r="K33" s="96"/>
      <c r="L33" s="95"/>
      <c r="M33" s="97">
        <f>SUM(M29:M32)</f>
        <v>1701.6777999999999</v>
      </c>
      <c r="N33" s="98" t="s">
        <v>80</v>
      </c>
    </row>
    <row r="34" spans="1:15" x14ac:dyDescent="0.5">
      <c r="A34" s="86"/>
      <c r="B34" s="80" t="s">
        <v>84</v>
      </c>
      <c r="C34" s="80"/>
      <c r="D34" s="80"/>
      <c r="E34" s="80"/>
      <c r="F34" s="80"/>
      <c r="G34" s="80"/>
      <c r="H34" s="80"/>
      <c r="I34" s="80"/>
      <c r="J34" s="82"/>
      <c r="K34" s="82"/>
      <c r="L34" s="99"/>
      <c r="M34" s="84"/>
      <c r="N34" s="85"/>
    </row>
    <row r="35" spans="1:15" x14ac:dyDescent="0.5">
      <c r="A35" s="86"/>
      <c r="B35" s="80"/>
      <c r="C35" s="80" t="s">
        <v>85</v>
      </c>
      <c r="D35" s="80"/>
      <c r="E35" s="80"/>
      <c r="F35" s="80"/>
      <c r="G35" s="80"/>
      <c r="H35" s="80"/>
      <c r="I35" s="100"/>
      <c r="J35" s="87">
        <f>J29</f>
        <v>2691.59</v>
      </c>
      <c r="K35" s="88" t="s">
        <v>77</v>
      </c>
      <c r="L35" s="89">
        <v>342</v>
      </c>
      <c r="M35" s="90">
        <f>SUM(J35*L35/1000)</f>
        <v>920.52377999999999</v>
      </c>
      <c r="N35" s="88" t="s">
        <v>86</v>
      </c>
    </row>
    <row r="36" spans="1:15" x14ac:dyDescent="0.5">
      <c r="A36" s="86"/>
      <c r="B36" s="80"/>
      <c r="C36" s="80" t="s">
        <v>87</v>
      </c>
      <c r="D36" s="80"/>
      <c r="E36" s="80"/>
      <c r="F36" s="80"/>
      <c r="G36" s="80"/>
      <c r="H36" s="80"/>
      <c r="I36" s="80"/>
      <c r="J36" s="91">
        <f>J30</f>
        <v>373.83</v>
      </c>
      <c r="K36" s="88" t="s">
        <v>77</v>
      </c>
      <c r="L36" s="89">
        <v>0.56999999999999995</v>
      </c>
      <c r="M36" s="92">
        <f>SUM(J36*L36)</f>
        <v>213.08309999999997</v>
      </c>
      <c r="N36" s="88" t="s">
        <v>80</v>
      </c>
    </row>
    <row r="37" spans="1:15" x14ac:dyDescent="0.5">
      <c r="A37" s="79"/>
      <c r="B37" s="80"/>
      <c r="C37" s="80" t="s">
        <v>88</v>
      </c>
      <c r="D37" s="80"/>
      <c r="E37" s="80"/>
      <c r="F37" s="80"/>
      <c r="G37" s="80"/>
      <c r="H37" s="80"/>
      <c r="I37" s="80"/>
      <c r="J37" s="91">
        <f>J31</f>
        <v>747.66</v>
      </c>
      <c r="K37" s="88" t="s">
        <v>77</v>
      </c>
      <c r="L37" s="89">
        <v>1.0900000000000001</v>
      </c>
      <c r="M37" s="93">
        <f>SUM(J37*L37)</f>
        <v>814.94939999999997</v>
      </c>
      <c r="N37" s="88" t="s">
        <v>80</v>
      </c>
      <c r="O37" s="101"/>
    </row>
    <row r="38" spans="1:15" x14ac:dyDescent="0.5">
      <c r="A38" s="86"/>
      <c r="B38" s="80"/>
      <c r="C38" s="80" t="s">
        <v>89</v>
      </c>
      <c r="D38" s="80"/>
      <c r="E38" s="80"/>
      <c r="F38" s="80"/>
      <c r="G38" s="80"/>
      <c r="H38" s="80"/>
      <c r="I38" s="80"/>
      <c r="J38" s="94">
        <f>SUM(J12)</f>
        <v>0</v>
      </c>
      <c r="K38" s="88" t="s">
        <v>77</v>
      </c>
      <c r="L38" s="95">
        <v>180</v>
      </c>
      <c r="M38" s="93">
        <f>SUM(J38*L38)</f>
        <v>0</v>
      </c>
      <c r="N38" s="88" t="s">
        <v>83</v>
      </c>
      <c r="O38" s="101"/>
    </row>
    <row r="39" spans="1:15" x14ac:dyDescent="0.5">
      <c r="A39" s="79"/>
      <c r="B39" s="80"/>
      <c r="C39" s="80"/>
      <c r="D39" s="256" t="s">
        <v>73</v>
      </c>
      <c r="E39" s="256"/>
      <c r="F39" s="256"/>
      <c r="G39" s="80"/>
      <c r="H39" s="80"/>
      <c r="I39" s="80"/>
      <c r="J39" s="80"/>
      <c r="K39" s="80"/>
      <c r="L39" s="80"/>
      <c r="M39" s="97">
        <f>SUM(M35:M38)</f>
        <v>1948.55628</v>
      </c>
      <c r="N39" s="98" t="s">
        <v>80</v>
      </c>
      <c r="O39" s="101"/>
    </row>
    <row r="40" spans="1:15" x14ac:dyDescent="0.5">
      <c r="A40" s="86"/>
      <c r="B40" s="102" t="s">
        <v>90</v>
      </c>
      <c r="C40" s="102"/>
      <c r="D40" s="102"/>
      <c r="E40" s="102"/>
      <c r="F40" s="102"/>
      <c r="G40" s="102"/>
      <c r="H40" s="102"/>
      <c r="I40" s="102"/>
      <c r="J40" s="103"/>
      <c r="K40" s="104"/>
      <c r="L40" s="103"/>
      <c r="M40" s="103"/>
      <c r="N40" s="105"/>
    </row>
    <row r="41" spans="1:15" x14ac:dyDescent="0.5">
      <c r="A41" s="86"/>
      <c r="B41" s="80"/>
      <c r="C41" s="80" t="s">
        <v>91</v>
      </c>
      <c r="D41" s="80"/>
      <c r="E41" s="80"/>
      <c r="F41" s="80"/>
      <c r="G41" s="80"/>
      <c r="H41" s="80"/>
      <c r="I41" s="100"/>
      <c r="J41" s="87">
        <f>J35</f>
        <v>2691.59</v>
      </c>
      <c r="K41" s="88" t="s">
        <v>77</v>
      </c>
      <c r="L41" s="89">
        <v>336</v>
      </c>
      <c r="M41" s="90">
        <f>SUM(J41*L41/1000)</f>
        <v>904.37423999999999</v>
      </c>
      <c r="N41" s="88" t="s">
        <v>92</v>
      </c>
    </row>
    <row r="42" spans="1:15" x14ac:dyDescent="0.5">
      <c r="A42" s="86"/>
      <c r="B42" s="80"/>
      <c r="C42" s="80" t="s">
        <v>93</v>
      </c>
      <c r="D42" s="80"/>
      <c r="E42" s="80"/>
      <c r="F42" s="80"/>
      <c r="G42" s="80"/>
      <c r="H42" s="80"/>
      <c r="I42" s="80"/>
      <c r="J42" s="91">
        <f>J36</f>
        <v>373.83</v>
      </c>
      <c r="K42" s="88" t="s">
        <v>77</v>
      </c>
      <c r="L42" s="89">
        <v>0.6</v>
      </c>
      <c r="M42" s="92">
        <f>SUM(J42*L42)</f>
        <v>224.29799999999997</v>
      </c>
      <c r="N42" s="88" t="s">
        <v>80</v>
      </c>
    </row>
    <row r="43" spans="1:15" x14ac:dyDescent="0.5">
      <c r="A43" s="86"/>
      <c r="B43" s="80"/>
      <c r="C43" s="80" t="s">
        <v>94</v>
      </c>
      <c r="D43" s="80"/>
      <c r="E43" s="80"/>
      <c r="F43" s="80"/>
      <c r="G43" s="80"/>
      <c r="H43" s="80"/>
      <c r="I43" s="100"/>
      <c r="J43" s="91">
        <f>J37</f>
        <v>747.66</v>
      </c>
      <c r="K43" s="88" t="s">
        <v>77</v>
      </c>
      <c r="L43" s="89">
        <v>1.0900000000000001</v>
      </c>
      <c r="M43" s="93">
        <f>SUM(J43*L43)</f>
        <v>814.94939999999997</v>
      </c>
      <c r="N43" s="88" t="s">
        <v>80</v>
      </c>
    </row>
    <row r="44" spans="1:15" x14ac:dyDescent="0.5">
      <c r="A44" s="86"/>
      <c r="B44" s="80"/>
      <c r="C44" s="80" t="s">
        <v>95</v>
      </c>
      <c r="D44" s="80"/>
      <c r="E44" s="80"/>
      <c r="F44" s="80"/>
      <c r="G44" s="80"/>
      <c r="H44" s="80"/>
      <c r="I44" s="80"/>
      <c r="J44" s="94">
        <f>SUM(J12)</f>
        <v>0</v>
      </c>
      <c r="K44" s="88" t="s">
        <v>77</v>
      </c>
      <c r="L44" s="95">
        <v>180</v>
      </c>
      <c r="M44" s="93">
        <f>SUM(J44*L44)</f>
        <v>0</v>
      </c>
      <c r="N44" s="88" t="s">
        <v>83</v>
      </c>
    </row>
    <row r="45" spans="1:15" x14ac:dyDescent="0.5">
      <c r="A45" s="86"/>
      <c r="B45" s="80"/>
      <c r="C45" s="80"/>
      <c r="D45" s="256" t="s">
        <v>73</v>
      </c>
      <c r="E45" s="256"/>
      <c r="F45" s="256"/>
      <c r="G45" s="80"/>
      <c r="H45" s="80"/>
      <c r="I45" s="80"/>
      <c r="J45" s="80"/>
      <c r="K45" s="80"/>
      <c r="L45" s="80"/>
      <c r="M45" s="97">
        <f>SUM(M41:M44)</f>
        <v>1943.6216399999998</v>
      </c>
      <c r="N45" s="98" t="s">
        <v>80</v>
      </c>
    </row>
    <row r="46" spans="1:15" x14ac:dyDescent="0.5">
      <c r="A46" s="106"/>
      <c r="B46" s="106"/>
      <c r="C46" s="106"/>
      <c r="D46" s="107"/>
      <c r="E46" s="107"/>
      <c r="F46" s="107"/>
      <c r="G46" s="106"/>
      <c r="H46" s="106"/>
      <c r="I46" s="106"/>
      <c r="J46" s="106"/>
      <c r="K46" s="106"/>
      <c r="L46" s="106"/>
      <c r="M46" s="108"/>
      <c r="N46" s="109"/>
    </row>
    <row r="47" spans="1:15" x14ac:dyDescent="0.5">
      <c r="D47" s="110"/>
      <c r="E47" s="110"/>
      <c r="F47" s="110"/>
      <c r="M47" s="111"/>
      <c r="N47" s="112"/>
    </row>
    <row r="48" spans="1:15" x14ac:dyDescent="0.5">
      <c r="D48" s="110"/>
      <c r="E48" s="110"/>
      <c r="F48" s="110"/>
      <c r="M48" s="111"/>
      <c r="N48" s="112"/>
    </row>
    <row r="49" spans="1:14" x14ac:dyDescent="0.5">
      <c r="A49" s="86"/>
      <c r="B49" s="113" t="s">
        <v>96</v>
      </c>
      <c r="C49" s="80"/>
      <c r="D49" s="80"/>
      <c r="E49" s="80"/>
      <c r="F49" s="80"/>
      <c r="G49" s="80"/>
      <c r="H49" s="80"/>
      <c r="I49" s="80"/>
      <c r="J49" s="114"/>
      <c r="K49" s="115"/>
      <c r="L49" s="99"/>
      <c r="M49" s="84"/>
      <c r="N49" s="105"/>
    </row>
    <row r="50" spans="1:14" x14ac:dyDescent="0.5">
      <c r="A50" s="86"/>
      <c r="B50" s="80"/>
      <c r="C50" s="80" t="s">
        <v>97</v>
      </c>
      <c r="D50" s="80"/>
      <c r="E50" s="80"/>
      <c r="F50" s="80"/>
      <c r="G50" s="80"/>
      <c r="H50" s="80"/>
      <c r="I50" s="100"/>
      <c r="J50" s="87">
        <f>SUM(J3)</f>
        <v>2691.59</v>
      </c>
      <c r="K50" s="88" t="s">
        <v>77</v>
      </c>
      <c r="L50" s="89">
        <v>367</v>
      </c>
      <c r="M50" s="90">
        <f>SUM(J50*L50/1000)</f>
        <v>987.81353000000001</v>
      </c>
      <c r="N50" s="88" t="s">
        <v>92</v>
      </c>
    </row>
    <row r="51" spans="1:14" x14ac:dyDescent="0.5">
      <c r="A51" s="86"/>
      <c r="B51" s="80"/>
      <c r="C51" s="75" t="s">
        <v>98</v>
      </c>
      <c r="F51" s="80"/>
      <c r="G51" s="80"/>
      <c r="H51" s="80"/>
      <c r="I51" s="80"/>
      <c r="J51" s="91">
        <f>SUM(J5)</f>
        <v>373.83</v>
      </c>
      <c r="K51" s="88" t="s">
        <v>77</v>
      </c>
      <c r="L51" s="89">
        <v>0.66</v>
      </c>
      <c r="M51" s="92">
        <f>SUM(J51*L51)</f>
        <v>246.7278</v>
      </c>
      <c r="N51" s="88" t="s">
        <v>80</v>
      </c>
    </row>
    <row r="52" spans="1:14" x14ac:dyDescent="0.5">
      <c r="A52" s="86"/>
      <c r="B52" s="80"/>
      <c r="C52" s="80" t="s">
        <v>99</v>
      </c>
      <c r="D52" s="80"/>
      <c r="E52" s="80"/>
      <c r="F52" s="80"/>
      <c r="G52" s="80"/>
      <c r="H52" s="80"/>
      <c r="I52" s="80"/>
      <c r="J52" s="91">
        <f>SUM(J7)</f>
        <v>747.66</v>
      </c>
      <c r="K52" s="88" t="s">
        <v>77</v>
      </c>
      <c r="L52" s="89">
        <v>0.92</v>
      </c>
      <c r="M52" s="93">
        <f>SUM(J52*L52)</f>
        <v>687.84720000000004</v>
      </c>
      <c r="N52" s="88" t="s">
        <v>80</v>
      </c>
    </row>
    <row r="53" spans="1:14" x14ac:dyDescent="0.5">
      <c r="A53" s="86"/>
      <c r="B53" s="80"/>
      <c r="C53" s="80" t="s">
        <v>100</v>
      </c>
      <c r="D53" s="80"/>
      <c r="E53" s="80"/>
      <c r="F53" s="80"/>
      <c r="G53" s="80"/>
      <c r="H53" s="80"/>
      <c r="I53" s="80"/>
      <c r="J53" s="94">
        <f>SUM(J12)</f>
        <v>0</v>
      </c>
      <c r="K53" s="88" t="s">
        <v>77</v>
      </c>
      <c r="L53" s="95">
        <v>180</v>
      </c>
      <c r="M53" s="93">
        <f>SUM(J53*L53)</f>
        <v>0</v>
      </c>
      <c r="N53" s="88" t="s">
        <v>83</v>
      </c>
    </row>
    <row r="54" spans="1:14" x14ac:dyDescent="0.5">
      <c r="A54" s="86"/>
      <c r="B54" s="80"/>
      <c r="C54" s="80"/>
      <c r="D54" s="256" t="s">
        <v>73</v>
      </c>
      <c r="E54" s="256"/>
      <c r="F54" s="256"/>
      <c r="G54" s="80"/>
      <c r="H54" s="80"/>
      <c r="I54" s="80"/>
      <c r="J54" s="80"/>
      <c r="K54" s="80"/>
      <c r="L54" s="80"/>
      <c r="M54" s="97">
        <f>SUM(M50:M53)</f>
        <v>1922.3885300000002</v>
      </c>
      <c r="N54" s="98" t="s">
        <v>80</v>
      </c>
    </row>
    <row r="55" spans="1:14" x14ac:dyDescent="0.5">
      <c r="A55" s="255" t="s">
        <v>70</v>
      </c>
      <c r="B55" s="256"/>
      <c r="C55" s="256"/>
      <c r="D55" s="256"/>
      <c r="E55" s="256"/>
      <c r="F55" s="256"/>
      <c r="G55" s="256"/>
      <c r="H55" s="256"/>
      <c r="I55" s="257"/>
      <c r="J55" s="78" t="s">
        <v>71</v>
      </c>
      <c r="K55" s="78" t="s">
        <v>2</v>
      </c>
      <c r="L55" s="78" t="s">
        <v>72</v>
      </c>
      <c r="M55" s="78" t="s">
        <v>73</v>
      </c>
      <c r="N55" s="78" t="s">
        <v>2</v>
      </c>
    </row>
    <row r="56" spans="1:14" x14ac:dyDescent="0.5">
      <c r="A56" s="86" t="s">
        <v>101</v>
      </c>
      <c r="B56" s="80"/>
      <c r="C56" s="80"/>
      <c r="D56" s="80"/>
      <c r="E56" s="80"/>
      <c r="F56" s="80"/>
      <c r="G56" s="80"/>
      <c r="H56" s="80"/>
      <c r="I56" s="80"/>
      <c r="J56" s="116"/>
      <c r="K56" s="115"/>
      <c r="L56" s="99"/>
      <c r="M56" s="84"/>
      <c r="N56" s="105"/>
    </row>
    <row r="57" spans="1:14" x14ac:dyDescent="0.5">
      <c r="A57" s="86"/>
      <c r="B57" s="80" t="s">
        <v>102</v>
      </c>
      <c r="C57" s="80"/>
      <c r="D57" s="80"/>
      <c r="E57" s="80"/>
      <c r="F57" s="80"/>
      <c r="G57" s="80"/>
      <c r="H57" s="80"/>
      <c r="I57" s="80"/>
      <c r="J57" s="116"/>
      <c r="K57" s="115"/>
      <c r="L57" s="99"/>
      <c r="M57" s="84"/>
      <c r="N57" s="105"/>
    </row>
    <row r="58" spans="1:14" x14ac:dyDescent="0.5">
      <c r="A58" s="117"/>
      <c r="B58" s="80"/>
      <c r="C58" s="80" t="s">
        <v>103</v>
      </c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100"/>
    </row>
    <row r="59" spans="1:14" x14ac:dyDescent="0.5">
      <c r="A59" s="86"/>
      <c r="B59" s="80"/>
      <c r="C59" s="80"/>
      <c r="D59" s="80" t="s">
        <v>104</v>
      </c>
      <c r="E59" s="80"/>
      <c r="F59" s="80"/>
      <c r="G59" s="80"/>
      <c r="H59" s="80"/>
      <c r="I59" s="80"/>
      <c r="J59" s="87">
        <v>1.1000000000000001</v>
      </c>
      <c r="K59" s="118" t="s">
        <v>77</v>
      </c>
      <c r="L59" s="89">
        <v>138</v>
      </c>
      <c r="M59" s="119">
        <f>SUM(J59*L59)</f>
        <v>151.80000000000001</v>
      </c>
      <c r="N59" s="88" t="s">
        <v>105</v>
      </c>
    </row>
    <row r="60" spans="1:14" x14ac:dyDescent="0.5">
      <c r="A60" s="86"/>
      <c r="B60" s="80"/>
      <c r="C60" s="80"/>
      <c r="D60" s="80" t="s">
        <v>106</v>
      </c>
      <c r="E60" s="80"/>
      <c r="F60" s="80"/>
      <c r="G60" s="80"/>
      <c r="H60" s="80"/>
      <c r="I60" s="100"/>
      <c r="J60" s="87">
        <f>J4</f>
        <v>2560.75</v>
      </c>
      <c r="K60" s="118" t="s">
        <v>77</v>
      </c>
      <c r="L60" s="89">
        <v>16</v>
      </c>
      <c r="M60" s="120">
        <f>SUM(J60*L60/1000)</f>
        <v>40.972000000000001</v>
      </c>
      <c r="N60" s="118" t="s">
        <v>77</v>
      </c>
    </row>
    <row r="61" spans="1:14" x14ac:dyDescent="0.5">
      <c r="A61" s="86"/>
      <c r="B61" s="80"/>
      <c r="C61" s="80"/>
      <c r="D61" s="80" t="s">
        <v>107</v>
      </c>
      <c r="E61" s="80"/>
      <c r="F61" s="80" t="s">
        <v>108</v>
      </c>
      <c r="G61" s="80"/>
      <c r="H61" s="80"/>
      <c r="I61" s="100"/>
      <c r="J61" s="121">
        <f>SUM(J11)</f>
        <v>0</v>
      </c>
      <c r="K61" s="118" t="s">
        <v>77</v>
      </c>
      <c r="L61" s="89">
        <v>10.29</v>
      </c>
      <c r="M61" s="120">
        <f>SUM(J61*L61)</f>
        <v>0</v>
      </c>
      <c r="N61" s="118" t="s">
        <v>77</v>
      </c>
    </row>
    <row r="62" spans="1:14" x14ac:dyDescent="0.5">
      <c r="A62" s="86"/>
      <c r="B62" s="80"/>
      <c r="C62" s="80"/>
      <c r="D62" s="80" t="s">
        <v>109</v>
      </c>
      <c r="E62" s="80"/>
      <c r="F62" s="80"/>
      <c r="G62" s="80"/>
      <c r="H62" s="80"/>
      <c r="I62" s="100"/>
      <c r="J62" s="91">
        <f>J5</f>
        <v>373.83</v>
      </c>
      <c r="K62" s="118" t="s">
        <v>77</v>
      </c>
      <c r="L62" s="89">
        <v>0.05</v>
      </c>
      <c r="M62" s="119">
        <f>SUM(J62*L62)</f>
        <v>18.691500000000001</v>
      </c>
      <c r="N62" s="118" t="s">
        <v>77</v>
      </c>
    </row>
    <row r="63" spans="1:14" x14ac:dyDescent="0.5">
      <c r="A63" s="86"/>
      <c r="B63" s="80"/>
      <c r="C63" s="80"/>
      <c r="D63" s="80" t="s">
        <v>110</v>
      </c>
      <c r="E63" s="80"/>
      <c r="F63" s="80"/>
      <c r="G63" s="80"/>
      <c r="H63" s="80"/>
      <c r="I63" s="100"/>
      <c r="J63" s="122">
        <f>SUM(J12)</f>
        <v>0</v>
      </c>
      <c r="K63" s="118" t="s">
        <v>77</v>
      </c>
      <c r="L63" s="89">
        <v>10</v>
      </c>
      <c r="M63" s="89">
        <f>SUM(J63*L63)</f>
        <v>0</v>
      </c>
      <c r="N63" s="118" t="s">
        <v>77</v>
      </c>
    </row>
    <row r="64" spans="1:14" x14ac:dyDescent="0.5">
      <c r="A64" s="86"/>
      <c r="B64" s="80"/>
      <c r="C64" s="80"/>
      <c r="D64" s="256" t="s">
        <v>73</v>
      </c>
      <c r="E64" s="256"/>
      <c r="F64" s="256"/>
      <c r="G64" s="80"/>
      <c r="H64" s="80"/>
      <c r="I64" s="80"/>
      <c r="J64" s="80"/>
      <c r="K64" s="115"/>
      <c r="L64" s="123"/>
      <c r="M64" s="97">
        <f>SUM(M59:M63)</f>
        <v>211.46350000000001</v>
      </c>
      <c r="N64" s="78" t="s">
        <v>111</v>
      </c>
    </row>
    <row r="65" spans="1:14" x14ac:dyDescent="0.5">
      <c r="A65" s="86"/>
      <c r="B65" s="80"/>
      <c r="C65" s="80" t="s">
        <v>112</v>
      </c>
      <c r="D65" s="80"/>
      <c r="E65" s="80"/>
      <c r="F65" s="80"/>
      <c r="G65" s="80"/>
      <c r="H65" s="80"/>
      <c r="I65" s="80"/>
      <c r="J65" s="114"/>
      <c r="K65" s="115"/>
      <c r="L65" s="124"/>
      <c r="M65" s="125"/>
      <c r="N65" s="105"/>
    </row>
    <row r="66" spans="1:14" x14ac:dyDescent="0.5">
      <c r="A66" s="86"/>
      <c r="B66" s="80"/>
      <c r="C66" s="80"/>
      <c r="D66" s="80" t="s">
        <v>113</v>
      </c>
      <c r="E66" s="80"/>
      <c r="F66" s="80"/>
      <c r="G66" s="80"/>
      <c r="H66" s="80"/>
      <c r="I66" s="100"/>
      <c r="J66" s="87">
        <v>1.1000000000000001</v>
      </c>
      <c r="K66" s="118" t="s">
        <v>77</v>
      </c>
      <c r="L66" s="89">
        <v>276</v>
      </c>
      <c r="M66" s="119">
        <f>SUM(J66*L66)</f>
        <v>303.60000000000002</v>
      </c>
      <c r="N66" s="88" t="s">
        <v>105</v>
      </c>
    </row>
    <row r="67" spans="1:14" x14ac:dyDescent="0.5">
      <c r="A67" s="86"/>
      <c r="B67" s="80"/>
      <c r="C67" s="80"/>
      <c r="D67" s="80" t="s">
        <v>114</v>
      </c>
      <c r="E67" s="80"/>
      <c r="F67" s="80"/>
      <c r="G67" s="80"/>
      <c r="H67" s="80"/>
      <c r="I67" s="100"/>
      <c r="J67" s="87">
        <f>J60</f>
        <v>2560.75</v>
      </c>
      <c r="K67" s="118" t="s">
        <v>77</v>
      </c>
      <c r="L67" s="89">
        <v>34</v>
      </c>
      <c r="M67" s="120">
        <f>SUM(J67*L67/1000)</f>
        <v>87.0655</v>
      </c>
      <c r="N67" s="118" t="s">
        <v>77</v>
      </c>
    </row>
    <row r="68" spans="1:14" x14ac:dyDescent="0.5">
      <c r="A68" s="86"/>
      <c r="B68" s="80"/>
      <c r="C68" s="80"/>
      <c r="D68" s="80" t="s">
        <v>115</v>
      </c>
      <c r="E68" s="80"/>
      <c r="F68" s="80" t="s">
        <v>108</v>
      </c>
      <c r="G68" s="80"/>
      <c r="H68" s="80"/>
      <c r="I68" s="80"/>
      <c r="J68" s="121">
        <f>SUM(J11)</f>
        <v>0</v>
      </c>
      <c r="K68" s="118" t="s">
        <v>77</v>
      </c>
      <c r="L68" s="89">
        <v>20.59</v>
      </c>
      <c r="M68" s="120">
        <f>SUM(J68*L68)</f>
        <v>0</v>
      </c>
      <c r="N68" s="118" t="s">
        <v>77</v>
      </c>
    </row>
    <row r="69" spans="1:14" x14ac:dyDescent="0.5">
      <c r="A69" s="86"/>
      <c r="B69" s="80"/>
      <c r="C69" s="80"/>
      <c r="D69" s="80" t="s">
        <v>116</v>
      </c>
      <c r="E69" s="80"/>
      <c r="F69" s="80"/>
      <c r="G69" s="80"/>
      <c r="H69" s="80"/>
      <c r="I69" s="100"/>
      <c r="J69" s="91">
        <f>J62</f>
        <v>373.83</v>
      </c>
      <c r="K69" s="118" t="s">
        <v>77</v>
      </c>
      <c r="L69" s="89">
        <v>0.12</v>
      </c>
      <c r="M69" s="120">
        <f>SUM(J69*L69)</f>
        <v>44.859599999999993</v>
      </c>
      <c r="N69" s="118" t="s">
        <v>77</v>
      </c>
    </row>
    <row r="70" spans="1:14" x14ac:dyDescent="0.5">
      <c r="A70" s="86"/>
      <c r="B70" s="80"/>
      <c r="C70" s="80"/>
      <c r="D70" s="80" t="s">
        <v>117</v>
      </c>
      <c r="E70" s="80"/>
      <c r="F70" s="80"/>
      <c r="G70" s="80"/>
      <c r="H70" s="80"/>
      <c r="I70" s="100"/>
      <c r="J70" s="122">
        <f>SUM(J12)</f>
        <v>0</v>
      </c>
      <c r="K70" s="118" t="s">
        <v>77</v>
      </c>
      <c r="L70" s="89">
        <v>20</v>
      </c>
      <c r="M70" s="89">
        <f>SUM(J70*L70)</f>
        <v>0</v>
      </c>
      <c r="N70" s="118" t="s">
        <v>77</v>
      </c>
    </row>
    <row r="71" spans="1:14" x14ac:dyDescent="0.5">
      <c r="A71" s="86"/>
      <c r="B71" s="80"/>
      <c r="C71" s="80"/>
      <c r="D71" s="256" t="s">
        <v>73</v>
      </c>
      <c r="E71" s="256"/>
      <c r="F71" s="256"/>
      <c r="G71" s="80"/>
      <c r="H71" s="80"/>
      <c r="I71" s="80"/>
      <c r="J71" s="80"/>
      <c r="K71" s="115"/>
      <c r="L71" s="123"/>
      <c r="M71" s="126">
        <f>SUM(M66:M70)</f>
        <v>435.52510000000001</v>
      </c>
      <c r="N71" s="78" t="s">
        <v>111</v>
      </c>
    </row>
    <row r="72" spans="1:14" x14ac:dyDescent="0.5">
      <c r="A72" s="255" t="s">
        <v>70</v>
      </c>
      <c r="B72" s="256"/>
      <c r="C72" s="256"/>
      <c r="D72" s="256"/>
      <c r="E72" s="256"/>
      <c r="F72" s="256"/>
      <c r="G72" s="256"/>
      <c r="H72" s="256"/>
      <c r="I72" s="257"/>
      <c r="J72" s="78" t="s">
        <v>71</v>
      </c>
      <c r="K72" s="78" t="s">
        <v>2</v>
      </c>
      <c r="L72" s="78" t="s">
        <v>72</v>
      </c>
      <c r="M72" s="78" t="s">
        <v>73</v>
      </c>
      <c r="N72" s="78" t="s">
        <v>2</v>
      </c>
    </row>
    <row r="73" spans="1:14" x14ac:dyDescent="0.5">
      <c r="A73" s="86"/>
      <c r="B73" s="113" t="s">
        <v>118</v>
      </c>
      <c r="C73" s="80"/>
      <c r="D73" s="80"/>
      <c r="E73" s="80"/>
      <c r="F73" s="80"/>
      <c r="G73" s="80"/>
      <c r="H73" s="80"/>
      <c r="I73" s="80"/>
      <c r="J73" s="114"/>
      <c r="K73" s="115"/>
      <c r="L73" s="124"/>
      <c r="M73" s="125"/>
      <c r="N73" s="105"/>
    </row>
    <row r="74" spans="1:14" x14ac:dyDescent="0.5">
      <c r="A74" s="86"/>
      <c r="B74" s="80"/>
      <c r="C74" s="80" t="s">
        <v>119</v>
      </c>
      <c r="D74" s="80"/>
      <c r="E74" s="80"/>
      <c r="F74" s="80"/>
      <c r="G74" s="80"/>
      <c r="H74" s="80"/>
      <c r="I74" s="80"/>
      <c r="J74" s="114"/>
      <c r="K74" s="115"/>
      <c r="L74" s="124"/>
      <c r="M74" s="125"/>
      <c r="N74" s="105"/>
    </row>
    <row r="75" spans="1:14" x14ac:dyDescent="0.5">
      <c r="A75" s="86"/>
      <c r="B75" s="80"/>
      <c r="C75" s="80"/>
      <c r="D75" s="80" t="s">
        <v>120</v>
      </c>
      <c r="E75" s="80"/>
      <c r="F75" s="80"/>
      <c r="G75" s="80"/>
      <c r="H75" s="80"/>
      <c r="I75" s="100"/>
      <c r="J75" s="87">
        <f>J9</f>
        <v>6</v>
      </c>
      <c r="K75" s="118" t="s">
        <v>77</v>
      </c>
      <c r="L75" s="89">
        <v>13</v>
      </c>
      <c r="M75" s="89">
        <f>SUM(J75*L75)</f>
        <v>78</v>
      </c>
      <c r="N75" s="88" t="s">
        <v>105</v>
      </c>
    </row>
    <row r="76" spans="1:14" x14ac:dyDescent="0.5">
      <c r="A76" s="86"/>
      <c r="B76" s="80"/>
      <c r="C76" s="80"/>
      <c r="D76" s="80" t="s">
        <v>121</v>
      </c>
      <c r="E76" s="80"/>
      <c r="F76" s="80"/>
      <c r="G76" s="80"/>
      <c r="H76" s="80"/>
      <c r="I76" s="100"/>
      <c r="J76" s="87">
        <f>J4</f>
        <v>2560.75</v>
      </c>
      <c r="K76" s="118" t="s">
        <v>77</v>
      </c>
      <c r="L76" s="89">
        <v>6.75</v>
      </c>
      <c r="M76" s="120">
        <f>SUM(J76*L76/1000)</f>
        <v>17.285062499999999</v>
      </c>
      <c r="N76" s="118" t="s">
        <v>77</v>
      </c>
    </row>
    <row r="77" spans="1:14" x14ac:dyDescent="0.5">
      <c r="A77" s="86"/>
      <c r="B77" s="80"/>
      <c r="C77" s="80"/>
      <c r="D77" s="80" t="s">
        <v>122</v>
      </c>
      <c r="E77" s="80"/>
      <c r="F77" s="80" t="s">
        <v>108</v>
      </c>
      <c r="G77" s="80"/>
      <c r="H77" s="80"/>
      <c r="I77" s="100"/>
      <c r="J77" s="121">
        <f>SUM(J11)</f>
        <v>0</v>
      </c>
      <c r="K77" s="118" t="s">
        <v>77</v>
      </c>
      <c r="L77" s="89">
        <v>3.87</v>
      </c>
      <c r="M77" s="120">
        <f>SUM(J77*L77)</f>
        <v>0</v>
      </c>
      <c r="N77" s="118" t="s">
        <v>77</v>
      </c>
    </row>
    <row r="78" spans="1:14" x14ac:dyDescent="0.5">
      <c r="A78" s="86"/>
      <c r="B78" s="80"/>
      <c r="C78" s="80"/>
      <c r="D78" s="80" t="s">
        <v>123</v>
      </c>
      <c r="E78" s="80"/>
      <c r="F78" s="80"/>
      <c r="G78" s="80"/>
      <c r="H78" s="80"/>
      <c r="I78" s="100"/>
      <c r="J78" s="91">
        <f>J5</f>
        <v>373.83</v>
      </c>
      <c r="K78" s="118" t="s">
        <v>77</v>
      </c>
      <c r="L78" s="89">
        <v>0.03</v>
      </c>
      <c r="M78" s="120">
        <f>SUM(J78*L78)</f>
        <v>11.214899999999998</v>
      </c>
      <c r="N78" s="118" t="s">
        <v>77</v>
      </c>
    </row>
    <row r="79" spans="1:14" x14ac:dyDescent="0.5">
      <c r="A79" s="86"/>
      <c r="B79" s="80"/>
      <c r="C79" s="80"/>
      <c r="D79" s="80" t="s">
        <v>124</v>
      </c>
      <c r="E79" s="80"/>
      <c r="F79" s="80"/>
      <c r="G79" s="80"/>
      <c r="H79" s="80"/>
      <c r="I79" s="100"/>
      <c r="J79" s="122">
        <f>SUM(J12)</f>
        <v>0</v>
      </c>
      <c r="K79" s="118" t="s">
        <v>77</v>
      </c>
      <c r="L79" s="89">
        <v>5</v>
      </c>
      <c r="M79" s="89">
        <f>SUM(J79*L79)</f>
        <v>0</v>
      </c>
      <c r="N79" s="118" t="s">
        <v>77</v>
      </c>
    </row>
    <row r="80" spans="1:14" x14ac:dyDescent="0.5">
      <c r="A80" s="86"/>
      <c r="B80" s="80"/>
      <c r="C80" s="80"/>
      <c r="D80" s="256" t="s">
        <v>73</v>
      </c>
      <c r="E80" s="256"/>
      <c r="F80" s="256"/>
      <c r="G80" s="80"/>
      <c r="H80" s="80"/>
      <c r="I80" s="80"/>
      <c r="J80" s="80"/>
      <c r="K80" s="115"/>
      <c r="L80" s="124"/>
      <c r="M80" s="126">
        <f>SUM(M75:M79)</f>
        <v>106.4999625</v>
      </c>
      <c r="N80" s="78" t="s">
        <v>111</v>
      </c>
    </row>
    <row r="81" spans="1:18" x14ac:dyDescent="0.5">
      <c r="A81" s="86"/>
      <c r="B81" s="80"/>
      <c r="C81" s="113" t="s">
        <v>125</v>
      </c>
      <c r="D81" s="80"/>
      <c r="E81" s="80"/>
      <c r="F81" s="80"/>
      <c r="G81" s="80"/>
      <c r="H81" s="80"/>
      <c r="I81" s="80"/>
      <c r="J81" s="114"/>
      <c r="K81" s="115"/>
      <c r="L81" s="124"/>
      <c r="M81" s="125"/>
      <c r="N81" s="105"/>
    </row>
    <row r="82" spans="1:18" x14ac:dyDescent="0.5">
      <c r="A82" s="86"/>
      <c r="B82" s="80"/>
      <c r="C82" s="80"/>
      <c r="D82" s="80" t="s">
        <v>120</v>
      </c>
      <c r="E82" s="80"/>
      <c r="F82" s="80"/>
      <c r="G82" s="80"/>
      <c r="H82" s="80"/>
      <c r="I82" s="100"/>
      <c r="J82" s="127">
        <v>0</v>
      </c>
      <c r="K82" s="128" t="s">
        <v>77</v>
      </c>
      <c r="L82" s="129">
        <v>13</v>
      </c>
      <c r="M82" s="130">
        <f>SUM(J82*L82)</f>
        <v>0</v>
      </c>
      <c r="N82" s="131" t="s">
        <v>105</v>
      </c>
    </row>
    <row r="83" spans="1:18" x14ac:dyDescent="0.5">
      <c r="A83" s="86"/>
      <c r="B83" s="80"/>
      <c r="C83" s="80"/>
      <c r="D83" s="80" t="s">
        <v>126</v>
      </c>
      <c r="E83" s="80"/>
      <c r="F83" s="80"/>
      <c r="G83" s="80"/>
      <c r="H83" s="80"/>
      <c r="I83" s="100"/>
      <c r="J83" s="87">
        <f>J76</f>
        <v>2560.75</v>
      </c>
      <c r="K83" s="118" t="s">
        <v>77</v>
      </c>
      <c r="L83" s="89">
        <v>9.4700000000000006</v>
      </c>
      <c r="M83" s="120">
        <f>SUM(J83*L83/1000)</f>
        <v>24.2503025</v>
      </c>
      <c r="N83" s="118" t="s">
        <v>77</v>
      </c>
    </row>
    <row r="84" spans="1:18" x14ac:dyDescent="0.5">
      <c r="A84" s="86"/>
      <c r="B84" s="80"/>
      <c r="C84" s="80"/>
      <c r="D84" s="80" t="s">
        <v>127</v>
      </c>
      <c r="E84" s="80"/>
      <c r="F84" s="80" t="s">
        <v>108</v>
      </c>
      <c r="G84" s="80"/>
      <c r="H84" s="80"/>
      <c r="I84" s="100"/>
      <c r="J84" s="121">
        <f>SUM(J11)</f>
        <v>0</v>
      </c>
      <c r="K84" s="118" t="s">
        <v>77</v>
      </c>
      <c r="L84" s="89">
        <v>5.43</v>
      </c>
      <c r="M84" s="120">
        <f>SUM(J84*L84)</f>
        <v>0</v>
      </c>
      <c r="N84" s="118" t="s">
        <v>77</v>
      </c>
    </row>
    <row r="85" spans="1:18" x14ac:dyDescent="0.5">
      <c r="A85" s="86"/>
      <c r="B85" s="80"/>
      <c r="C85" s="80"/>
      <c r="D85" s="80" t="s">
        <v>128</v>
      </c>
      <c r="E85" s="80"/>
      <c r="F85" s="80"/>
      <c r="G85" s="80"/>
      <c r="H85" s="80"/>
      <c r="I85" s="100"/>
      <c r="J85" s="91">
        <v>450</v>
      </c>
      <c r="K85" s="118" t="s">
        <v>77</v>
      </c>
      <c r="L85" s="89">
        <v>0.04</v>
      </c>
      <c r="M85" s="120">
        <f>SUM(J85*L85)</f>
        <v>18</v>
      </c>
      <c r="N85" s="118" t="s">
        <v>77</v>
      </c>
    </row>
    <row r="86" spans="1:18" x14ac:dyDescent="0.5">
      <c r="A86" s="86"/>
      <c r="B86" s="80"/>
      <c r="C86" s="80"/>
      <c r="D86" s="80" t="s">
        <v>124</v>
      </c>
      <c r="E86" s="80"/>
      <c r="F86" s="80"/>
      <c r="G86" s="80"/>
      <c r="H86" s="80"/>
      <c r="I86" s="100"/>
      <c r="J86" s="122">
        <f>SUM(J12)</f>
        <v>0</v>
      </c>
      <c r="K86" s="118" t="s">
        <v>77</v>
      </c>
      <c r="L86" s="89">
        <v>5</v>
      </c>
      <c r="M86" s="89">
        <f>SUM(J86*L86)</f>
        <v>0</v>
      </c>
      <c r="N86" s="118" t="s">
        <v>77</v>
      </c>
    </row>
    <row r="87" spans="1:18" x14ac:dyDescent="0.5">
      <c r="A87" s="86"/>
      <c r="B87" s="80"/>
      <c r="C87" s="80"/>
      <c r="D87" s="256" t="s">
        <v>73</v>
      </c>
      <c r="E87" s="256"/>
      <c r="F87" s="256"/>
      <c r="G87" s="80"/>
      <c r="H87" s="80"/>
      <c r="I87" s="80"/>
      <c r="J87" s="80"/>
      <c r="K87" s="115"/>
      <c r="L87" s="123"/>
      <c r="M87" s="126">
        <f>SUM(M82:M86)</f>
        <v>42.250302500000004</v>
      </c>
      <c r="N87" s="78" t="s">
        <v>111</v>
      </c>
      <c r="R87" s="75" t="s">
        <v>129</v>
      </c>
    </row>
    <row r="88" spans="1:18" x14ac:dyDescent="0.5">
      <c r="A88" s="86"/>
      <c r="C88" s="75" t="s">
        <v>130</v>
      </c>
      <c r="N88" s="100"/>
    </row>
    <row r="89" spans="1:18" x14ac:dyDescent="0.5">
      <c r="A89" s="86"/>
      <c r="B89" s="80"/>
      <c r="C89" s="80"/>
      <c r="D89" s="80" t="s">
        <v>120</v>
      </c>
      <c r="E89" s="80"/>
      <c r="F89" s="80"/>
      <c r="G89" s="80"/>
      <c r="H89" s="80"/>
      <c r="I89" s="100"/>
      <c r="J89" s="87">
        <v>6.5</v>
      </c>
      <c r="K89" s="118" t="s">
        <v>77</v>
      </c>
      <c r="L89" s="89">
        <v>13</v>
      </c>
      <c r="M89" s="89">
        <f>SUM(J89*L89)</f>
        <v>84.5</v>
      </c>
      <c r="N89" s="88" t="s">
        <v>105</v>
      </c>
    </row>
    <row r="90" spans="1:18" x14ac:dyDescent="0.5">
      <c r="A90" s="86"/>
      <c r="B90" s="80"/>
      <c r="C90" s="80"/>
      <c r="D90" s="80" t="s">
        <v>126</v>
      </c>
      <c r="E90" s="80"/>
      <c r="F90" s="80"/>
      <c r="G90" s="80"/>
      <c r="H90" s="80"/>
      <c r="I90" s="100"/>
      <c r="J90" s="87">
        <f>J4</f>
        <v>2560.75</v>
      </c>
      <c r="K90" s="118" t="s">
        <v>77</v>
      </c>
      <c r="L90" s="89">
        <v>9.4700000000000006</v>
      </c>
      <c r="M90" s="120">
        <f>SUM(J90*L90/1000)</f>
        <v>24.2503025</v>
      </c>
      <c r="N90" s="118" t="s">
        <v>77</v>
      </c>
    </row>
    <row r="91" spans="1:18" x14ac:dyDescent="0.5">
      <c r="A91" s="86"/>
      <c r="B91" s="80"/>
      <c r="C91" s="80"/>
      <c r="D91" s="80" t="s">
        <v>127</v>
      </c>
      <c r="E91" s="80"/>
      <c r="F91" s="80" t="s">
        <v>108</v>
      </c>
      <c r="G91" s="80"/>
      <c r="H91" s="80"/>
      <c r="I91" s="100"/>
      <c r="J91" s="121">
        <f>SUM(J11)</f>
        <v>0</v>
      </c>
      <c r="K91" s="118" t="s">
        <v>77</v>
      </c>
      <c r="L91" s="89">
        <v>5.43</v>
      </c>
      <c r="M91" s="120">
        <f>SUM(J91*L91)</f>
        <v>0</v>
      </c>
      <c r="N91" s="118" t="s">
        <v>77</v>
      </c>
    </row>
    <row r="92" spans="1:18" x14ac:dyDescent="0.5">
      <c r="A92" s="86"/>
      <c r="B92" s="80"/>
      <c r="C92" s="80"/>
      <c r="D92" s="80" t="s">
        <v>128</v>
      </c>
      <c r="E92" s="80"/>
      <c r="F92" s="80"/>
      <c r="G92" s="80"/>
      <c r="H92" s="80"/>
      <c r="I92" s="100"/>
      <c r="J92" s="91">
        <f>J6</f>
        <v>374.83</v>
      </c>
      <c r="K92" s="118" t="s">
        <v>77</v>
      </c>
      <c r="L92" s="89">
        <v>0.04</v>
      </c>
      <c r="M92" s="120">
        <f>SUM(J92*L92)</f>
        <v>14.9932</v>
      </c>
      <c r="N92" s="118" t="s">
        <v>77</v>
      </c>
    </row>
    <row r="93" spans="1:18" x14ac:dyDescent="0.5">
      <c r="A93" s="86"/>
      <c r="B93" s="80"/>
      <c r="C93" s="80"/>
      <c r="D93" s="80" t="s">
        <v>124</v>
      </c>
      <c r="E93" s="80"/>
      <c r="F93" s="80"/>
      <c r="G93" s="80"/>
      <c r="H93" s="80"/>
      <c r="I93" s="100"/>
      <c r="J93" s="122">
        <v>0</v>
      </c>
      <c r="K93" s="118" t="s">
        <v>77</v>
      </c>
      <c r="L93" s="89">
        <v>5</v>
      </c>
      <c r="M93" s="89">
        <f>SUM(J93*L93)</f>
        <v>0</v>
      </c>
      <c r="N93" s="118" t="s">
        <v>77</v>
      </c>
    </row>
    <row r="94" spans="1:18" x14ac:dyDescent="0.5">
      <c r="A94" s="86"/>
      <c r="B94" s="80"/>
      <c r="C94" s="80"/>
      <c r="D94" s="256" t="s">
        <v>73</v>
      </c>
      <c r="E94" s="256"/>
      <c r="F94" s="256"/>
      <c r="G94" s="80"/>
      <c r="H94" s="80"/>
      <c r="I94" s="80"/>
      <c r="J94" s="80"/>
      <c r="K94" s="115"/>
      <c r="L94" s="123"/>
      <c r="M94" s="126">
        <f>SUM(M89:M93)</f>
        <v>123.74350250000001</v>
      </c>
      <c r="N94" s="78" t="s">
        <v>111</v>
      </c>
    </row>
    <row r="95" spans="1:18" x14ac:dyDescent="0.5">
      <c r="A95" s="86"/>
      <c r="B95" s="80"/>
      <c r="C95" s="80"/>
      <c r="D95" s="132"/>
      <c r="E95" s="132"/>
      <c r="F95" s="132"/>
      <c r="G95" s="80"/>
      <c r="H95" s="80"/>
      <c r="I95" s="80"/>
      <c r="J95" s="80"/>
      <c r="K95" s="115"/>
      <c r="L95" s="124"/>
      <c r="M95" s="133"/>
      <c r="N95" s="134"/>
    </row>
    <row r="96" spans="1:18" x14ac:dyDescent="0.5">
      <c r="A96" s="86"/>
      <c r="B96" s="80"/>
      <c r="C96" s="80"/>
      <c r="D96" s="132"/>
      <c r="E96" s="132"/>
      <c r="F96" s="132"/>
      <c r="G96" s="80"/>
      <c r="H96" s="80"/>
      <c r="I96" s="80"/>
      <c r="J96" s="80"/>
      <c r="K96" s="115"/>
      <c r="L96" s="124"/>
      <c r="M96" s="133"/>
      <c r="N96" s="134"/>
    </row>
    <row r="97" spans="1:14" x14ac:dyDescent="0.5">
      <c r="A97" s="86"/>
      <c r="B97" s="80" t="s">
        <v>3</v>
      </c>
      <c r="C97" s="80" t="s">
        <v>131</v>
      </c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100"/>
    </row>
    <row r="98" spans="1:14" x14ac:dyDescent="0.5">
      <c r="A98" s="86"/>
      <c r="B98" s="80"/>
      <c r="C98" s="80"/>
      <c r="D98" s="80" t="s">
        <v>132</v>
      </c>
      <c r="E98" s="80"/>
      <c r="F98" s="80"/>
      <c r="G98" s="80"/>
      <c r="H98" s="80"/>
      <c r="I98" s="80"/>
      <c r="J98" s="80"/>
      <c r="K98" s="80"/>
      <c r="L98" s="80"/>
      <c r="M98" s="80"/>
      <c r="N98" s="100"/>
    </row>
    <row r="99" spans="1:14" x14ac:dyDescent="0.5">
      <c r="A99" s="86"/>
      <c r="B99" s="80"/>
      <c r="C99" s="80"/>
      <c r="D99" s="80" t="s">
        <v>133</v>
      </c>
      <c r="E99" s="80"/>
      <c r="F99" s="80"/>
      <c r="G99" s="80"/>
      <c r="H99" s="80"/>
      <c r="I99" s="80"/>
      <c r="J99" s="80"/>
      <c r="K99" s="80"/>
      <c r="L99" s="80"/>
      <c r="M99" s="80"/>
      <c r="N99" s="100"/>
    </row>
    <row r="100" spans="1:14" x14ac:dyDescent="0.5">
      <c r="A100" s="86"/>
      <c r="B100" s="80"/>
      <c r="C100" s="80"/>
      <c r="D100" s="80" t="s">
        <v>134</v>
      </c>
      <c r="E100" s="80"/>
      <c r="F100" s="80"/>
      <c r="G100" s="80"/>
      <c r="H100" s="80"/>
      <c r="I100" s="80"/>
      <c r="J100" s="80"/>
      <c r="K100" s="80"/>
      <c r="L100" s="80"/>
      <c r="M100" s="80"/>
      <c r="N100" s="100"/>
    </row>
    <row r="101" spans="1:14" x14ac:dyDescent="0.5">
      <c r="A101" s="86"/>
      <c r="B101" s="80"/>
      <c r="C101" s="80" t="s">
        <v>135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100"/>
    </row>
    <row r="102" spans="1:14" x14ac:dyDescent="0.5">
      <c r="A102" s="86"/>
      <c r="B102" s="80"/>
      <c r="C102" s="80" t="s">
        <v>136</v>
      </c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100"/>
    </row>
    <row r="103" spans="1:14" x14ac:dyDescent="0.5">
      <c r="A103" s="86"/>
      <c r="B103" s="80"/>
      <c r="C103" s="80" t="s">
        <v>137</v>
      </c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100"/>
    </row>
    <row r="104" spans="1:14" x14ac:dyDescent="0.5">
      <c r="A104" s="86"/>
      <c r="N104" s="100"/>
    </row>
    <row r="105" spans="1:14" x14ac:dyDescent="0.5">
      <c r="A105" s="255" t="s">
        <v>70</v>
      </c>
      <c r="B105" s="256"/>
      <c r="C105" s="256"/>
      <c r="D105" s="256"/>
      <c r="E105" s="256"/>
      <c r="F105" s="256"/>
      <c r="G105" s="256"/>
      <c r="H105" s="256"/>
      <c r="I105" s="257"/>
      <c r="J105" s="78" t="s">
        <v>71</v>
      </c>
      <c r="K105" s="78" t="s">
        <v>2</v>
      </c>
      <c r="L105" s="78" t="s">
        <v>72</v>
      </c>
      <c r="M105" s="78" t="s">
        <v>73</v>
      </c>
      <c r="N105" s="78" t="s">
        <v>2</v>
      </c>
    </row>
    <row r="106" spans="1:14" x14ac:dyDescent="0.5">
      <c r="A106" s="86" t="s">
        <v>138</v>
      </c>
      <c r="B106" s="80"/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100"/>
    </row>
    <row r="107" spans="1:14" x14ac:dyDescent="0.5">
      <c r="A107" s="86"/>
      <c r="B107" s="80" t="s">
        <v>139</v>
      </c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100"/>
    </row>
    <row r="108" spans="1:14" x14ac:dyDescent="0.5">
      <c r="A108" s="86"/>
      <c r="B108" s="80"/>
      <c r="C108" s="80" t="s">
        <v>140</v>
      </c>
      <c r="D108" s="80"/>
      <c r="E108" s="80"/>
      <c r="F108" s="80"/>
      <c r="G108" s="80"/>
      <c r="H108" s="80"/>
      <c r="I108" s="100"/>
      <c r="J108" s="127">
        <f>J4</f>
        <v>2560.75</v>
      </c>
      <c r="K108" s="128" t="s">
        <v>77</v>
      </c>
      <c r="L108" s="129">
        <v>290</v>
      </c>
      <c r="M108" s="135">
        <f>SUM(J108*L108/1000)</f>
        <v>742.61749999999995</v>
      </c>
      <c r="N108" s="131" t="s">
        <v>141</v>
      </c>
    </row>
    <row r="109" spans="1:14" x14ac:dyDescent="0.5">
      <c r="A109" s="86"/>
      <c r="B109" s="80"/>
      <c r="C109" s="80" t="s">
        <v>142</v>
      </c>
      <c r="D109" s="80"/>
      <c r="E109" s="80"/>
      <c r="F109" s="80" t="s">
        <v>108</v>
      </c>
      <c r="G109" s="80"/>
      <c r="H109" s="80"/>
      <c r="I109" s="100"/>
      <c r="J109" s="121">
        <f>SUM(J11)</f>
        <v>0</v>
      </c>
      <c r="K109" s="118" t="s">
        <v>77</v>
      </c>
      <c r="L109" s="89">
        <v>0.26</v>
      </c>
      <c r="M109" s="120">
        <f>SUM(J109*L109)</f>
        <v>0</v>
      </c>
      <c r="N109" s="118" t="s">
        <v>77</v>
      </c>
    </row>
    <row r="110" spans="1:14" x14ac:dyDescent="0.5">
      <c r="A110" s="86"/>
      <c r="B110" s="80"/>
      <c r="C110" s="80" t="s">
        <v>143</v>
      </c>
      <c r="D110" s="80"/>
      <c r="E110" s="80"/>
      <c r="F110" s="80"/>
      <c r="G110" s="80"/>
      <c r="H110" s="80"/>
      <c r="I110" s="100"/>
      <c r="J110" s="91">
        <f>J6</f>
        <v>374.83</v>
      </c>
      <c r="K110" s="118" t="s">
        <v>77</v>
      </c>
      <c r="L110" s="89">
        <v>1.2</v>
      </c>
      <c r="M110" s="120">
        <f>SUM(J110*L110)</f>
        <v>449.79599999999999</v>
      </c>
      <c r="N110" s="118" t="s">
        <v>77</v>
      </c>
    </row>
    <row r="111" spans="1:14" x14ac:dyDescent="0.5">
      <c r="A111" s="86"/>
      <c r="B111" s="80"/>
      <c r="C111" s="80"/>
      <c r="D111" s="256" t="s">
        <v>73</v>
      </c>
      <c r="E111" s="256"/>
      <c r="F111" s="256"/>
      <c r="G111" s="80"/>
      <c r="H111" s="80"/>
      <c r="I111" s="80"/>
      <c r="J111" s="80"/>
      <c r="K111" s="80"/>
      <c r="L111" s="80"/>
      <c r="M111" s="126">
        <f>SUM(M108:M110)</f>
        <v>1192.4134999999999</v>
      </c>
      <c r="N111" s="136" t="s">
        <v>80</v>
      </c>
    </row>
    <row r="112" spans="1:14" x14ac:dyDescent="0.5">
      <c r="A112" s="137"/>
      <c r="C112" s="75" t="s">
        <v>144</v>
      </c>
      <c r="N112" s="100"/>
    </row>
    <row r="113" spans="1:14" x14ac:dyDescent="0.5">
      <c r="A113" s="86"/>
      <c r="B113" s="80"/>
      <c r="C113" s="80"/>
      <c r="D113" s="80" t="s">
        <v>145</v>
      </c>
      <c r="E113" s="80"/>
      <c r="F113" s="80"/>
      <c r="G113" s="80"/>
      <c r="H113" s="80"/>
      <c r="I113" s="100"/>
      <c r="J113" s="87">
        <f>J108</f>
        <v>2560.75</v>
      </c>
      <c r="K113" s="118" t="s">
        <v>77</v>
      </c>
      <c r="L113" s="89">
        <v>12.05</v>
      </c>
      <c r="M113" s="120">
        <f>SUM(J113*L113/1000)</f>
        <v>30.857037500000001</v>
      </c>
      <c r="N113" s="88" t="s">
        <v>146</v>
      </c>
    </row>
    <row r="114" spans="1:14" x14ac:dyDescent="0.5">
      <c r="A114" s="86"/>
      <c r="B114" s="80"/>
      <c r="C114" s="80"/>
      <c r="D114" s="80" t="s">
        <v>147</v>
      </c>
      <c r="E114" s="80"/>
      <c r="F114" s="80" t="s">
        <v>108</v>
      </c>
      <c r="G114" s="80"/>
      <c r="H114" s="80"/>
      <c r="I114" s="100"/>
      <c r="J114" s="121">
        <f>SUM(J11)</f>
        <v>0</v>
      </c>
      <c r="K114" s="118" t="s">
        <v>77</v>
      </c>
      <c r="L114" s="89">
        <v>7.7</v>
      </c>
      <c r="M114" s="120">
        <f>SUM(J114*L114)</f>
        <v>0</v>
      </c>
      <c r="N114" s="118" t="s">
        <v>77</v>
      </c>
    </row>
    <row r="115" spans="1:14" x14ac:dyDescent="0.5">
      <c r="A115" s="86"/>
      <c r="B115" s="80"/>
      <c r="C115" s="80"/>
      <c r="D115" s="80" t="s">
        <v>148</v>
      </c>
      <c r="E115" s="80"/>
      <c r="F115" s="80"/>
      <c r="G115" s="80"/>
      <c r="H115" s="80"/>
      <c r="I115" s="100"/>
      <c r="J115" s="91">
        <f>J110</f>
        <v>374.83</v>
      </c>
      <c r="K115" s="118" t="s">
        <v>77</v>
      </c>
      <c r="L115" s="89">
        <v>0.04</v>
      </c>
      <c r="M115" s="120">
        <f>SUM(J115*L115)</f>
        <v>14.9932</v>
      </c>
      <c r="N115" s="118" t="s">
        <v>77</v>
      </c>
    </row>
    <row r="116" spans="1:14" x14ac:dyDescent="0.5">
      <c r="A116" s="86"/>
      <c r="B116" s="80"/>
      <c r="C116" s="80"/>
      <c r="D116" s="80" t="s">
        <v>149</v>
      </c>
      <c r="E116" s="80"/>
      <c r="F116" s="80"/>
      <c r="G116" s="80"/>
      <c r="H116" s="80"/>
      <c r="I116" s="100"/>
      <c r="J116" s="122">
        <f>SUM(J12)</f>
        <v>0</v>
      </c>
      <c r="K116" s="118" t="s">
        <v>77</v>
      </c>
      <c r="L116" s="89">
        <v>3</v>
      </c>
      <c r="M116" s="138">
        <f>SUM(J116*L116)</f>
        <v>0</v>
      </c>
      <c r="N116" s="118" t="s">
        <v>77</v>
      </c>
    </row>
    <row r="117" spans="1:14" x14ac:dyDescent="0.5">
      <c r="A117" s="86"/>
      <c r="B117" s="80"/>
      <c r="C117" s="80"/>
      <c r="D117" s="256" t="s">
        <v>73</v>
      </c>
      <c r="E117" s="256"/>
      <c r="F117" s="256"/>
      <c r="G117" s="80"/>
      <c r="H117" s="80"/>
      <c r="I117" s="80"/>
      <c r="J117" s="80"/>
      <c r="K117" s="80"/>
      <c r="L117" s="80"/>
      <c r="M117" s="126">
        <f>SUM(M113:M116)</f>
        <v>45.850237499999999</v>
      </c>
      <c r="N117" s="98" t="s">
        <v>111</v>
      </c>
    </row>
    <row r="121" spans="1:14" x14ac:dyDescent="0.5">
      <c r="A121" s="255" t="s">
        <v>70</v>
      </c>
      <c r="B121" s="256"/>
      <c r="C121" s="256"/>
      <c r="D121" s="256"/>
      <c r="E121" s="256"/>
      <c r="F121" s="256"/>
      <c r="G121" s="256"/>
      <c r="H121" s="256"/>
      <c r="I121" s="257"/>
      <c r="J121" s="78" t="s">
        <v>71</v>
      </c>
      <c r="K121" s="78" t="s">
        <v>2</v>
      </c>
      <c r="L121" s="78" t="s">
        <v>72</v>
      </c>
      <c r="M121" s="78" t="s">
        <v>73</v>
      </c>
      <c r="N121" s="78" t="s">
        <v>2</v>
      </c>
    </row>
    <row r="122" spans="1:14" x14ac:dyDescent="0.5">
      <c r="A122" s="86"/>
      <c r="B122" s="113" t="s">
        <v>150</v>
      </c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100"/>
    </row>
    <row r="123" spans="1:14" x14ac:dyDescent="0.5">
      <c r="A123" s="86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100"/>
    </row>
    <row r="124" spans="1:14" x14ac:dyDescent="0.5">
      <c r="A124" s="86"/>
      <c r="B124" s="80"/>
      <c r="C124" s="80"/>
      <c r="D124" s="80" t="s">
        <v>151</v>
      </c>
      <c r="E124" s="80"/>
      <c r="F124" s="80"/>
      <c r="G124" s="80"/>
      <c r="H124" s="80"/>
      <c r="I124" s="100"/>
      <c r="J124" s="121"/>
      <c r="K124" s="118" t="s">
        <v>77</v>
      </c>
      <c r="L124" s="139">
        <v>0.2</v>
      </c>
      <c r="M124" s="120">
        <f>SUM(J124*L124)</f>
        <v>0</v>
      </c>
      <c r="N124" s="118" t="s">
        <v>77</v>
      </c>
    </row>
    <row r="125" spans="1:14" x14ac:dyDescent="0.5">
      <c r="A125" s="86"/>
      <c r="B125" s="80"/>
      <c r="C125" s="80"/>
      <c r="D125" s="80" t="s">
        <v>152</v>
      </c>
      <c r="E125" s="80"/>
      <c r="F125" s="80"/>
      <c r="G125" s="80"/>
      <c r="H125" s="80"/>
      <c r="I125" s="100"/>
      <c r="J125" s="91">
        <v>271.02999999999997</v>
      </c>
      <c r="K125" s="118" t="s">
        <v>77</v>
      </c>
      <c r="L125" s="89">
        <v>0.04</v>
      </c>
      <c r="M125" s="120">
        <f>SUM(J125*L125)</f>
        <v>10.841199999999999</v>
      </c>
      <c r="N125" s="118" t="s">
        <v>77</v>
      </c>
    </row>
    <row r="126" spans="1:14" x14ac:dyDescent="0.5">
      <c r="A126" s="86"/>
      <c r="B126" s="80"/>
      <c r="C126" s="80"/>
      <c r="D126" s="80" t="s">
        <v>153</v>
      </c>
      <c r="E126" s="80"/>
      <c r="F126" s="80"/>
      <c r="G126" s="80"/>
      <c r="H126" s="80"/>
      <c r="I126" s="100"/>
      <c r="J126" s="87">
        <v>607.48</v>
      </c>
      <c r="K126" s="118" t="s">
        <v>77</v>
      </c>
      <c r="L126" s="89">
        <v>0.05</v>
      </c>
      <c r="M126" s="138">
        <f>SUM(J126*L126)</f>
        <v>30.374000000000002</v>
      </c>
      <c r="N126" s="118" t="s">
        <v>77</v>
      </c>
    </row>
    <row r="127" spans="1:14" x14ac:dyDescent="0.5">
      <c r="A127" s="86"/>
      <c r="B127" s="80"/>
      <c r="C127" s="80"/>
      <c r="D127" s="80" t="s">
        <v>154</v>
      </c>
      <c r="E127" s="80"/>
      <c r="F127" s="80"/>
      <c r="G127" s="80"/>
      <c r="H127" s="80"/>
      <c r="I127" s="80"/>
      <c r="J127" s="140">
        <v>129.91</v>
      </c>
      <c r="K127" s="115" t="s">
        <v>77</v>
      </c>
      <c r="L127" s="95">
        <v>0.01</v>
      </c>
      <c r="M127" s="138">
        <f>SUM(J127*L127)</f>
        <v>1.2990999999999999</v>
      </c>
      <c r="N127" s="118"/>
    </row>
    <row r="128" spans="1:14" x14ac:dyDescent="0.5">
      <c r="A128" s="86"/>
      <c r="B128" s="80"/>
      <c r="C128" s="80"/>
      <c r="D128" s="256" t="s">
        <v>73</v>
      </c>
      <c r="E128" s="256"/>
      <c r="F128" s="256"/>
      <c r="G128" s="80"/>
      <c r="H128" s="80"/>
      <c r="I128" s="80"/>
      <c r="J128" s="80"/>
      <c r="K128" s="80"/>
      <c r="L128" s="100"/>
      <c r="M128" s="126">
        <f>SUM(M123:M126)</f>
        <v>41.215200000000003</v>
      </c>
      <c r="N128" s="98" t="s">
        <v>111</v>
      </c>
    </row>
    <row r="129" spans="1:14" x14ac:dyDescent="0.5">
      <c r="A129" s="86"/>
      <c r="B129" s="80"/>
      <c r="C129" s="80" t="s">
        <v>155</v>
      </c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100"/>
    </row>
    <row r="130" spans="1:14" x14ac:dyDescent="0.5">
      <c r="A130" s="86"/>
      <c r="B130" s="80"/>
      <c r="C130" s="80" t="s">
        <v>156</v>
      </c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100"/>
    </row>
    <row r="131" spans="1:14" x14ac:dyDescent="0.5">
      <c r="A131" s="86"/>
      <c r="B131" s="80"/>
      <c r="C131" s="80"/>
      <c r="D131" s="80" t="s">
        <v>157</v>
      </c>
      <c r="E131" s="80"/>
      <c r="F131" s="80"/>
      <c r="G131" s="80"/>
      <c r="H131" s="80"/>
      <c r="I131" s="100"/>
      <c r="J131" s="141">
        <v>373.83</v>
      </c>
      <c r="K131" s="128" t="s">
        <v>77</v>
      </c>
      <c r="L131" s="129">
        <v>0.04</v>
      </c>
      <c r="M131" s="135">
        <f>SUM(J131*L131)</f>
        <v>14.953199999999999</v>
      </c>
      <c r="N131" s="128" t="s">
        <v>77</v>
      </c>
    </row>
    <row r="132" spans="1:14" x14ac:dyDescent="0.5">
      <c r="A132" s="86"/>
      <c r="B132" s="80"/>
      <c r="C132" s="80"/>
      <c r="D132" s="80" t="s">
        <v>158</v>
      </c>
      <c r="E132" s="80"/>
      <c r="F132" s="80"/>
      <c r="G132" s="80"/>
      <c r="H132" s="80"/>
      <c r="I132" s="100"/>
      <c r="J132" s="91">
        <v>373.83</v>
      </c>
      <c r="K132" s="118" t="s">
        <v>77</v>
      </c>
      <c r="L132" s="89">
        <v>0.05</v>
      </c>
      <c r="M132" s="120">
        <f>SUM(J132*L132)</f>
        <v>18.691500000000001</v>
      </c>
      <c r="N132" s="118" t="s">
        <v>77</v>
      </c>
    </row>
    <row r="133" spans="1:14" x14ac:dyDescent="0.5">
      <c r="A133" s="86"/>
      <c r="B133" s="80"/>
      <c r="C133" s="80"/>
      <c r="D133" s="80" t="s">
        <v>159</v>
      </c>
      <c r="E133" s="80"/>
      <c r="F133" s="80"/>
      <c r="G133" s="80"/>
      <c r="H133" s="80"/>
      <c r="I133" s="100"/>
      <c r="J133" s="87"/>
      <c r="K133" s="118" t="s">
        <v>77</v>
      </c>
      <c r="L133" s="89">
        <v>1</v>
      </c>
      <c r="M133" s="138">
        <f>SUM(J133*L133)</f>
        <v>0</v>
      </c>
      <c r="N133" s="118" t="s">
        <v>77</v>
      </c>
    </row>
    <row r="134" spans="1:14" x14ac:dyDescent="0.5">
      <c r="A134" s="86"/>
      <c r="B134" s="80"/>
      <c r="C134" s="80"/>
      <c r="D134" s="256" t="s">
        <v>73</v>
      </c>
      <c r="E134" s="256"/>
      <c r="F134" s="256"/>
      <c r="G134" s="80"/>
      <c r="H134" s="80"/>
      <c r="I134" s="80"/>
      <c r="J134" s="80"/>
      <c r="K134" s="80"/>
      <c r="L134" s="100"/>
      <c r="M134" s="126">
        <f>SUM(M130:M133)</f>
        <v>33.6447</v>
      </c>
      <c r="N134" s="98" t="s">
        <v>111</v>
      </c>
    </row>
    <row r="135" spans="1:14" x14ac:dyDescent="0.5">
      <c r="A135" s="86"/>
      <c r="B135" s="80"/>
      <c r="C135" s="80" t="s">
        <v>160</v>
      </c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100"/>
    </row>
    <row r="136" spans="1:14" x14ac:dyDescent="0.5">
      <c r="A136" s="86"/>
      <c r="B136" s="80"/>
      <c r="C136" s="80" t="s">
        <v>161</v>
      </c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100"/>
    </row>
    <row r="137" spans="1:14" x14ac:dyDescent="0.5">
      <c r="A137" s="86"/>
      <c r="B137" s="80"/>
      <c r="C137" s="80"/>
      <c r="D137" s="80" t="s">
        <v>162</v>
      </c>
      <c r="E137" s="80"/>
      <c r="F137" s="80"/>
      <c r="G137" s="80"/>
      <c r="H137" s="80"/>
      <c r="I137" s="100"/>
      <c r="J137" s="141">
        <v>495.33</v>
      </c>
      <c r="K137" s="128" t="s">
        <v>77</v>
      </c>
      <c r="L137" s="129">
        <v>0.5</v>
      </c>
      <c r="M137" s="135">
        <f>SUM(J137*L137)</f>
        <v>247.66499999999999</v>
      </c>
      <c r="N137" s="128" t="s">
        <v>77</v>
      </c>
    </row>
    <row r="138" spans="1:14" x14ac:dyDescent="0.5">
      <c r="A138" s="86"/>
      <c r="B138" s="80"/>
      <c r="C138" s="80"/>
      <c r="D138" s="80" t="s">
        <v>163</v>
      </c>
      <c r="E138" s="80"/>
      <c r="F138" s="80"/>
      <c r="G138" s="80"/>
      <c r="H138" s="80"/>
      <c r="I138" s="100"/>
      <c r="J138" s="91">
        <f>J21</f>
        <v>439.25</v>
      </c>
      <c r="K138" s="118" t="s">
        <v>77</v>
      </c>
      <c r="L138" s="89">
        <v>0.15</v>
      </c>
      <c r="M138" s="120">
        <f>SUM(J138*L138)</f>
        <v>65.887500000000003</v>
      </c>
      <c r="N138" s="118" t="s">
        <v>77</v>
      </c>
    </row>
    <row r="139" spans="1:14" x14ac:dyDescent="0.5">
      <c r="A139" s="86"/>
      <c r="B139" s="80"/>
      <c r="C139" s="80"/>
      <c r="D139" s="80" t="s">
        <v>164</v>
      </c>
      <c r="E139" s="80"/>
      <c r="F139" s="80"/>
      <c r="G139" s="80"/>
      <c r="H139" s="80"/>
      <c r="I139" s="100"/>
      <c r="J139" s="87">
        <f>J13</f>
        <v>47.9</v>
      </c>
      <c r="K139" s="118" t="s">
        <v>77</v>
      </c>
      <c r="L139" s="89">
        <v>0.13</v>
      </c>
      <c r="M139" s="138">
        <f>SUM(J139*L139)</f>
        <v>6.2270000000000003</v>
      </c>
      <c r="N139" s="118" t="s">
        <v>77</v>
      </c>
    </row>
    <row r="140" spans="1:14" x14ac:dyDescent="0.5">
      <c r="A140" s="86"/>
      <c r="B140" s="80"/>
      <c r="C140" s="80"/>
      <c r="D140" s="256" t="s">
        <v>73</v>
      </c>
      <c r="E140" s="256"/>
      <c r="F140" s="256"/>
      <c r="G140" s="80"/>
      <c r="H140" s="80"/>
      <c r="I140" s="80"/>
      <c r="J140" s="80"/>
      <c r="K140" s="80"/>
      <c r="L140" s="100"/>
      <c r="M140" s="142">
        <f>SUM(M136:M139)</f>
        <v>319.77949999999998</v>
      </c>
      <c r="N140" s="98" t="s">
        <v>111</v>
      </c>
    </row>
    <row r="141" spans="1:14" x14ac:dyDescent="0.5">
      <c r="A141" s="86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100"/>
    </row>
    <row r="142" spans="1:14" x14ac:dyDescent="0.5">
      <c r="A142" s="86"/>
      <c r="B142" s="80"/>
      <c r="C142" s="143" t="s">
        <v>165</v>
      </c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100"/>
    </row>
    <row r="145" spans="1:14" x14ac:dyDescent="0.5">
      <c r="A145" s="255" t="s">
        <v>70</v>
      </c>
      <c r="B145" s="256"/>
      <c r="C145" s="256"/>
      <c r="D145" s="256"/>
      <c r="E145" s="256"/>
      <c r="F145" s="256"/>
      <c r="G145" s="256"/>
      <c r="H145" s="256"/>
      <c r="I145" s="257"/>
      <c r="J145" s="78" t="s">
        <v>71</v>
      </c>
      <c r="K145" s="78" t="s">
        <v>2</v>
      </c>
      <c r="L145" s="78" t="s">
        <v>72</v>
      </c>
      <c r="M145" s="78" t="s">
        <v>73</v>
      </c>
      <c r="N145" s="78" t="s">
        <v>2</v>
      </c>
    </row>
    <row r="146" spans="1:14" x14ac:dyDescent="0.5">
      <c r="A146" s="86"/>
      <c r="B146" s="80" t="s">
        <v>166</v>
      </c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100"/>
    </row>
    <row r="147" spans="1:14" x14ac:dyDescent="0.5">
      <c r="A147" s="86"/>
      <c r="B147" s="80"/>
      <c r="C147" s="80" t="s">
        <v>167</v>
      </c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100"/>
    </row>
    <row r="148" spans="1:14" x14ac:dyDescent="0.5">
      <c r="A148" s="86"/>
      <c r="B148" s="80"/>
      <c r="C148" s="80"/>
      <c r="D148" s="80" t="s">
        <v>168</v>
      </c>
      <c r="E148" s="80"/>
      <c r="F148" s="80"/>
      <c r="G148" s="80"/>
      <c r="H148" s="80"/>
      <c r="I148" s="100"/>
      <c r="J148" s="141">
        <v>0</v>
      </c>
      <c r="K148" s="128" t="s">
        <v>77</v>
      </c>
      <c r="L148" s="129">
        <v>1</v>
      </c>
      <c r="M148" s="135">
        <f>SUM(J148*L148)</f>
        <v>0</v>
      </c>
      <c r="N148" s="128" t="s">
        <v>77</v>
      </c>
    </row>
    <row r="149" spans="1:14" x14ac:dyDescent="0.5">
      <c r="A149" s="86"/>
      <c r="B149" s="80"/>
      <c r="C149" s="80"/>
      <c r="D149" s="80" t="s">
        <v>169</v>
      </c>
      <c r="E149" s="80"/>
      <c r="F149" s="80"/>
      <c r="G149" s="80"/>
      <c r="H149" s="80"/>
      <c r="I149" s="100"/>
      <c r="J149" s="91">
        <v>0</v>
      </c>
      <c r="K149" s="118" t="s">
        <v>77</v>
      </c>
      <c r="L149" s="89">
        <v>0.51</v>
      </c>
      <c r="M149" s="120">
        <f>SUM(J149*L149)</f>
        <v>0</v>
      </c>
      <c r="N149" s="118" t="s">
        <v>77</v>
      </c>
    </row>
    <row r="150" spans="1:14" x14ac:dyDescent="0.5">
      <c r="A150" s="86"/>
      <c r="B150" s="80"/>
      <c r="C150" s="80"/>
      <c r="D150" s="80" t="s">
        <v>170</v>
      </c>
      <c r="E150" s="80"/>
      <c r="F150" s="80"/>
      <c r="G150" s="80"/>
      <c r="H150" s="80"/>
      <c r="I150" s="100"/>
      <c r="J150" s="87"/>
      <c r="K150" s="118" t="s">
        <v>77</v>
      </c>
      <c r="L150" s="89">
        <v>0.2</v>
      </c>
      <c r="M150" s="138">
        <f>SUM(J150*L150)</f>
        <v>0</v>
      </c>
      <c r="N150" s="118" t="s">
        <v>77</v>
      </c>
    </row>
    <row r="151" spans="1:14" x14ac:dyDescent="0.5">
      <c r="A151" s="86"/>
      <c r="B151" s="80"/>
      <c r="C151" s="80"/>
      <c r="D151" s="256" t="s">
        <v>73</v>
      </c>
      <c r="E151" s="256"/>
      <c r="F151" s="256"/>
      <c r="G151" s="80"/>
      <c r="H151" s="80"/>
      <c r="I151" s="80"/>
      <c r="J151" s="80"/>
      <c r="K151" s="80"/>
      <c r="L151" s="100"/>
      <c r="M151" s="126">
        <f>SUM(M147:M150)</f>
        <v>0</v>
      </c>
      <c r="N151" s="98" t="s">
        <v>111</v>
      </c>
    </row>
    <row r="152" spans="1:14" x14ac:dyDescent="0.5">
      <c r="A152" s="86"/>
      <c r="B152" s="80"/>
      <c r="C152" s="143" t="s">
        <v>171</v>
      </c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100"/>
    </row>
    <row r="153" spans="1:14" x14ac:dyDescent="0.5">
      <c r="A153" s="86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100"/>
    </row>
    <row r="154" spans="1:14" x14ac:dyDescent="0.5">
      <c r="A154" s="86"/>
      <c r="B154" s="80"/>
      <c r="C154" s="80" t="s">
        <v>172</v>
      </c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100"/>
    </row>
    <row r="155" spans="1:14" x14ac:dyDescent="0.5">
      <c r="A155" s="86"/>
      <c r="B155" s="80"/>
      <c r="C155" s="80" t="s">
        <v>173</v>
      </c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100"/>
    </row>
    <row r="156" spans="1:14" x14ac:dyDescent="0.5">
      <c r="A156" s="86"/>
      <c r="B156" s="80"/>
      <c r="C156" s="80"/>
      <c r="D156" s="80" t="s">
        <v>174</v>
      </c>
      <c r="E156" s="80"/>
      <c r="F156" s="80"/>
      <c r="G156" s="80"/>
      <c r="H156" s="80"/>
      <c r="I156" s="100"/>
      <c r="J156" s="141">
        <v>0</v>
      </c>
      <c r="K156" s="128" t="s">
        <v>77</v>
      </c>
      <c r="L156" s="129">
        <v>0.55000000000000004</v>
      </c>
      <c r="M156" s="135">
        <f>SUM(J156*L156)</f>
        <v>0</v>
      </c>
      <c r="N156" s="128" t="s">
        <v>77</v>
      </c>
    </row>
    <row r="157" spans="1:14" x14ac:dyDescent="0.5">
      <c r="A157" s="86"/>
      <c r="B157" s="80"/>
      <c r="C157" s="80"/>
      <c r="D157" s="80" t="s">
        <v>175</v>
      </c>
      <c r="E157" s="80"/>
      <c r="F157" s="80"/>
      <c r="G157" s="80"/>
      <c r="H157" s="80"/>
      <c r="I157" s="100"/>
      <c r="J157" s="91">
        <v>0</v>
      </c>
      <c r="K157" s="118" t="s">
        <v>77</v>
      </c>
      <c r="L157" s="89">
        <v>0.25</v>
      </c>
      <c r="M157" s="120">
        <f>SUM(J157*L157)</f>
        <v>0</v>
      </c>
      <c r="N157" s="118" t="s">
        <v>77</v>
      </c>
    </row>
    <row r="158" spans="1:14" x14ac:dyDescent="0.5">
      <c r="A158" s="86"/>
      <c r="B158" s="80"/>
      <c r="C158" s="80"/>
      <c r="D158" s="80" t="s">
        <v>176</v>
      </c>
      <c r="E158" s="80"/>
      <c r="F158" s="80"/>
      <c r="G158" s="80"/>
      <c r="H158" s="80"/>
      <c r="I158" s="100"/>
      <c r="J158" s="87"/>
      <c r="K158" s="118" t="s">
        <v>77</v>
      </c>
      <c r="L158" s="89">
        <v>0.3</v>
      </c>
      <c r="M158" s="138">
        <f>SUM(J158*L158)</f>
        <v>0</v>
      </c>
      <c r="N158" s="118" t="s">
        <v>77</v>
      </c>
    </row>
    <row r="159" spans="1:14" x14ac:dyDescent="0.5">
      <c r="A159" s="86"/>
      <c r="B159" s="80"/>
      <c r="C159" s="80"/>
      <c r="D159" s="256" t="s">
        <v>73</v>
      </c>
      <c r="E159" s="256"/>
      <c r="F159" s="256"/>
      <c r="G159" s="80"/>
      <c r="H159" s="80"/>
      <c r="I159" s="80"/>
      <c r="J159" s="80"/>
      <c r="K159" s="80"/>
      <c r="L159" s="100"/>
      <c r="M159" s="126">
        <f>SUM(M155:M158)</f>
        <v>0</v>
      </c>
      <c r="N159" s="98" t="s">
        <v>111</v>
      </c>
    </row>
    <row r="169" spans="1:14" x14ac:dyDescent="0.5">
      <c r="A169" s="255" t="s">
        <v>70</v>
      </c>
      <c r="B169" s="256"/>
      <c r="C169" s="256"/>
      <c r="D169" s="256"/>
      <c r="E169" s="256"/>
      <c r="F169" s="256"/>
      <c r="G169" s="256"/>
      <c r="H169" s="256"/>
      <c r="I169" s="257"/>
      <c r="J169" s="78" t="s">
        <v>71</v>
      </c>
      <c r="K169" s="78" t="s">
        <v>2</v>
      </c>
      <c r="L169" s="78" t="s">
        <v>72</v>
      </c>
      <c r="M169" s="78" t="s">
        <v>73</v>
      </c>
      <c r="N169" s="78" t="s">
        <v>2</v>
      </c>
    </row>
    <row r="170" spans="1:14" x14ac:dyDescent="0.5">
      <c r="A170" s="86" t="s">
        <v>177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100"/>
    </row>
    <row r="171" spans="1:14" x14ac:dyDescent="0.5">
      <c r="A171" s="86" t="s">
        <v>178</v>
      </c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100"/>
    </row>
    <row r="172" spans="1:14" x14ac:dyDescent="0.5">
      <c r="A172" s="86"/>
      <c r="B172" s="80"/>
      <c r="C172" s="80"/>
      <c r="D172" s="80" t="s">
        <v>179</v>
      </c>
      <c r="E172" s="80"/>
      <c r="F172" s="80"/>
      <c r="G172" s="80"/>
      <c r="H172" s="80"/>
      <c r="I172" s="100"/>
      <c r="J172" s="127"/>
      <c r="K172" s="128" t="s">
        <v>77</v>
      </c>
      <c r="L172" s="129">
        <v>400</v>
      </c>
      <c r="M172" s="135">
        <f>SUM(J172*L172/1000)</f>
        <v>0</v>
      </c>
      <c r="N172" s="128" t="s">
        <v>77</v>
      </c>
    </row>
    <row r="173" spans="1:14" x14ac:dyDescent="0.5">
      <c r="A173" s="86"/>
      <c r="B173" s="80"/>
      <c r="C173" s="80"/>
      <c r="D173" s="80" t="s">
        <v>180</v>
      </c>
      <c r="E173" s="80"/>
      <c r="F173" s="80"/>
      <c r="G173" s="80"/>
      <c r="H173" s="80"/>
      <c r="I173" s="100"/>
      <c r="J173" s="91"/>
      <c r="K173" s="118" t="s">
        <v>77</v>
      </c>
      <c r="L173" s="139">
        <v>0.91200000000000003</v>
      </c>
      <c r="M173" s="120">
        <f>SUM(J173*L173)</f>
        <v>0</v>
      </c>
      <c r="N173" s="118" t="s">
        <v>77</v>
      </c>
    </row>
    <row r="174" spans="1:14" x14ac:dyDescent="0.5">
      <c r="A174" s="86"/>
      <c r="B174" s="80"/>
      <c r="C174" s="80"/>
      <c r="D174" s="256" t="s">
        <v>73</v>
      </c>
      <c r="E174" s="256"/>
      <c r="F174" s="256"/>
      <c r="G174" s="80"/>
      <c r="H174" s="80"/>
      <c r="I174" s="80"/>
      <c r="J174" s="80"/>
      <c r="K174" s="80"/>
      <c r="L174" s="80"/>
      <c r="M174" s="126">
        <f>SUM(M172:M173)</f>
        <v>0</v>
      </c>
      <c r="N174" s="78" t="s">
        <v>80</v>
      </c>
    </row>
    <row r="175" spans="1:14" x14ac:dyDescent="0.5">
      <c r="A175" s="86" t="s">
        <v>181</v>
      </c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100"/>
    </row>
    <row r="176" spans="1:14" x14ac:dyDescent="0.5">
      <c r="A176" s="86"/>
      <c r="B176" s="80" t="s">
        <v>182</v>
      </c>
      <c r="C176" s="80"/>
      <c r="D176" s="80"/>
      <c r="E176" s="80"/>
      <c r="F176" s="80"/>
      <c r="G176" s="80"/>
      <c r="H176" s="80"/>
      <c r="I176" s="100"/>
      <c r="J176" s="87">
        <v>180</v>
      </c>
      <c r="K176" s="118" t="s">
        <v>77</v>
      </c>
      <c r="L176" s="89">
        <v>1.05</v>
      </c>
      <c r="M176" s="120">
        <f>SUM(J176*L176)</f>
        <v>189</v>
      </c>
      <c r="N176" s="118" t="s">
        <v>77</v>
      </c>
    </row>
    <row r="177" spans="1:14" x14ac:dyDescent="0.5">
      <c r="A177" s="86"/>
      <c r="B177" s="80" t="s">
        <v>183</v>
      </c>
      <c r="C177" s="80"/>
      <c r="D177" s="80"/>
      <c r="E177" s="80"/>
      <c r="F177" s="80"/>
      <c r="G177" s="80"/>
      <c r="H177" s="80"/>
      <c r="I177" s="100"/>
      <c r="J177" s="87">
        <f>J4</f>
        <v>2560.75</v>
      </c>
      <c r="K177" s="118" t="s">
        <v>77</v>
      </c>
      <c r="L177" s="89">
        <v>20</v>
      </c>
      <c r="M177" s="120">
        <f>SUM(J177*L177/1000)</f>
        <v>51.215000000000003</v>
      </c>
      <c r="N177" s="118" t="s">
        <v>77</v>
      </c>
    </row>
    <row r="178" spans="1:14" x14ac:dyDescent="0.5">
      <c r="A178" s="86"/>
      <c r="B178" s="80" t="s">
        <v>184</v>
      </c>
      <c r="C178" s="80"/>
      <c r="D178" s="80"/>
      <c r="E178" s="80"/>
      <c r="F178" s="80"/>
      <c r="G178" s="80"/>
      <c r="H178" s="80"/>
      <c r="I178" s="100"/>
      <c r="J178" s="91">
        <f>J6</f>
        <v>374.83</v>
      </c>
      <c r="K178" s="118" t="s">
        <v>77</v>
      </c>
      <c r="L178" s="89">
        <v>0.11</v>
      </c>
      <c r="M178" s="120">
        <f>SUM(J178*L178)</f>
        <v>41.231299999999997</v>
      </c>
      <c r="N178" s="118" t="s">
        <v>77</v>
      </c>
    </row>
    <row r="179" spans="1:14" x14ac:dyDescent="0.5">
      <c r="A179" s="86"/>
      <c r="B179" s="80" t="s">
        <v>185</v>
      </c>
      <c r="C179" s="80"/>
      <c r="D179" s="80"/>
      <c r="E179" s="80"/>
      <c r="F179" s="80"/>
      <c r="G179" s="80"/>
      <c r="H179" s="80"/>
      <c r="I179" s="100"/>
      <c r="J179" s="144"/>
      <c r="K179" s="118" t="s">
        <v>77</v>
      </c>
      <c r="L179" s="89">
        <v>6</v>
      </c>
      <c r="M179" s="120">
        <f>SUM(J179*L179)</f>
        <v>0</v>
      </c>
      <c r="N179" s="118" t="s">
        <v>77</v>
      </c>
    </row>
    <row r="180" spans="1:14" x14ac:dyDescent="0.5">
      <c r="A180" s="86"/>
      <c r="B180" s="80"/>
      <c r="C180" s="80"/>
      <c r="D180" s="256" t="s">
        <v>73</v>
      </c>
      <c r="E180" s="256"/>
      <c r="F180" s="256"/>
      <c r="G180" s="80"/>
      <c r="H180" s="80"/>
      <c r="I180" s="80"/>
      <c r="J180" s="80"/>
      <c r="K180" s="80"/>
      <c r="L180" s="80"/>
      <c r="M180" s="126">
        <f>SUM(M176:M179)</f>
        <v>281.44630000000001</v>
      </c>
      <c r="N180" s="118" t="s">
        <v>111</v>
      </c>
    </row>
    <row r="181" spans="1:14" x14ac:dyDescent="0.5">
      <c r="A181" s="86" t="s">
        <v>186</v>
      </c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100"/>
    </row>
    <row r="182" spans="1:14" x14ac:dyDescent="0.5">
      <c r="A182" s="86"/>
      <c r="B182" s="80" t="s">
        <v>187</v>
      </c>
      <c r="C182" s="80"/>
      <c r="D182" s="80"/>
      <c r="E182" s="80"/>
      <c r="F182" s="80"/>
      <c r="G182" s="80"/>
      <c r="H182" s="80"/>
      <c r="I182" s="100"/>
      <c r="J182" s="87">
        <v>180</v>
      </c>
      <c r="K182" s="118" t="s">
        <v>77</v>
      </c>
      <c r="L182" s="89">
        <v>1.05</v>
      </c>
      <c r="M182" s="120">
        <f>SUM(J182*L182)</f>
        <v>189</v>
      </c>
      <c r="N182" s="118" t="s">
        <v>77</v>
      </c>
    </row>
    <row r="183" spans="1:14" x14ac:dyDescent="0.5">
      <c r="A183" s="86"/>
      <c r="B183" s="80" t="s">
        <v>188</v>
      </c>
      <c r="C183" s="80"/>
      <c r="D183" s="80"/>
      <c r="E183" s="80"/>
      <c r="F183" s="80"/>
      <c r="G183" s="80"/>
      <c r="H183" s="80"/>
      <c r="I183" s="100"/>
      <c r="J183" s="127">
        <f>J177</f>
        <v>2560.75</v>
      </c>
      <c r="K183" s="118" t="s">
        <v>77</v>
      </c>
      <c r="L183" s="89">
        <v>12</v>
      </c>
      <c r="M183" s="120">
        <f>SUM(J183*L183/1000)</f>
        <v>30.728999999999999</v>
      </c>
      <c r="N183" s="118" t="s">
        <v>77</v>
      </c>
    </row>
    <row r="184" spans="1:14" x14ac:dyDescent="0.5">
      <c r="A184" s="86"/>
      <c r="B184" s="80" t="s">
        <v>189</v>
      </c>
      <c r="C184" s="80"/>
      <c r="D184" s="80"/>
      <c r="E184" s="80"/>
      <c r="F184" s="80"/>
      <c r="G184" s="80"/>
      <c r="H184" s="80"/>
      <c r="I184" s="100"/>
      <c r="J184" s="91">
        <f>J178</f>
        <v>374.83</v>
      </c>
      <c r="K184" s="118" t="s">
        <v>77</v>
      </c>
      <c r="L184" s="89">
        <v>7.0000000000000007E-2</v>
      </c>
      <c r="M184" s="120">
        <f>SUM(J184*L184)</f>
        <v>26.238100000000003</v>
      </c>
      <c r="N184" s="118" t="s">
        <v>77</v>
      </c>
    </row>
    <row r="185" spans="1:14" x14ac:dyDescent="0.5">
      <c r="A185" s="86"/>
      <c r="B185" s="80" t="s">
        <v>190</v>
      </c>
      <c r="C185" s="80"/>
      <c r="D185" s="80"/>
      <c r="E185" s="80"/>
      <c r="F185" s="80"/>
      <c r="G185" s="80"/>
      <c r="H185" s="80"/>
      <c r="I185" s="100"/>
      <c r="J185" s="144"/>
      <c r="K185" s="118" t="s">
        <v>77</v>
      </c>
      <c r="L185" s="89">
        <v>6</v>
      </c>
      <c r="M185" s="120">
        <f>SUM(J185*L185)</f>
        <v>0</v>
      </c>
      <c r="N185" s="118" t="s">
        <v>77</v>
      </c>
    </row>
    <row r="186" spans="1:14" x14ac:dyDescent="0.5">
      <c r="A186" s="86"/>
      <c r="B186" s="80"/>
      <c r="C186" s="80"/>
      <c r="D186" s="256" t="s">
        <v>73</v>
      </c>
      <c r="E186" s="256"/>
      <c r="F186" s="256"/>
      <c r="G186" s="80"/>
      <c r="H186" s="80"/>
      <c r="I186" s="80"/>
      <c r="J186" s="80"/>
      <c r="K186" s="80"/>
      <c r="L186" s="100"/>
      <c r="M186" s="126">
        <f>SUM(M182:M185)</f>
        <v>245.96709999999999</v>
      </c>
      <c r="N186" s="118" t="s">
        <v>111</v>
      </c>
    </row>
    <row r="193" spans="1:14" x14ac:dyDescent="0.5">
      <c r="A193" s="255" t="s">
        <v>70</v>
      </c>
      <c r="B193" s="256"/>
      <c r="C193" s="256"/>
      <c r="D193" s="256"/>
      <c r="E193" s="256"/>
      <c r="F193" s="256"/>
      <c r="G193" s="256"/>
      <c r="H193" s="256"/>
      <c r="I193" s="257"/>
      <c r="J193" s="78" t="s">
        <v>71</v>
      </c>
      <c r="K193" s="78" t="s">
        <v>2</v>
      </c>
      <c r="L193" s="78" t="s">
        <v>72</v>
      </c>
      <c r="M193" s="78" t="s">
        <v>73</v>
      </c>
      <c r="N193" s="78" t="s">
        <v>2</v>
      </c>
    </row>
    <row r="194" spans="1:14" x14ac:dyDescent="0.5">
      <c r="A194" s="145" t="s">
        <v>191</v>
      </c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100"/>
    </row>
    <row r="195" spans="1:14" x14ac:dyDescent="0.5">
      <c r="A195" s="86"/>
      <c r="B195" s="80"/>
      <c r="C195" s="80"/>
      <c r="D195" s="146" t="s">
        <v>192</v>
      </c>
      <c r="E195" s="80"/>
      <c r="F195" s="80"/>
      <c r="G195" s="80"/>
      <c r="H195" s="80"/>
      <c r="I195" s="100"/>
      <c r="J195" s="127"/>
      <c r="K195" s="128" t="s">
        <v>77</v>
      </c>
      <c r="L195" s="129">
        <v>400</v>
      </c>
      <c r="M195" s="135">
        <f>SUM(J195*L195/1000)</f>
        <v>0</v>
      </c>
      <c r="N195" s="128" t="s">
        <v>77</v>
      </c>
    </row>
    <row r="196" spans="1:14" x14ac:dyDescent="0.5">
      <c r="A196" s="86"/>
      <c r="B196" s="80"/>
      <c r="C196" s="80"/>
      <c r="D196" s="80" t="s">
        <v>180</v>
      </c>
      <c r="E196" s="80"/>
      <c r="F196" s="80"/>
      <c r="G196" s="80"/>
      <c r="H196" s="80"/>
      <c r="I196" s="100"/>
      <c r="J196" s="91"/>
      <c r="K196" s="118" t="s">
        <v>77</v>
      </c>
      <c r="L196" s="139">
        <v>0.91200000000000003</v>
      </c>
      <c r="M196" s="120">
        <f>SUM(J196*L196)</f>
        <v>0</v>
      </c>
      <c r="N196" s="118" t="s">
        <v>77</v>
      </c>
    </row>
    <row r="197" spans="1:14" x14ac:dyDescent="0.5">
      <c r="A197" s="86"/>
      <c r="B197" s="80"/>
      <c r="C197" s="80"/>
      <c r="D197" s="256" t="s">
        <v>73</v>
      </c>
      <c r="E197" s="256"/>
      <c r="F197" s="256"/>
      <c r="G197" s="80"/>
      <c r="H197" s="80"/>
      <c r="I197" s="80"/>
      <c r="J197" s="80"/>
      <c r="K197" s="80"/>
      <c r="L197" s="100"/>
      <c r="M197" s="126">
        <f>SUM(M195:M196)</f>
        <v>0</v>
      </c>
      <c r="N197" s="78" t="s">
        <v>80</v>
      </c>
    </row>
    <row r="198" spans="1:14" x14ac:dyDescent="0.5">
      <c r="A198" s="86"/>
      <c r="B198" s="113" t="s">
        <v>193</v>
      </c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100"/>
    </row>
    <row r="199" spans="1:14" x14ac:dyDescent="0.5">
      <c r="A199" s="86"/>
      <c r="B199" s="80"/>
      <c r="C199" s="80" t="s">
        <v>194</v>
      </c>
      <c r="D199" s="80"/>
      <c r="E199" s="80"/>
      <c r="F199" s="80"/>
      <c r="G199" s="80"/>
      <c r="H199" s="80"/>
      <c r="I199" s="100"/>
      <c r="J199" s="127"/>
      <c r="K199" s="128" t="s">
        <v>77</v>
      </c>
      <c r="L199" s="129">
        <v>11</v>
      </c>
      <c r="M199" s="135">
        <f>SUM(J199*L199/1000)</f>
        <v>0</v>
      </c>
      <c r="N199" s="128" t="s">
        <v>77</v>
      </c>
    </row>
    <row r="200" spans="1:14" x14ac:dyDescent="0.5">
      <c r="A200" s="86"/>
      <c r="B200" s="80"/>
      <c r="C200" s="80" t="s">
        <v>195</v>
      </c>
      <c r="D200" s="80"/>
      <c r="E200" s="80"/>
      <c r="F200" s="80"/>
      <c r="G200" s="80"/>
      <c r="H200" s="80"/>
      <c r="I200" s="100"/>
      <c r="J200" s="91"/>
      <c r="K200" s="118" t="s">
        <v>77</v>
      </c>
      <c r="L200" s="139">
        <v>1.7999999999999999E-2</v>
      </c>
      <c r="M200" s="120">
        <f>SUM(J200*L200)</f>
        <v>0</v>
      </c>
      <c r="N200" s="118" t="s">
        <v>77</v>
      </c>
    </row>
    <row r="201" spans="1:14" x14ac:dyDescent="0.5">
      <c r="A201" s="86"/>
      <c r="B201" s="80"/>
      <c r="C201" s="80" t="s">
        <v>196</v>
      </c>
      <c r="D201" s="80"/>
      <c r="E201" s="80"/>
      <c r="F201" s="80" t="s">
        <v>108</v>
      </c>
      <c r="G201" s="80"/>
      <c r="H201" s="80"/>
      <c r="I201" s="100"/>
      <c r="J201" s="94">
        <f>SUM(J11)</f>
        <v>0</v>
      </c>
      <c r="K201" s="118" t="s">
        <v>77</v>
      </c>
      <c r="L201" s="89">
        <v>7.7</v>
      </c>
      <c r="M201" s="120">
        <f>SUM(J201*L201)</f>
        <v>0</v>
      </c>
      <c r="N201" s="118" t="s">
        <v>77</v>
      </c>
    </row>
    <row r="202" spans="1:14" x14ac:dyDescent="0.5">
      <c r="A202" s="86"/>
      <c r="B202" s="80"/>
      <c r="C202" s="80" t="s">
        <v>197</v>
      </c>
      <c r="D202" s="80"/>
      <c r="E202" s="80"/>
      <c r="F202" s="80"/>
      <c r="G202" s="80"/>
      <c r="H202" s="80"/>
      <c r="I202" s="100"/>
      <c r="J202" s="144"/>
      <c r="K202" s="118" t="s">
        <v>77</v>
      </c>
      <c r="L202" s="89">
        <v>3</v>
      </c>
      <c r="M202" s="138">
        <f>SUM(J202*L202)</f>
        <v>0</v>
      </c>
      <c r="N202" s="118" t="s">
        <v>77</v>
      </c>
    </row>
    <row r="203" spans="1:14" x14ac:dyDescent="0.5">
      <c r="A203" s="86"/>
      <c r="B203" s="80"/>
      <c r="C203" s="80"/>
      <c r="D203" s="256" t="s">
        <v>73</v>
      </c>
      <c r="E203" s="256"/>
      <c r="F203" s="256"/>
      <c r="G203" s="80"/>
      <c r="H203" s="80"/>
      <c r="I203" s="80"/>
      <c r="J203" s="80"/>
      <c r="K203" s="80"/>
      <c r="L203" s="80"/>
      <c r="M203" s="126">
        <f>SUM(M199:M202)</f>
        <v>0</v>
      </c>
      <c r="N203" s="78" t="s">
        <v>111</v>
      </c>
    </row>
    <row r="204" spans="1:14" x14ac:dyDescent="0.5">
      <c r="A204" s="86"/>
      <c r="B204" s="80" t="s">
        <v>198</v>
      </c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100"/>
    </row>
    <row r="205" spans="1:14" x14ac:dyDescent="0.5">
      <c r="A205" s="86"/>
      <c r="B205" s="80"/>
      <c r="C205" s="80" t="s">
        <v>199</v>
      </c>
      <c r="D205" s="80"/>
      <c r="E205" s="80"/>
      <c r="F205" s="80"/>
      <c r="G205" s="80"/>
      <c r="H205" s="80"/>
      <c r="I205" s="100"/>
      <c r="J205" s="127"/>
      <c r="K205" s="128" t="s">
        <v>77</v>
      </c>
      <c r="L205" s="129">
        <v>12</v>
      </c>
      <c r="M205" s="135">
        <f>SUM(J205*L205/1000)</f>
        <v>0</v>
      </c>
      <c r="N205" s="128" t="s">
        <v>77</v>
      </c>
    </row>
    <row r="206" spans="1:14" x14ac:dyDescent="0.5">
      <c r="A206" s="86"/>
      <c r="B206" s="80"/>
      <c r="C206" s="80" t="s">
        <v>200</v>
      </c>
      <c r="D206" s="80"/>
      <c r="E206" s="80"/>
      <c r="F206" s="80"/>
      <c r="G206" s="80"/>
      <c r="H206" s="80"/>
      <c r="I206" s="100"/>
      <c r="J206" s="91"/>
      <c r="K206" s="118" t="s">
        <v>77</v>
      </c>
      <c r="L206" s="89">
        <v>7.0000000000000007E-2</v>
      </c>
      <c r="M206" s="120">
        <f>SUM(J206*L206)</f>
        <v>0</v>
      </c>
      <c r="N206" s="118" t="s">
        <v>77</v>
      </c>
    </row>
    <row r="207" spans="1:14" x14ac:dyDescent="0.5">
      <c r="A207" s="86"/>
      <c r="B207" s="80"/>
      <c r="C207" s="80" t="s">
        <v>201</v>
      </c>
      <c r="D207" s="80"/>
      <c r="E207" s="80"/>
      <c r="F207" s="80"/>
      <c r="G207" s="80"/>
      <c r="H207" s="80"/>
      <c r="I207" s="100"/>
      <c r="J207" s="144"/>
      <c r="K207" s="118" t="s">
        <v>77</v>
      </c>
      <c r="L207" s="89">
        <v>4</v>
      </c>
      <c r="M207" s="138">
        <f>SUM(J207*L207)</f>
        <v>0</v>
      </c>
      <c r="N207" s="118" t="s">
        <v>77</v>
      </c>
    </row>
    <row r="208" spans="1:14" x14ac:dyDescent="0.5">
      <c r="A208" s="86"/>
      <c r="B208" s="80"/>
      <c r="C208" s="80"/>
      <c r="D208" s="256" t="s">
        <v>73</v>
      </c>
      <c r="E208" s="256"/>
      <c r="F208" s="256"/>
      <c r="G208" s="80"/>
      <c r="H208" s="80"/>
      <c r="I208" s="80"/>
      <c r="J208" s="80"/>
      <c r="K208" s="80"/>
      <c r="L208" s="80"/>
      <c r="M208" s="126">
        <f>SUM(M205:M207)</f>
        <v>0</v>
      </c>
      <c r="N208" s="78" t="s">
        <v>111</v>
      </c>
    </row>
    <row r="209" spans="1:14" x14ac:dyDescent="0.5">
      <c r="A209" s="86"/>
      <c r="B209" s="80" t="s">
        <v>202</v>
      </c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100"/>
    </row>
    <row r="210" spans="1:14" x14ac:dyDescent="0.5">
      <c r="A210" s="86"/>
      <c r="B210" s="80"/>
      <c r="C210" s="80" t="s">
        <v>203</v>
      </c>
      <c r="D210" s="80"/>
      <c r="E210" s="80"/>
      <c r="F210" s="80"/>
      <c r="G210" s="80"/>
      <c r="H210" s="80"/>
      <c r="I210" s="100"/>
      <c r="J210" s="127"/>
      <c r="K210" s="128" t="s">
        <v>77</v>
      </c>
      <c r="L210" s="129">
        <v>20</v>
      </c>
      <c r="M210" s="135">
        <f>SUM(J210*L210/1000)</f>
        <v>0</v>
      </c>
      <c r="N210" s="128" t="s">
        <v>77</v>
      </c>
    </row>
    <row r="211" spans="1:14" x14ac:dyDescent="0.5">
      <c r="A211" s="86"/>
      <c r="B211" s="80"/>
      <c r="C211" s="80" t="s">
        <v>204</v>
      </c>
      <c r="D211" s="80"/>
      <c r="E211" s="80"/>
      <c r="F211" s="80"/>
      <c r="G211" s="80"/>
      <c r="H211" s="80"/>
      <c r="I211" s="100"/>
      <c r="J211" s="91"/>
      <c r="K211" s="118" t="s">
        <v>77</v>
      </c>
      <c r="L211" s="89">
        <v>0.11</v>
      </c>
      <c r="M211" s="120">
        <f>SUM(J211*L211)</f>
        <v>0</v>
      </c>
      <c r="N211" s="118" t="s">
        <v>77</v>
      </c>
    </row>
    <row r="212" spans="1:14" x14ac:dyDescent="0.5">
      <c r="A212" s="86"/>
      <c r="B212" s="80"/>
      <c r="C212" s="80" t="s">
        <v>205</v>
      </c>
      <c r="D212" s="80"/>
      <c r="E212" s="80"/>
      <c r="F212" s="80"/>
      <c r="G212" s="80"/>
      <c r="H212" s="80"/>
      <c r="I212" s="100"/>
      <c r="J212" s="144"/>
      <c r="K212" s="118" t="s">
        <v>77</v>
      </c>
      <c r="L212" s="89">
        <v>6</v>
      </c>
      <c r="M212" s="138">
        <f>SUM(J212*L212)</f>
        <v>0</v>
      </c>
      <c r="N212" s="118" t="s">
        <v>77</v>
      </c>
    </row>
    <row r="213" spans="1:14" x14ac:dyDescent="0.5">
      <c r="A213" s="86"/>
      <c r="B213" s="80"/>
      <c r="C213" s="80"/>
      <c r="D213" s="256" t="s">
        <v>73</v>
      </c>
      <c r="E213" s="256"/>
      <c r="F213" s="256"/>
      <c r="G213" s="80"/>
      <c r="H213" s="80"/>
      <c r="I213" s="80"/>
      <c r="J213" s="80"/>
      <c r="K213" s="80"/>
      <c r="L213" s="100"/>
      <c r="M213" s="126">
        <f>SUM(M210:M212)</f>
        <v>0</v>
      </c>
      <c r="N213" s="78" t="s">
        <v>111</v>
      </c>
    </row>
    <row r="214" spans="1:14" x14ac:dyDescent="0.5">
      <c r="A214" s="86"/>
      <c r="B214" s="80"/>
      <c r="C214" s="80" t="s">
        <v>206</v>
      </c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100"/>
    </row>
    <row r="217" spans="1:14" x14ac:dyDescent="0.5">
      <c r="A217" s="86"/>
      <c r="B217" s="80"/>
      <c r="C217" s="80" t="s">
        <v>207</v>
      </c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100"/>
    </row>
    <row r="218" spans="1:14" x14ac:dyDescent="0.5">
      <c r="A218" s="86"/>
      <c r="B218" s="80"/>
      <c r="C218" s="80" t="s">
        <v>156</v>
      </c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100"/>
    </row>
    <row r="219" spans="1:14" x14ac:dyDescent="0.5">
      <c r="A219" s="86"/>
      <c r="B219" s="80"/>
      <c r="C219" s="80"/>
      <c r="D219" s="80" t="s">
        <v>208</v>
      </c>
      <c r="E219" s="80"/>
      <c r="F219" s="80"/>
      <c r="G219" s="80"/>
      <c r="H219" s="80"/>
      <c r="I219" s="100"/>
      <c r="J219" s="147">
        <v>0.2</v>
      </c>
      <c r="K219" s="128" t="s">
        <v>209</v>
      </c>
      <c r="L219" s="148"/>
      <c r="M219" s="135">
        <f>SUM(J219*L219)</f>
        <v>0</v>
      </c>
      <c r="N219" s="128" t="s">
        <v>77</v>
      </c>
    </row>
    <row r="220" spans="1:14" x14ac:dyDescent="0.5">
      <c r="A220" s="86"/>
      <c r="B220" s="80"/>
      <c r="C220" s="80"/>
      <c r="D220" s="80" t="s">
        <v>210</v>
      </c>
      <c r="E220" s="80"/>
      <c r="F220" s="80"/>
      <c r="G220" s="80"/>
      <c r="H220" s="80"/>
      <c r="I220" s="100"/>
      <c r="J220" s="88">
        <v>0.04</v>
      </c>
      <c r="K220" s="118" t="s">
        <v>211</v>
      </c>
      <c r="L220" s="149">
        <v>445.17</v>
      </c>
      <c r="M220" s="120">
        <f>SUM(J220*L220)</f>
        <v>17.806800000000003</v>
      </c>
      <c r="N220" s="118" t="s">
        <v>77</v>
      </c>
    </row>
    <row r="221" spans="1:14" x14ac:dyDescent="0.5">
      <c r="A221" s="86"/>
      <c r="B221" s="80"/>
      <c r="C221" s="80"/>
      <c r="D221" s="80" t="s">
        <v>212</v>
      </c>
      <c r="E221" s="80"/>
      <c r="F221" s="80"/>
      <c r="G221" s="80"/>
      <c r="H221" s="80"/>
      <c r="I221" s="100"/>
      <c r="J221" s="149">
        <v>0.05</v>
      </c>
      <c r="K221" s="118" t="s">
        <v>211</v>
      </c>
      <c r="L221" s="149">
        <v>350.47</v>
      </c>
      <c r="M221" s="138">
        <f>SUM(J221*L221)</f>
        <v>17.523500000000002</v>
      </c>
      <c r="N221" s="118" t="s">
        <v>77</v>
      </c>
    </row>
    <row r="222" spans="1:14" x14ac:dyDescent="0.5">
      <c r="A222" s="86"/>
      <c r="B222" s="80"/>
      <c r="C222" s="80"/>
      <c r="D222" s="80" t="s">
        <v>57</v>
      </c>
      <c r="E222" s="80"/>
      <c r="F222" s="80"/>
      <c r="G222" s="80"/>
      <c r="H222" s="80"/>
      <c r="I222" s="80"/>
      <c r="J222" s="114">
        <v>0.01</v>
      </c>
      <c r="K222" s="115" t="s">
        <v>28</v>
      </c>
      <c r="L222" s="150">
        <v>5</v>
      </c>
      <c r="M222" s="138">
        <f>SUM(J222*L222)</f>
        <v>0.05</v>
      </c>
      <c r="N222" s="118" t="s">
        <v>77</v>
      </c>
    </row>
    <row r="223" spans="1:14" x14ac:dyDescent="0.5">
      <c r="A223" s="86"/>
      <c r="B223" s="80"/>
      <c r="C223" s="80"/>
      <c r="D223" s="80" t="s">
        <v>213</v>
      </c>
      <c r="E223" s="80"/>
      <c r="F223" s="80"/>
      <c r="G223" s="80"/>
      <c r="H223" s="80"/>
      <c r="I223" s="80"/>
      <c r="J223" s="114"/>
      <c r="K223" s="115"/>
      <c r="L223" s="150"/>
      <c r="M223" s="138"/>
      <c r="N223" s="118"/>
    </row>
    <row r="224" spans="1:14" x14ac:dyDescent="0.5">
      <c r="A224" s="86"/>
      <c r="B224" s="80"/>
      <c r="C224" s="80"/>
      <c r="D224" s="256" t="s">
        <v>73</v>
      </c>
      <c r="E224" s="256"/>
      <c r="F224" s="256"/>
      <c r="G224" s="80"/>
      <c r="H224" s="80"/>
      <c r="I224" s="80"/>
      <c r="J224" s="80"/>
      <c r="K224" s="80"/>
      <c r="L224" s="100"/>
      <c r="M224" s="151">
        <f>SUM(M218:M221)</f>
        <v>35.330300000000008</v>
      </c>
      <c r="N224" s="98" t="s">
        <v>111</v>
      </c>
    </row>
    <row r="226" spans="1:14" x14ac:dyDescent="0.5">
      <c r="A226" s="86"/>
      <c r="B226" s="80"/>
      <c r="C226" s="80" t="s">
        <v>214</v>
      </c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100"/>
    </row>
    <row r="227" spans="1:14" x14ac:dyDescent="0.5">
      <c r="A227" s="86"/>
      <c r="B227" s="80"/>
      <c r="C227" s="80" t="s">
        <v>156</v>
      </c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100"/>
    </row>
    <row r="228" spans="1:14" x14ac:dyDescent="0.5">
      <c r="A228" s="86"/>
      <c r="B228" s="80"/>
      <c r="C228" s="80"/>
      <c r="D228" s="80" t="s">
        <v>208</v>
      </c>
      <c r="E228" s="80"/>
      <c r="F228" s="80"/>
      <c r="G228" s="80"/>
      <c r="H228" s="80"/>
      <c r="I228" s="100"/>
      <c r="J228" s="147">
        <v>0.2</v>
      </c>
      <c r="K228" s="128" t="s">
        <v>209</v>
      </c>
      <c r="L228" s="148"/>
      <c r="M228" s="135">
        <f>SUM(J228*L228)</f>
        <v>0</v>
      </c>
      <c r="N228" s="128" t="s">
        <v>77</v>
      </c>
    </row>
    <row r="229" spans="1:14" x14ac:dyDescent="0.5">
      <c r="A229" s="86"/>
      <c r="B229" s="80"/>
      <c r="C229" s="80"/>
      <c r="D229" s="80" t="s">
        <v>215</v>
      </c>
      <c r="E229" s="80"/>
      <c r="F229" s="80"/>
      <c r="G229" s="80"/>
      <c r="H229" s="80"/>
      <c r="I229" s="100"/>
      <c r="J229" s="88">
        <v>0.04</v>
      </c>
      <c r="K229" s="118" t="s">
        <v>211</v>
      </c>
      <c r="L229" s="149">
        <v>552.34</v>
      </c>
      <c r="M229" s="120">
        <f>SUM(J229*L229)</f>
        <v>22.093600000000002</v>
      </c>
      <c r="N229" s="118" t="s">
        <v>77</v>
      </c>
    </row>
    <row r="230" spans="1:14" x14ac:dyDescent="0.5">
      <c r="A230" s="86"/>
      <c r="B230" s="80"/>
      <c r="C230" s="80"/>
      <c r="D230" s="80" t="s">
        <v>216</v>
      </c>
      <c r="E230" s="80"/>
      <c r="F230" s="80"/>
      <c r="G230" s="80"/>
      <c r="H230" s="80"/>
      <c r="I230" s="100"/>
      <c r="J230" s="149">
        <v>0.05</v>
      </c>
      <c r="K230" s="118" t="s">
        <v>211</v>
      </c>
      <c r="L230" s="149">
        <v>302.8</v>
      </c>
      <c r="M230" s="138">
        <f>SUM(J230*L230)</f>
        <v>15.14</v>
      </c>
      <c r="N230" s="118" t="s">
        <v>77</v>
      </c>
    </row>
    <row r="231" spans="1:14" x14ac:dyDescent="0.5">
      <c r="A231" s="86"/>
      <c r="B231" s="80"/>
      <c r="C231" s="80"/>
      <c r="D231" s="80" t="s">
        <v>57</v>
      </c>
      <c r="E231" s="80"/>
      <c r="F231" s="80"/>
      <c r="G231" s="80"/>
      <c r="H231" s="80"/>
      <c r="I231" s="80"/>
      <c r="J231" s="114">
        <v>0.01</v>
      </c>
      <c r="K231" s="115" t="s">
        <v>28</v>
      </c>
      <c r="L231" s="150">
        <v>5</v>
      </c>
      <c r="M231" s="138">
        <f>SUM(J231*L231)</f>
        <v>0.05</v>
      </c>
      <c r="N231" s="118" t="s">
        <v>77</v>
      </c>
    </row>
    <row r="232" spans="1:14" x14ac:dyDescent="0.5">
      <c r="A232" s="86"/>
      <c r="B232" s="80"/>
      <c r="C232" s="80"/>
      <c r="D232" s="80" t="s">
        <v>213</v>
      </c>
      <c r="E232" s="80"/>
      <c r="F232" s="80"/>
      <c r="G232" s="80"/>
      <c r="H232" s="80"/>
      <c r="I232" s="80"/>
      <c r="J232" s="114"/>
      <c r="K232" s="115"/>
      <c r="L232" s="150"/>
      <c r="M232" s="138"/>
      <c r="N232" s="118"/>
    </row>
    <row r="233" spans="1:14" x14ac:dyDescent="0.5">
      <c r="A233" s="86"/>
      <c r="B233" s="80"/>
      <c r="C233" s="80"/>
      <c r="D233" s="256" t="s">
        <v>73</v>
      </c>
      <c r="E233" s="256"/>
      <c r="F233" s="256"/>
      <c r="G233" s="80"/>
      <c r="H233" s="80"/>
      <c r="I233" s="80"/>
      <c r="J233" s="80"/>
      <c r="K233" s="80"/>
      <c r="L233" s="100"/>
      <c r="M233" s="151">
        <f>SUM(M227:M230)</f>
        <v>37.233600000000003</v>
      </c>
      <c r="N233" s="98" t="s">
        <v>111</v>
      </c>
    </row>
    <row r="234" spans="1:14" x14ac:dyDescent="0.5">
      <c r="A234" s="86"/>
      <c r="B234" s="80"/>
      <c r="C234" s="80" t="s">
        <v>217</v>
      </c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100"/>
    </row>
    <row r="235" spans="1:14" x14ac:dyDescent="0.5">
      <c r="A235" s="86"/>
      <c r="B235" s="80"/>
      <c r="C235" s="80"/>
      <c r="D235" s="80" t="s">
        <v>208</v>
      </c>
      <c r="E235" s="80"/>
      <c r="F235" s="80"/>
      <c r="G235" s="80"/>
      <c r="H235" s="80"/>
      <c r="I235" s="100"/>
      <c r="J235" s="147">
        <v>0.2</v>
      </c>
      <c r="K235" s="128" t="s">
        <v>209</v>
      </c>
      <c r="L235" s="148"/>
      <c r="M235" s="135">
        <f>SUM(J235*L235)</f>
        <v>0</v>
      </c>
      <c r="N235" s="128" t="s">
        <v>77</v>
      </c>
    </row>
    <row r="236" spans="1:14" x14ac:dyDescent="0.5">
      <c r="A236" s="86"/>
      <c r="B236" s="80"/>
      <c r="C236" s="80"/>
      <c r="D236" s="80" t="s">
        <v>218</v>
      </c>
      <c r="E236" s="80"/>
      <c r="F236" s="80"/>
      <c r="G236" s="80"/>
      <c r="H236" s="80"/>
      <c r="I236" s="100"/>
      <c r="J236" s="88">
        <v>0.04</v>
      </c>
      <c r="K236" s="118" t="s">
        <v>211</v>
      </c>
      <c r="L236" s="149">
        <v>535.04999999999995</v>
      </c>
      <c r="M236" s="120">
        <f>SUM(J236*L236)</f>
        <v>21.401999999999997</v>
      </c>
      <c r="N236" s="118" t="s">
        <v>77</v>
      </c>
    </row>
    <row r="237" spans="1:14" x14ac:dyDescent="0.5">
      <c r="A237" s="86"/>
      <c r="B237" s="80"/>
      <c r="C237" s="80"/>
      <c r="D237" s="80" t="s">
        <v>216</v>
      </c>
      <c r="E237" s="80"/>
      <c r="F237" s="80"/>
      <c r="G237" s="80"/>
      <c r="H237" s="80"/>
      <c r="I237" s="100"/>
      <c r="J237" s="149">
        <v>0.05</v>
      </c>
      <c r="K237" s="118" t="s">
        <v>211</v>
      </c>
      <c r="L237" s="149">
        <v>1035.98</v>
      </c>
      <c r="M237" s="138">
        <f>SUM(J237*L237)</f>
        <v>51.799000000000007</v>
      </c>
      <c r="N237" s="118" t="s">
        <v>77</v>
      </c>
    </row>
    <row r="238" spans="1:14" x14ac:dyDescent="0.5">
      <c r="A238" s="86"/>
      <c r="B238" s="80"/>
      <c r="C238" s="80"/>
      <c r="D238" s="80" t="s">
        <v>219</v>
      </c>
      <c r="E238" s="80"/>
      <c r="F238" s="80"/>
      <c r="G238" s="80"/>
      <c r="H238" s="80"/>
      <c r="I238" s="80"/>
      <c r="J238" s="114">
        <v>0.01</v>
      </c>
      <c r="K238" s="115" t="s">
        <v>211</v>
      </c>
      <c r="L238" s="150">
        <v>213.92</v>
      </c>
      <c r="M238" s="138">
        <f>SUM(J238*L238)</f>
        <v>2.1391999999999998</v>
      </c>
      <c r="N238" s="118" t="s">
        <v>77</v>
      </c>
    </row>
    <row r="239" spans="1:14" x14ac:dyDescent="0.5">
      <c r="A239" s="86"/>
      <c r="B239" s="80"/>
      <c r="C239" s="80"/>
      <c r="D239" s="80" t="s">
        <v>213</v>
      </c>
      <c r="E239" s="80"/>
      <c r="F239" s="80"/>
      <c r="G239" s="80"/>
      <c r="H239" s="80"/>
      <c r="I239" s="80"/>
      <c r="J239" s="114"/>
      <c r="K239" s="115"/>
      <c r="L239" s="150"/>
      <c r="M239" s="138"/>
      <c r="N239" s="118"/>
    </row>
    <row r="240" spans="1:14" x14ac:dyDescent="0.5">
      <c r="A240" s="86"/>
      <c r="B240" s="80"/>
      <c r="C240" s="80"/>
      <c r="D240" s="256" t="s">
        <v>73</v>
      </c>
      <c r="E240" s="256"/>
      <c r="F240" s="256"/>
      <c r="G240" s="80"/>
      <c r="H240" s="80"/>
      <c r="I240" s="80"/>
      <c r="J240" s="80"/>
      <c r="K240" s="80"/>
      <c r="L240" s="100"/>
      <c r="M240" s="151">
        <f>SUM(M235:M239)</f>
        <v>75.34020000000001</v>
      </c>
      <c r="N240" s="98" t="s">
        <v>111</v>
      </c>
    </row>
    <row r="242" spans="1:14" x14ac:dyDescent="0.5">
      <c r="A242" s="86"/>
      <c r="B242" s="80"/>
      <c r="C242" s="80" t="s">
        <v>220</v>
      </c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100"/>
    </row>
    <row r="243" spans="1:14" x14ac:dyDescent="0.5">
      <c r="A243" s="86"/>
      <c r="B243" s="80"/>
      <c r="C243" s="80"/>
      <c r="D243" s="80" t="s">
        <v>221</v>
      </c>
      <c r="E243" s="80"/>
      <c r="F243" s="80"/>
      <c r="G243" s="80"/>
      <c r="H243" s="80"/>
      <c r="I243" s="100"/>
      <c r="J243" s="147">
        <v>0.04</v>
      </c>
      <c r="K243" s="128" t="s">
        <v>222</v>
      </c>
      <c r="L243" s="148">
        <v>271.02999999999997</v>
      </c>
      <c r="M243" s="135">
        <f>SUM(J243*L243)</f>
        <v>10.841199999999999</v>
      </c>
      <c r="N243" s="128" t="s">
        <v>77</v>
      </c>
    </row>
    <row r="244" spans="1:14" x14ac:dyDescent="0.5">
      <c r="A244" s="86"/>
      <c r="B244" s="80"/>
      <c r="C244" s="80"/>
      <c r="D244" s="80" t="s">
        <v>223</v>
      </c>
      <c r="E244" s="80"/>
      <c r="F244" s="80"/>
      <c r="G244" s="80"/>
      <c r="H244" s="80"/>
      <c r="I244" s="100"/>
      <c r="J244" s="88">
        <v>0.06</v>
      </c>
      <c r="K244" s="118" t="s">
        <v>211</v>
      </c>
      <c r="L244" s="148">
        <v>271.02999999999997</v>
      </c>
      <c r="M244" s="120">
        <f>SUM(J244*L244)</f>
        <v>16.261799999999997</v>
      </c>
      <c r="N244" s="118" t="s">
        <v>77</v>
      </c>
    </row>
    <row r="245" spans="1:14" x14ac:dyDescent="0.5">
      <c r="A245" s="86"/>
      <c r="B245" s="80"/>
      <c r="C245" s="80"/>
      <c r="D245" s="80" t="s">
        <v>219</v>
      </c>
      <c r="E245" s="80"/>
      <c r="F245" s="80"/>
      <c r="G245" s="80"/>
      <c r="H245" s="80"/>
      <c r="I245" s="100"/>
      <c r="J245" s="149">
        <v>0.05</v>
      </c>
      <c r="K245" s="118" t="s">
        <v>211</v>
      </c>
      <c r="L245" s="149">
        <v>213.92</v>
      </c>
      <c r="M245" s="138">
        <f>SUM(J245*L245)</f>
        <v>10.696</v>
      </c>
      <c r="N245" s="118" t="s">
        <v>77</v>
      </c>
    </row>
    <row r="246" spans="1:14" x14ac:dyDescent="0.5">
      <c r="A246" s="86"/>
      <c r="B246" s="80"/>
      <c r="C246" s="80"/>
      <c r="D246" s="80" t="s">
        <v>213</v>
      </c>
      <c r="E246" s="80"/>
      <c r="F246" s="80"/>
      <c r="G246" s="80"/>
      <c r="H246" s="80"/>
      <c r="I246" s="80"/>
      <c r="J246" s="114"/>
      <c r="K246" s="115"/>
      <c r="L246" s="150"/>
      <c r="M246" s="138"/>
      <c r="N246" s="118"/>
    </row>
    <row r="247" spans="1:14" x14ac:dyDescent="0.5">
      <c r="A247" s="86"/>
      <c r="B247" s="80"/>
      <c r="C247" s="80"/>
      <c r="D247" s="256" t="s">
        <v>73</v>
      </c>
      <c r="E247" s="256"/>
      <c r="F247" s="256"/>
      <c r="G247" s="80"/>
      <c r="H247" s="80"/>
      <c r="I247" s="80"/>
      <c r="J247" s="80"/>
      <c r="K247" s="80"/>
      <c r="L247" s="100"/>
      <c r="M247" s="151">
        <f>SUM(M243:M246)</f>
        <v>37.798999999999992</v>
      </c>
      <c r="N247" s="98" t="s">
        <v>111</v>
      </c>
    </row>
  </sheetData>
  <mergeCells count="82">
    <mergeCell ref="D233:F233"/>
    <mergeCell ref="D240:F240"/>
    <mergeCell ref="D247:F247"/>
    <mergeCell ref="A193:I193"/>
    <mergeCell ref="D197:F197"/>
    <mergeCell ref="D203:F203"/>
    <mergeCell ref="D208:F208"/>
    <mergeCell ref="D213:F213"/>
    <mergeCell ref="D224:F224"/>
    <mergeCell ref="D186:F186"/>
    <mergeCell ref="D117:F117"/>
    <mergeCell ref="A121:I121"/>
    <mergeCell ref="D128:F128"/>
    <mergeCell ref="D134:F134"/>
    <mergeCell ref="D140:F140"/>
    <mergeCell ref="A145:I145"/>
    <mergeCell ref="D151:F151"/>
    <mergeCell ref="D159:F159"/>
    <mergeCell ref="A169:I169"/>
    <mergeCell ref="D174:F174"/>
    <mergeCell ref="D180:F180"/>
    <mergeCell ref="D111:F111"/>
    <mergeCell ref="D39:F39"/>
    <mergeCell ref="D45:F45"/>
    <mergeCell ref="D54:F54"/>
    <mergeCell ref="A55:I55"/>
    <mergeCell ref="D64:F64"/>
    <mergeCell ref="D71:F71"/>
    <mergeCell ref="A72:I72"/>
    <mergeCell ref="D80:F80"/>
    <mergeCell ref="D87:F87"/>
    <mergeCell ref="D94:F94"/>
    <mergeCell ref="A105:I105"/>
    <mergeCell ref="D33:F33"/>
    <mergeCell ref="A20:I20"/>
    <mergeCell ref="J20:N20"/>
    <mergeCell ref="A21:I21"/>
    <mergeCell ref="J21:N21"/>
    <mergeCell ref="A22:I22"/>
    <mergeCell ref="J22:N22"/>
    <mergeCell ref="A23:I23"/>
    <mergeCell ref="J23:N23"/>
    <mergeCell ref="A24:E24"/>
    <mergeCell ref="A25:N25"/>
    <mergeCell ref="A26:I26"/>
    <mergeCell ref="A17:I17"/>
    <mergeCell ref="J17:N17"/>
    <mergeCell ref="A18:I18"/>
    <mergeCell ref="J18:N18"/>
    <mergeCell ref="A19:I19"/>
    <mergeCell ref="J19:N19"/>
    <mergeCell ref="A14:I14"/>
    <mergeCell ref="J14:N14"/>
    <mergeCell ref="A15:I15"/>
    <mergeCell ref="J15:N15"/>
    <mergeCell ref="A16:I16"/>
    <mergeCell ref="J16:N16"/>
    <mergeCell ref="A11:I11"/>
    <mergeCell ref="J11:N11"/>
    <mergeCell ref="A12:I12"/>
    <mergeCell ref="J12:N12"/>
    <mergeCell ref="A13:I13"/>
    <mergeCell ref="J13:N13"/>
    <mergeCell ref="A8:I8"/>
    <mergeCell ref="J8:N8"/>
    <mergeCell ref="A9:I9"/>
    <mergeCell ref="J9:N9"/>
    <mergeCell ref="A10:I10"/>
    <mergeCell ref="J10:N10"/>
    <mergeCell ref="A5:I5"/>
    <mergeCell ref="J5:N5"/>
    <mergeCell ref="A6:I6"/>
    <mergeCell ref="J6:N6"/>
    <mergeCell ref="A7:I7"/>
    <mergeCell ref="J7:N7"/>
    <mergeCell ref="A4:I4"/>
    <mergeCell ref="J4:N4"/>
    <mergeCell ref="A1:N1"/>
    <mergeCell ref="A2:I2"/>
    <mergeCell ref="J2:N2"/>
    <mergeCell ref="A3:I3"/>
    <mergeCell ref="J3:N3"/>
  </mergeCells>
  <pageMargins left="0.59055118110236227" right="0.39370078740157483" top="0.59055118110236227" bottom="0.39370078740157483" header="0.51181102362204722" footer="0.51181102362204722"/>
  <pageSetup paperSize="9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7</vt:i4>
      </vt:variant>
    </vt:vector>
  </HeadingPairs>
  <TitlesOfParts>
    <vt:vector size="17" baseType="lpstr">
      <vt:lpstr>ปร.5    </vt:lpstr>
      <vt:lpstr>สรุปเป็นค่างานต้นทุน</vt:lpstr>
      <vt:lpstr>งานรื้อถอน</vt:lpstr>
      <vt:lpstr>งานโครงหลังคาใหม่</vt:lpstr>
      <vt:lpstr>งานระบบไฟฟ้าและสื่อสาร</vt:lpstr>
      <vt:lpstr>งานเพิ่มเติม</vt:lpstr>
      <vt:lpstr>ฝ้าภายนอก</vt:lpstr>
      <vt:lpstr>ปก</vt:lpstr>
      <vt:lpstr>ปริมาณวัสดุมวลรวม</vt:lpstr>
      <vt:lpstr>งานปรับพื้นที่</vt:lpstr>
      <vt:lpstr>งานโครงหลังคาใหม่!Print_Area</vt:lpstr>
      <vt:lpstr>งานปรับพื้นที่!Print_Area</vt:lpstr>
      <vt:lpstr>งานเพิ่มเติม!Print_Area</vt:lpstr>
      <vt:lpstr>งานระบบไฟฟ้าและสื่อสาร!Print_Area</vt:lpstr>
      <vt:lpstr>งานรื้อถอน!Print_Area</vt:lpstr>
      <vt:lpstr>'ปร.5    '!Print_Area</vt:lpstr>
      <vt:lpstr>สรุปเป็นค่างานต้นทุน!Print_Area</vt:lpstr>
    </vt:vector>
  </TitlesOfParts>
  <Company>Sisaket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PV_computer</dc:creator>
  <cp:lastModifiedBy>เอกลักษณ์ ื์์์ลีพรม</cp:lastModifiedBy>
  <cp:lastPrinted>2024-08-20T04:25:41Z</cp:lastPrinted>
  <dcterms:created xsi:type="dcterms:W3CDTF">2007-05-27T10:07:20Z</dcterms:created>
  <dcterms:modified xsi:type="dcterms:W3CDTF">2024-08-20T04:58:00Z</dcterms:modified>
</cp:coreProperties>
</file>