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29A1298F-3662-4513-92EE-29EE96F3A456}" xr6:coauthVersionLast="47" xr6:coauthVersionMax="47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กรอกข้อมูลโครงการ" sheetId="1" r:id="rId1"/>
    <sheet name="แบบสรุปข้อมูลวัสดุ+ดำเนินการ" sheetId="2" r:id="rId2"/>
    <sheet name="ปร.5" sheetId="5" r:id="rId3"/>
    <sheet name="ปร.4" sheetId="6" r:id="rId4"/>
    <sheet name="Sheet1" sheetId="7" r:id="rId5"/>
  </sheets>
  <definedNames>
    <definedName name="_xlnm.Print_Area" localSheetId="1">'แบบสรุปข้อมูลวัสดุ+ดำเนินการ'!$A$1:$Q$107</definedName>
    <definedName name="_xlnm.Print_Area" localSheetId="3">ปร.4!$A$1:$S$41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H10" i="5"/>
  <c r="C5" i="6"/>
  <c r="I12" i="6"/>
  <c r="B3" i="6"/>
  <c r="D34" i="2"/>
  <c r="D33" i="2"/>
  <c r="D32" i="2"/>
  <c r="G71" i="2" s="1"/>
  <c r="G73" i="2" s="1"/>
  <c r="O34" i="6" s="1"/>
  <c r="D31" i="2"/>
  <c r="H12" i="6"/>
  <c r="K12" i="6" s="1"/>
  <c r="Q9" i="6"/>
  <c r="H13" i="6"/>
  <c r="H14" i="6"/>
  <c r="O25" i="6"/>
  <c r="O26" i="6" s="1"/>
  <c r="H15" i="6"/>
  <c r="K16" i="6"/>
  <c r="O9" i="6"/>
  <c r="B3" i="1"/>
  <c r="B2" i="6" s="1"/>
  <c r="B4" i="5" s="1"/>
  <c r="O23" i="6"/>
  <c r="O36" i="6"/>
  <c r="O31" i="6"/>
  <c r="I81" i="2"/>
  <c r="I14" i="6"/>
  <c r="I15" i="6" s="1"/>
  <c r="J14" i="6"/>
  <c r="O14" i="6"/>
  <c r="I13" i="6"/>
  <c r="J13" i="6" s="1"/>
  <c r="C6" i="5"/>
  <c r="H11" i="6"/>
  <c r="K11" i="6" s="1"/>
  <c r="J5" i="6"/>
  <c r="G58" i="2"/>
  <c r="G60" i="2" s="1"/>
  <c r="G61" i="2" s="1"/>
  <c r="G63" i="2" s="1"/>
  <c r="O29" i="6" s="1"/>
  <c r="J16" i="6"/>
  <c r="D8" i="5"/>
  <c r="I8" i="5"/>
  <c r="B5" i="5"/>
  <c r="C4" i="6"/>
  <c r="O19" i="6"/>
  <c r="H103" i="2"/>
  <c r="H102" i="2"/>
  <c r="H101" i="2"/>
  <c r="H100" i="2"/>
  <c r="N96" i="2"/>
  <c r="N94" i="2"/>
  <c r="N92" i="2"/>
  <c r="N90" i="2"/>
  <c r="N95" i="2"/>
  <c r="N93" i="2"/>
  <c r="N91" i="2"/>
  <c r="N89" i="2"/>
  <c r="N88" i="2"/>
  <c r="M96" i="2"/>
  <c r="M94" i="2"/>
  <c r="M92" i="2"/>
  <c r="M90" i="2"/>
  <c r="M95" i="2"/>
  <c r="M93" i="2"/>
  <c r="M91" i="2"/>
  <c r="M89" i="2"/>
  <c r="M88" i="2"/>
  <c r="O80" i="2"/>
  <c r="O81" i="2" s="1"/>
  <c r="O83" i="2" s="1"/>
  <c r="I78" i="2"/>
  <c r="G21" i="2"/>
  <c r="G19" i="2"/>
  <c r="H19" i="2" s="1"/>
  <c r="G17" i="2"/>
  <c r="H17" i="2" s="1"/>
  <c r="G15" i="2"/>
  <c r="H11" i="2"/>
  <c r="H10" i="2"/>
  <c r="F13" i="2"/>
  <c r="H15" i="2"/>
  <c r="H13" i="2"/>
  <c r="G52" i="2"/>
  <c r="G53" i="2" s="1"/>
  <c r="G55" i="2" s="1"/>
  <c r="G44" i="2"/>
  <c r="G45" i="2" s="1"/>
  <c r="G47" i="2" s="1"/>
  <c r="G66" i="2"/>
  <c r="G68" i="2" s="1"/>
  <c r="O32" i="6" s="1"/>
  <c r="D30" i="2"/>
  <c r="D29" i="2"/>
  <c r="H21" i="2"/>
  <c r="A3" i="2"/>
  <c r="A2" i="2"/>
  <c r="J12" i="6" l="1"/>
  <c r="K14" i="6"/>
  <c r="K15" i="6"/>
  <c r="J15" i="6"/>
  <c r="H18" i="6"/>
  <c r="E10" i="5" s="1"/>
  <c r="I10" i="5" s="1"/>
  <c r="I15" i="5" s="1"/>
  <c r="I16" i="5" s="1"/>
  <c r="E17" i="5" s="1"/>
  <c r="K13" i="6"/>
  <c r="H23" i="2"/>
  <c r="I84" i="2" s="1"/>
  <c r="I87" i="2" s="1"/>
  <c r="I90" i="2" s="1"/>
  <c r="O33" i="6" s="1"/>
  <c r="K18" i="6" l="1"/>
  <c r="K19" i="6" s="1"/>
  <c r="G19" i="6"/>
  <c r="I89" i="2"/>
  <c r="I91" i="2" s="1"/>
  <c r="O35" i="6" s="1"/>
</calcChain>
</file>

<file path=xl/sharedStrings.xml><?xml version="1.0" encoding="utf-8"?>
<sst xmlns="http://schemas.openxmlformats.org/spreadsheetml/2006/main" count="399" uniqueCount="252">
  <si>
    <t>ข้อมูลโครงการก่อสร้าง</t>
  </si>
  <si>
    <t>ชื่อหน่วยงาน</t>
  </si>
  <si>
    <t>ส่วนราชการ</t>
  </si>
  <si>
    <t>สถานที่ก่อสร้าง</t>
  </si>
  <si>
    <t>ชื่อโครงการก่อสร้าง</t>
  </si>
  <si>
    <t>งบประมาณปี</t>
  </si>
  <si>
    <t>เมตร</t>
  </si>
  <si>
    <t>กว้าง</t>
  </si>
  <si>
    <t>หนา</t>
  </si>
  <si>
    <t>รหัสสายทาง</t>
  </si>
  <si>
    <t>หมู่ที่</t>
  </si>
  <si>
    <t>บ้าน</t>
  </si>
  <si>
    <t>อำเภอ</t>
  </si>
  <si>
    <t>จังหวัด</t>
  </si>
  <si>
    <t>ตามแบบเลขที่</t>
  </si>
  <si>
    <t>ประมาณราคาวันที่</t>
  </si>
  <si>
    <t>ประมาณราคา</t>
  </si>
  <si>
    <t>ค่า FACTOR F</t>
  </si>
  <si>
    <t>เงินง่วงหน้าจ่าย</t>
  </si>
  <si>
    <t>ดอกเบี้ยเงินกู้</t>
  </si>
  <si>
    <t>เงินประกันผลงาน</t>
  </si>
  <si>
    <t>เงินภาษีมูลค่าเพิ่ม</t>
  </si>
  <si>
    <t>ประมาณราคาตามแบบปร.4</t>
  </si>
  <si>
    <t>จำนวน</t>
  </si>
  <si>
    <t>1 แผ่น</t>
  </si>
  <si>
    <t>ตำแหน่ง</t>
  </si>
  <si>
    <t>ผู้อำนวยการกองช่าง</t>
  </si>
  <si>
    <t>แบบสรุปข้อมูลวัสดุและค่าดำเนินการงานก่อสร้างทาง</t>
  </si>
  <si>
    <t>ดอกเบี้ย</t>
  </si>
  <si>
    <t>เงินจ่ายล่วงหน้า</t>
  </si>
  <si>
    <t>ลำดับ</t>
  </si>
  <si>
    <t>ที่</t>
  </si>
  <si>
    <t>หน่วย</t>
  </si>
  <si>
    <t>ค่าวัสดุ</t>
  </si>
  <si>
    <t>ระยะทางขนส่ง</t>
  </si>
  <si>
    <t>รวมเป็นเงิน</t>
  </si>
  <si>
    <t>(บาท)</t>
  </si>
  <si>
    <t>หมายเหตุ</t>
  </si>
  <si>
    <t>ปูนซีเมนต์ปอร์ตแลนด์ ประเภทที่ 1</t>
  </si>
  <si>
    <t>หินย่อย 3/4" ราคา ณ โรงโม่</t>
  </si>
  <si>
    <t>หินย่อย 3/8" ราคา ณ โรงโม่</t>
  </si>
  <si>
    <t>หินคลุกราคา ณ โรงโม่</t>
  </si>
  <si>
    <t>หินฝุ่น ราคา ณ โรงโม่</t>
  </si>
  <si>
    <t>ลูกรัง</t>
  </si>
  <si>
    <t>กก.</t>
  </si>
  <si>
    <t>ลบ.ม.</t>
  </si>
  <si>
    <t>ตัน</t>
  </si>
  <si>
    <t>รายการประมาณราคาต่อหน่วย</t>
  </si>
  <si>
    <t>ราคาวัสดุแอสฟัลท์ ขนด้วยรถบรรทุก 10 ล้อ + ลากพ่วง</t>
  </si>
  <si>
    <t>บาท/ตัน</t>
  </si>
  <si>
    <t>ชนิดยาง</t>
  </si>
  <si>
    <t>AC60/70</t>
  </si>
  <si>
    <t>CSS-1</t>
  </si>
  <si>
    <t>CMS-2h</t>
  </si>
  <si>
    <t>CSS-1h</t>
  </si>
  <si>
    <t>ราคา/หน่วย/บาท/ตัน</t>
  </si>
  <si>
    <t>PARA AC</t>
  </si>
  <si>
    <t>CRS-2</t>
  </si>
  <si>
    <t>คิดค่างานต้นทุน</t>
  </si>
  <si>
    <t>ค่าวัสดุจากแหล่ง</t>
  </si>
  <si>
    <t>ค่าดำเนินการ+ค่าเสื่อมราคา</t>
  </si>
  <si>
    <t>ค่าขนส่ง</t>
  </si>
  <si>
    <t>รวม</t>
  </si>
  <si>
    <t>ส่วนยุบตัว x 1.6</t>
  </si>
  <si>
    <t>ค่าดำเนินการ+ค่าเสื่อมราคา (ขุดขน)</t>
  </si>
  <si>
    <t>ค่าดำเนินการ+ค่าเสื่อมราคา (บดทับ)</t>
  </si>
  <si>
    <t>รวมค่างานต้นทุน</t>
  </si>
  <si>
    <t>ค่าดำเนินการ + ค่าเสื่อมราคา (บดทับ)</t>
  </si>
  <si>
    <t>ค่าวัสดุจากแหล่ง ณ โรงโม่</t>
  </si>
  <si>
    <t>ส่วนยุบตัว x 1.5</t>
  </si>
  <si>
    <t>(ใช้รถบรรทุก 10 ล้อ + ลากพ่วง)</t>
  </si>
  <si>
    <r>
      <t xml:space="preserve">งานดินถมคันทาง </t>
    </r>
    <r>
      <rPr>
        <sz val="14"/>
        <color rgb="FFFF0000"/>
        <rFont val="TH SarabunPSK"/>
        <family val="2"/>
      </rPr>
      <t>ใช้รถบรรทุกสิบล้อ</t>
    </r>
  </si>
  <si>
    <r>
      <t xml:space="preserve">งานรองพื้นทางลูกรัง </t>
    </r>
    <r>
      <rPr>
        <sz val="14"/>
        <color rgb="FFFF0000"/>
        <rFont val="TH SarabunPSK"/>
        <family val="2"/>
      </rPr>
      <t xml:space="preserve">ใช้รถบรรทุกสิบล้อ + ลากพ่วง </t>
    </r>
  </si>
  <si>
    <r>
      <t xml:space="preserve">งานชั้นพื้นทางหินคลุก </t>
    </r>
    <r>
      <rPr>
        <sz val="14"/>
        <color rgb="FFFF0000"/>
        <rFont val="TH SarabunPSK"/>
        <family val="2"/>
      </rPr>
      <t>ใช้รถบรรทุกสิบล้อ + ลากพ่วง</t>
    </r>
    <r>
      <rPr>
        <sz val="14"/>
        <color theme="1"/>
        <rFont val="TH SarabunPSK"/>
        <family val="2"/>
      </rPr>
      <t xml:space="preserve"> </t>
    </r>
  </si>
  <si>
    <t>ประกันผลงาน           0%</t>
  </si>
  <si>
    <t>บาท/ลบ.ม.</t>
  </si>
  <si>
    <t>งานถางป่าขุดตอ(ขนาดเบา)</t>
  </si>
  <si>
    <t>งานถางป่าขุดตอ(ขนาดกลาง)</t>
  </si>
  <si>
    <t>งานถางป่าขุดตอ(ขนาดหนัก)</t>
  </si>
  <si>
    <t>บาท/ตร.ม.</t>
  </si>
  <si>
    <t xml:space="preserve">ค่าวัสดุจากแหล่งรวมค่าดำเนินการเสื่อมราคา+ค่าขุดขน   </t>
  </si>
  <si>
    <t>กม.</t>
  </si>
  <si>
    <t>บาท</t>
  </si>
  <si>
    <t>(บาท/ลบ.ม.)</t>
  </si>
  <si>
    <t xml:space="preserve">ค่ายาง CSS-1 </t>
  </si>
  <si>
    <t>(1.0xราคายางcss-1บาท/ตัน)/1000)</t>
  </si>
  <si>
    <t>งานลาดยางแอสฟัลต์ไพรม์โค้ต (PRIME COAT) บนพื้นทางหินคลุก</t>
  </si>
  <si>
    <t>งานลาดยางแอสฟัลต์แทคโค้ต (TACK COAT)</t>
  </si>
  <si>
    <t>ค่ายาง CRS-2 0.30 ลิตร @ (ราคายางCRS-2บาท/ตัน)/1000</t>
  </si>
  <si>
    <t>ซม.</t>
  </si>
  <si>
    <t>ปริมาณงาน ASPHALT CONCRETE ทั้งโครงการ</t>
  </si>
  <si>
    <t>(ความยาวเมตรxความกว้าง/ตัวแปร)</t>
  </si>
  <si>
    <t>ค่าติดตั้งเครื่องผสม (250,000/จำนวนที่ใช้/ตัน)</t>
  </si>
  <si>
    <t>(กรณีที่ปริมาณงาน ASPHALT CONCRETE ทั้งโครงการ น้อยกว่า 10,000 ตัน ให้ใช้ปริมาณ ASPHALT CONCRETE</t>
  </si>
  <si>
    <t>10,000 ตัน ในการคำนวณค่าติดตั้งเครื่องผสม)</t>
  </si>
  <si>
    <t>รวมขนส่ง 10 ล้อ + ลากพ่วง + ค่าขึ้นลงอุปกรณ์</t>
  </si>
  <si>
    <t>คิด 80 ตัน</t>
  </si>
  <si>
    <t>หารด้วยปริมาณที่ใช้หรือต่ำสุด</t>
  </si>
  <si>
    <t>ค่าขนส่งอุปกรณ์ 80 ตัน</t>
  </si>
  <si>
    <t>บาท/ตัน(AC)</t>
  </si>
  <si>
    <t xml:space="preserve">ค่าขนส่งอุปกรณ์ 80 ตัน           </t>
  </si>
  <si>
    <t xml:space="preserve"> กม.  (ไม่เกิน 300 กม.) ถ้าเกินคูณ 1.43 บาท/กม.</t>
  </si>
  <si>
    <t xml:space="preserve">หินผสม AC </t>
  </si>
  <si>
    <t>(ยางAC + ค่าขนส่ง)x0.052</t>
  </si>
  <si>
    <t>ตัวแปรค่าดำเนินการปูลาดและบดทับตามความหนา</t>
  </si>
  <si>
    <t>ความหนา</t>
  </si>
  <si>
    <t>ตัวแปร</t>
  </si>
  <si>
    <t>ค่างานต้นทุน</t>
  </si>
  <si>
    <t>บน Prime</t>
  </si>
  <si>
    <t>บน Tack</t>
  </si>
  <si>
    <r>
      <t xml:space="preserve">ค่าหินผสมAC </t>
    </r>
    <r>
      <rPr>
        <sz val="14"/>
        <color theme="1"/>
        <rFont val="KodchiangUPC"/>
        <family val="1"/>
      </rPr>
      <t>=</t>
    </r>
    <r>
      <rPr>
        <sz val="14"/>
        <color theme="1"/>
        <rFont val="TH SarabunPSK"/>
        <family val="2"/>
      </rPr>
      <t xml:space="preserve"> 0.74 ลบ.ม.</t>
    </r>
  </si>
  <si>
    <t>(ค่าหินผสม + ค่าขนส่ง) x 0.74</t>
  </si>
  <si>
    <t>ค่าดำเนินการผสมวัสดุแอสฟัลท์ติกคอนกรีต</t>
  </si>
  <si>
    <t>งานตีเส้นจราจร  (Marking)</t>
  </si>
  <si>
    <t>งานตีเส้น ThermoPlastic Paint ระดับ 1 (Yellow &amp; White)</t>
  </si>
  <si>
    <t>ค่าสี</t>
  </si>
  <si>
    <t>กก / ตร.ม.</t>
  </si>
  <si>
    <t>@</t>
  </si>
  <si>
    <t>=</t>
  </si>
  <si>
    <t>บาท / ตร.ม.</t>
  </si>
  <si>
    <t>ค่าลูกแก้ว</t>
  </si>
  <si>
    <t>ค่า Primer</t>
  </si>
  <si>
    <t>ตร.ม.</t>
  </si>
  <si>
    <t>ค่าดำเนินการ (ค่าแรงและค่าเสื่อมราคาเครื่องมือฯ) =</t>
  </si>
  <si>
    <t>ค่าทดสอบความหนา , Factor การสะท้อนแสง , การสะท้อนแสง</t>
  </si>
  <si>
    <t>ค่าดำเนินการ + ค่าเสื่อมราคา (งานผิวทางแอสฟัลต์ติกคอนกรีต บนผิว ไพรม์โค้ต)</t>
  </si>
  <si>
    <t>ค่าดำเนินการ + ค่าเสื่อมราคา (งานผิวทางแอสฟัลต์ติกคอนกรีต บนผิว แทคโค้ต)</t>
  </si>
  <si>
    <t>ตัวแปรค่าดำเนินการ</t>
  </si>
  <si>
    <t>พื้นที่/ตร.ม.</t>
  </si>
  <si>
    <t>ค่าใช้จ่ายรวม</t>
  </si>
  <si>
    <t>ค่างานแอสฟัลท์ติกปูบนผิวไพรม์โค้ต</t>
  </si>
  <si>
    <t>ค่างานแอสฟัลท์ติกปูบนผิวแทคโค้ต</t>
  </si>
  <si>
    <t>ชื่อโครงการ</t>
  </si>
  <si>
    <t>ราคาน้ำมัน</t>
  </si>
  <si>
    <t>ลำดับที่</t>
  </si>
  <si>
    <t>รายการ</t>
  </si>
  <si>
    <t>FACTOR F</t>
  </si>
  <si>
    <t>รวมค่างานก่อสร้าง</t>
  </si>
  <si>
    <t>งานทาง</t>
  </si>
  <si>
    <t>งานอาคาร</t>
  </si>
  <si>
    <t>งานชลประทาน</t>
  </si>
  <si>
    <t>งานสะพานและท่อเหลี่ยม</t>
  </si>
  <si>
    <t>สรุป</t>
  </si>
  <si>
    <t>รวมค่าก่อสร้างเป็นเงิน</t>
  </si>
  <si>
    <t>คิดเป็นเงินค่าก่อสร้างโดยประมาณ</t>
  </si>
  <si>
    <t>แผ่น</t>
  </si>
  <si>
    <t>วันที่</t>
  </si>
  <si>
    <t>บาท/ลิตร</t>
  </si>
  <si>
    <t>ปริมาณงาน</t>
  </si>
  <si>
    <t>ราคากลาง</t>
  </si>
  <si>
    <t>ราคาต่อหน่วย</t>
  </si>
  <si>
    <t>ราคาทุน</t>
  </si>
  <si>
    <t>ราคา</t>
  </si>
  <si>
    <t>ต่อหน่วย</t>
  </si>
  <si>
    <t>งานขุดรื้อคันทางเดิมแล้วบดทับ</t>
  </si>
  <si>
    <t>งานลงหินคลุก</t>
  </si>
  <si>
    <t>งานติดตั้งเครื่องหมายจราจร</t>
  </si>
  <si>
    <t>งานตีเส้นจราจร</t>
  </si>
  <si>
    <t>ยาว</t>
  </si>
  <si>
    <t>ราคาน้ำมันดีเซลที่ อ.เมืองนครราชสีมา</t>
  </si>
  <si>
    <t>สรุปข้อมูลปริมาณงาน</t>
  </si>
  <si>
    <t>สรุปข้อมูลปริมาณงานปูผิวพื้นทาง</t>
  </si>
  <si>
    <t>คิดเป็นปริมาตร</t>
  </si>
  <si>
    <t>ตารางเมตร</t>
  </si>
  <si>
    <t>สรุปข้อมูลปริมาณงานลูกรัง</t>
  </si>
  <si>
    <t>สรุปข้อมูลปริมาณงานตีเส้นจราจร</t>
  </si>
  <si>
    <t>สรุปข้อมูลริมาณงานหินคลุก</t>
  </si>
  <si>
    <t>คิดเป็นพื้นที่</t>
  </si>
  <si>
    <t>ไม่รวมตีเส้นแบ่งกึ่งกลางทึบ</t>
  </si>
  <si>
    <t>ลูกรัง 10 ซม.</t>
  </si>
  <si>
    <t>หินคลุก 10 ซม.</t>
  </si>
  <si>
    <t>ผิว AC 5 ซม.</t>
  </si>
  <si>
    <t>Factor</t>
  </si>
  <si>
    <t>F</t>
  </si>
  <si>
    <t>คูณFactor F</t>
  </si>
  <si>
    <t>(ตัวอักษร)</t>
  </si>
  <si>
    <t>รวมป้ายโครงการ</t>
  </si>
  <si>
    <t xml:space="preserve">เงินจ่ายล่วงหน้า 0 % </t>
  </si>
  <si>
    <t>เงินประกันผลงาน 0 %</t>
  </si>
  <si>
    <t>ภาษีมูลค่าเพิ่ม 7 %</t>
  </si>
  <si>
    <t>ทรายหยาบ</t>
  </si>
  <si>
    <t>– แปลงหน่วยเป็น ลบ.ม. คูณ 1.65</t>
  </si>
  <si>
    <t>ค่าราดยาง</t>
  </si>
  <si>
    <t>งานขุดรื้อทางเดิมและบดทับ(หินคลุก)</t>
  </si>
  <si>
    <t>รวมพื้นที่</t>
  </si>
  <si>
    <t>งานแทคโค้ต</t>
  </si>
  <si>
    <t>งานผิวACแทคโค้ต</t>
  </si>
  <si>
    <t>ค่าขนขึ้นลงอุปกรณ์</t>
  </si>
  <si>
    <r>
      <t xml:space="preserve">ค่ายาง AC จากตารางที่ 2 ใช้หินปูนในชั้นผิวทาง </t>
    </r>
    <r>
      <rPr>
        <sz val="14"/>
        <color theme="1"/>
        <rFont val="KodchiangUPC"/>
        <family val="1"/>
      </rPr>
      <t>=</t>
    </r>
    <r>
      <rPr>
        <sz val="14"/>
        <color theme="1"/>
        <rFont val="TH SarabunPSK"/>
        <family val="2"/>
      </rPr>
      <t xml:space="preserve">5.2 % </t>
    </r>
    <r>
      <rPr>
        <sz val="14"/>
        <color theme="1"/>
        <rFont val="KodchiangUPC"/>
        <family val="1"/>
      </rPr>
      <t>=</t>
    </r>
    <r>
      <rPr>
        <sz val="14"/>
        <color theme="1"/>
        <rFont val="TH SarabunPSK"/>
        <family val="2"/>
      </rPr>
      <t xml:space="preserve"> 5.2/100 ตัน</t>
    </r>
  </si>
  <si>
    <t>แหล่งที่มาของราคาค่าก่อสร้าง</t>
  </si>
  <si>
    <t>4.ใช้วิธีสืบราคาในกรณีที่ไม่มีราคาวัสดุก่อสร้างในราคาพานิชย์จังหวัดนครราชสีมา</t>
  </si>
  <si>
    <t>งานไพรม์โค้ต</t>
  </si>
  <si>
    <t>งานผิว ACไพรม์โค้ต</t>
  </si>
  <si>
    <t>งานถางป่าขนาดเบา</t>
  </si>
  <si>
    <t>งานขุดรื้อหินคลุก</t>
  </si>
  <si>
    <t>เมตร       กว้าง</t>
  </si>
  <si>
    <t>เมตร       ยาว</t>
  </si>
  <si>
    <t xml:space="preserve"> เมตร        หนา</t>
  </si>
  <si>
    <t>คิดเป็นพื้นที่(รวมslope)</t>
  </si>
  <si>
    <t>หนา 0.20 เมตร slope 1:1</t>
  </si>
  <si>
    <t>หินคลุกหนา</t>
  </si>
  <si>
    <t>งานผิวทาง</t>
  </si>
  <si>
    <r>
      <t xml:space="preserve">                                                        </t>
    </r>
    <r>
      <rPr>
        <b/>
        <sz val="16"/>
        <color theme="1"/>
        <rFont val="TH SarabunPSK"/>
        <family val="2"/>
      </rPr>
      <t>สรุปผลการประมาณราคาค่างานปรับปรุงทาง</t>
    </r>
    <r>
      <rPr>
        <b/>
        <sz val="14"/>
        <color theme="1"/>
        <rFont val="TH SarabunPSK"/>
        <family val="2"/>
      </rPr>
      <t xml:space="preserve">                                                     ปร.5</t>
    </r>
  </si>
  <si>
    <t xml:space="preserve">  </t>
  </si>
  <si>
    <t xml:space="preserve">   </t>
  </si>
  <si>
    <t>(กำหนดน้ำหนักบันทุก 14 ตัน)</t>
  </si>
  <si>
    <t>หนา.</t>
  </si>
  <si>
    <t>5 ซม.</t>
  </si>
  <si>
    <t>3 กม.</t>
  </si>
  <si>
    <t xml:space="preserve"> </t>
  </si>
  <si>
    <t>3.หลักเกณฑ์การคำนวณราคางานก่อสร้างปรับปรุงถึงเดือนตุลาคม พ.ศ. 2565</t>
  </si>
  <si>
    <t>เทศบาลตำบลหนองหัวแรต</t>
  </si>
  <si>
    <t>(นายวชิระ  ปราณีตพลกรัง)</t>
  </si>
  <si>
    <t>– แปลงหน่วยเป็น ลบ.ม. คูณ 1.45</t>
  </si>
  <si>
    <t>– แปลงหน่วยเป็น ลบ.ม. คูณ 1.20</t>
  </si>
  <si>
    <t>– แปลงหน่วยเป็น ลบ.ม. คูณ 1.60</t>
  </si>
  <si>
    <t>รวมเป็นเงินขนส่ง(60 กม.)</t>
  </si>
  <si>
    <t>10 กม.</t>
  </si>
  <si>
    <t>5.ระยะเวลาก่อสร้าง 60 วัน</t>
  </si>
  <si>
    <t>หินย่อยใช้เบอร์ 1/2 ราคา ณ โรงโม่</t>
  </si>
  <si>
    <t>– แปลงหน่วยเป็น ลบ.ม. คูณ 1.40</t>
  </si>
  <si>
    <t>คลองสารเพชร</t>
  </si>
  <si>
    <t>หนองบุญมาก</t>
  </si>
  <si>
    <t>นครราชสีมา</t>
  </si>
  <si>
    <t>ประจำปีงบประมาณ 2566</t>
  </si>
  <si>
    <t xml:space="preserve">                                                                             แบบราคากลางงานปรับปรุงทางทาง                                                  ปร.4</t>
  </si>
  <si>
    <t>บ้านหนองหัวแรต หมู่ที่ 6 ตำบลหนองหัวแรต อำเภอหนองบุญมาก จังหวัดนครราชสีมา</t>
  </si>
  <si>
    <t>ปรับปรุงถนนแอสฟัลท์คอนกรีต บ้านหนองหัวแรต หมู่ที่ 6 จากบริเวณทางหลวงหมายเลข 24 ถึงบริเวณบ้านนายอำนวย วงศ์พล</t>
  </si>
  <si>
    <t>32.00-32.99</t>
  </si>
  <si>
    <t>งานทำความสะอาดพื้นทางเดิม</t>
  </si>
  <si>
    <t>งานปรับปรุงผิวจราจรแอสฟัลต์คอนกรีต</t>
  </si>
  <si>
    <t>ป้าย</t>
  </si>
  <si>
    <t>ดอกเบี้ยเงินกู้ 7 %</t>
  </si>
  <si>
    <t>ประธานกรรมการ</t>
  </si>
  <si>
    <t>กรรมการ</t>
  </si>
  <si>
    <t>(นางเบญจมาภรณ์  ยุติธรรม)</t>
  </si>
  <si>
    <t>(นายกิตติ  พลแหลม)</t>
  </si>
  <si>
    <t>(นางสาวมัลลิกา  สายสมบูรณ์)</t>
  </si>
  <si>
    <t>ผู้อำนวยการการศึกษา</t>
  </si>
  <si>
    <t>นักพัฒนาชุมชนชำนาญการ</t>
  </si>
  <si>
    <t>วิศวกรโยธาปฏิบัติการ</t>
  </si>
  <si>
    <t>นักวิชาการสุขาภิบาลปฏิบัติการ</t>
  </si>
  <si>
    <t>2.ราคาน้ำมันดีเซล ที่อ.เมืองนครราชสีมา วันที่ 29 สิงหาคม พ.ศ. 2566</t>
  </si>
  <si>
    <t>(นางสาวกีรติกา มาประจวบ)</t>
  </si>
  <si>
    <t>ยางแอสฟัลท์จากโรงงาน(ทิปโก้ อ.สูงเนิน) ถึงบ้านหนองหัวแรต 63 กิโลเมตร</t>
  </si>
  <si>
    <t>ค่าขนส่งอุปกรณ์ อ.เมืองนครราชสีมา ถึงถึงบ้านหนองหัวแรต ตำบลหนองหัวแรต 51 กิโลเมตร</t>
  </si>
  <si>
    <t>16 กม.</t>
  </si>
  <si>
    <t>2. ติดตั้งป้ายประชาสัมพันธ์โครงการ จำนวน 1 ป้าย</t>
  </si>
  <si>
    <t xml:space="preserve">1. ปรับปรุงเสริมผิวจราจรแอสฟัลต์คอนกรีต กว้าง 5.00 เมตร หนา 0.05 เมตร ยาว 300 เมตร </t>
  </si>
  <si>
    <t>1.ราคาพาณิชย์จังหวัดนครราชสีมา เดือน กรกฎาคม พ.ศ. 2566</t>
  </si>
  <si>
    <t>ตารางค่าวัสดุ (ใช้ราคาพาณิชย์จังหวัดนครราชสีมา เดือน กรกฎาคม พ.ศ. 2566)</t>
  </si>
  <si>
    <t xml:space="preserve">งานปรับระดับด้วยแอสฟัลต์คอนกรีต(แทคโคต)            หนา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</si>
</sst>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(* #,##0.00_);_(* \(#,##0.00\);_(* &quot;-&quot;??_);_(@_)"/>
    <numFmt numFmtId="188" formatCode="[$-F800]dddd\,\ mmmm\ dd\,\ yyyy"/>
  </numFmts>
  <fonts count="19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2"/>
      <color theme="1"/>
      <name val="TH SarabunPSK"/>
      <family val="2"/>
    </font>
    <font>
      <sz val="13"/>
      <color theme="1"/>
      <name val="TH SarabunPSK"/>
      <family val="2"/>
    </font>
    <font>
      <sz val="14"/>
      <color theme="1"/>
      <name val="KodchiangUPC"/>
      <family val="1"/>
    </font>
    <font>
      <sz val="12"/>
      <name val="TH SarabunPSK"/>
      <family val="2"/>
    </font>
    <font>
      <sz val="10"/>
      <name val="Arial"/>
      <family val="2"/>
    </font>
    <font>
      <b/>
      <u/>
      <sz val="14"/>
      <name val="TH SarabunPSK"/>
      <family val="2"/>
    </font>
    <font>
      <sz val="14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3"/>
      <color theme="1"/>
      <name val="TH SarabunPSK"/>
      <family val="2"/>
    </font>
    <font>
      <b/>
      <sz val="11"/>
      <color theme="1"/>
      <name val="TH SarabunPSK"/>
      <family val="2"/>
    </font>
    <font>
      <u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1"/>
      <color theme="1"/>
      <name val="TH SarabunPSK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9" fillId="0" borderId="0"/>
  </cellStyleXfs>
  <cellXfs count="2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27" xfId="0" applyFont="1" applyBorder="1" applyAlignment="1">
      <alignment horizontal="left"/>
    </xf>
    <xf numFmtId="0" fontId="1" fillId="0" borderId="30" xfId="0" applyFont="1" applyBorder="1"/>
    <xf numFmtId="0" fontId="1" fillId="0" borderId="31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/>
    <xf numFmtId="0" fontId="1" fillId="0" borderId="37" xfId="0" applyFont="1" applyBorder="1" applyAlignment="1">
      <alignment horizontal="center"/>
    </xf>
    <xf numFmtId="0" fontId="1" fillId="0" borderId="38" xfId="0" applyFont="1" applyBorder="1"/>
    <xf numFmtId="0" fontId="1" fillId="0" borderId="39" xfId="0" applyFont="1" applyBorder="1" applyAlignment="1">
      <alignment horizontal="center"/>
    </xf>
    <xf numFmtId="0" fontId="1" fillId="0" borderId="32" xfId="0" applyFont="1" applyBorder="1"/>
    <xf numFmtId="0" fontId="1" fillId="0" borderId="6" xfId="0" applyFont="1" applyBorder="1"/>
    <xf numFmtId="43" fontId="1" fillId="0" borderId="1" xfId="1" applyFont="1" applyBorder="1"/>
    <xf numFmtId="0" fontId="4" fillId="0" borderId="0" xfId="0" applyFont="1"/>
    <xf numFmtId="9" fontId="1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/>
    <xf numFmtId="2" fontId="1" fillId="0" borderId="10" xfId="0" applyNumberFormat="1" applyFont="1" applyBorder="1"/>
    <xf numFmtId="1" fontId="1" fillId="0" borderId="10" xfId="0" applyNumberFormat="1" applyFont="1" applyBorder="1"/>
    <xf numFmtId="0" fontId="6" fillId="0" borderId="11" xfId="0" applyFont="1" applyBorder="1"/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4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5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46" xfId="0" applyFont="1" applyBorder="1"/>
    <xf numFmtId="43" fontId="1" fillId="0" borderId="46" xfId="0" applyNumberFormat="1" applyFont="1" applyBorder="1"/>
    <xf numFmtId="43" fontId="1" fillId="0" borderId="46" xfId="1" applyFont="1" applyBorder="1"/>
    <xf numFmtId="2" fontId="1" fillId="0" borderId="11" xfId="0" applyNumberFormat="1" applyFont="1" applyBorder="1"/>
    <xf numFmtId="0" fontId="1" fillId="0" borderId="46" xfId="0" applyFont="1" applyBorder="1" applyAlignment="1">
      <alignment horizontal="center"/>
    </xf>
    <xf numFmtId="2" fontId="1" fillId="0" borderId="38" xfId="0" applyNumberFormat="1" applyFont="1" applyBorder="1"/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center"/>
      <protection hidden="1"/>
    </xf>
    <xf numFmtId="43" fontId="8" fillId="0" borderId="1" xfId="0" applyNumberFormat="1" applyFont="1" applyBorder="1" applyProtection="1">
      <protection hidden="1"/>
    </xf>
    <xf numFmtId="0" fontId="8" fillId="0" borderId="1" xfId="0" applyFont="1" applyBorder="1" applyProtection="1">
      <protection hidden="1"/>
    </xf>
    <xf numFmtId="43" fontId="8" fillId="0" borderId="1" xfId="1" applyFont="1" applyFill="1" applyBorder="1" applyAlignment="1"/>
    <xf numFmtId="43" fontId="8" fillId="0" borderId="1" xfId="0" applyNumberFormat="1" applyFont="1" applyBorder="1" applyAlignment="1" applyProtection="1">
      <alignment horizontal="center"/>
      <protection hidden="1"/>
    </xf>
    <xf numFmtId="0" fontId="10" fillId="0" borderId="0" xfId="2" applyFont="1"/>
    <xf numFmtId="187" fontId="10" fillId="0" borderId="0" xfId="2" applyNumberFormat="1" applyFont="1"/>
    <xf numFmtId="2" fontId="10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2" fontId="11" fillId="0" borderId="0" xfId="2" applyNumberFormat="1" applyFont="1" applyAlignment="1">
      <alignment horizontal="right"/>
    </xf>
    <xf numFmtId="2" fontId="11" fillId="0" borderId="0" xfId="0" applyNumberFormat="1" applyFont="1" applyAlignment="1">
      <alignment horizontal="right"/>
    </xf>
    <xf numFmtId="0" fontId="11" fillId="0" borderId="0" xfId="2" applyFont="1"/>
    <xf numFmtId="0" fontId="11" fillId="0" borderId="47" xfId="2" applyFont="1" applyBorder="1" applyAlignment="1">
      <alignment horizontal="center"/>
    </xf>
    <xf numFmtId="0" fontId="11" fillId="0" borderId="0" xfId="0" applyFont="1"/>
    <xf numFmtId="2" fontId="11" fillId="0" borderId="5" xfId="2" applyNumberFormat="1" applyFont="1" applyBorder="1" applyAlignment="1">
      <alignment horizontal="right"/>
    </xf>
    <xf numFmtId="2" fontId="11" fillId="0" borderId="0" xfId="2" applyNumberFormat="1" applyFont="1" applyAlignment="1">
      <alignment horizontal="center"/>
    </xf>
    <xf numFmtId="2" fontId="11" fillId="0" borderId="27" xfId="2" applyNumberFormat="1" applyFont="1" applyBorder="1" applyAlignment="1">
      <alignment horizontal="center"/>
    </xf>
    <xf numFmtId="0" fontId="11" fillId="0" borderId="27" xfId="2" applyFont="1" applyBorder="1" applyAlignment="1">
      <alignment horizontal="center"/>
    </xf>
    <xf numFmtId="2" fontId="11" fillId="0" borderId="8" xfId="2" applyNumberFormat="1" applyFont="1" applyBorder="1" applyAlignment="1">
      <alignment horizontal="right"/>
    </xf>
    <xf numFmtId="4" fontId="11" fillId="0" borderId="0" xfId="2" applyNumberFormat="1" applyFont="1" applyAlignment="1">
      <alignment horizontal="center"/>
    </xf>
    <xf numFmtId="0" fontId="11" fillId="0" borderId="0" xfId="2" applyFont="1" applyAlignment="1">
      <alignment horizontal="left"/>
    </xf>
    <xf numFmtId="2" fontId="11" fillId="0" borderId="48" xfId="1" applyNumberFormat="1" applyFont="1" applyBorder="1" applyAlignment="1">
      <alignment horizontal="right"/>
    </xf>
    <xf numFmtId="43" fontId="1" fillId="0" borderId="0" xfId="0" applyNumberFormat="1" applyFont="1"/>
    <xf numFmtId="0" fontId="1" fillId="0" borderId="50" xfId="0" applyFont="1" applyBorder="1"/>
    <xf numFmtId="0" fontId="1" fillId="0" borderId="5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6" xfId="0" applyFont="1" applyBorder="1" applyAlignment="1">
      <alignment horizontal="center"/>
    </xf>
    <xf numFmtId="0" fontId="1" fillId="0" borderId="57" xfId="0" applyFont="1" applyBorder="1"/>
    <xf numFmtId="0" fontId="1" fillId="0" borderId="66" xfId="0" applyFont="1" applyBorder="1"/>
    <xf numFmtId="0" fontId="1" fillId="0" borderId="51" xfId="0" applyFont="1" applyBorder="1"/>
    <xf numFmtId="0" fontId="1" fillId="0" borderId="55" xfId="0" applyFont="1" applyBorder="1"/>
    <xf numFmtId="43" fontId="1" fillId="0" borderId="0" xfId="1" applyFont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43" fontId="1" fillId="2" borderId="0" xfId="1" applyFont="1" applyFill="1"/>
    <xf numFmtId="2" fontId="1" fillId="2" borderId="0" xfId="0" applyNumberFormat="1" applyFont="1" applyFill="1"/>
    <xf numFmtId="0" fontId="1" fillId="6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43" fontId="6" fillId="0" borderId="27" xfId="0" applyNumberFormat="1" applyFont="1" applyBorder="1"/>
    <xf numFmtId="43" fontId="6" fillId="0" borderId="28" xfId="0" applyNumberFormat="1" applyFont="1" applyBorder="1"/>
    <xf numFmtId="0" fontId="6" fillId="0" borderId="49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57" xfId="0" applyFont="1" applyBorder="1"/>
    <xf numFmtId="0" fontId="6" fillId="0" borderId="28" xfId="0" applyFont="1" applyBorder="1"/>
    <xf numFmtId="0" fontId="6" fillId="0" borderId="55" xfId="0" applyFont="1" applyBorder="1"/>
    <xf numFmtId="43" fontId="6" fillId="0" borderId="55" xfId="0" applyNumberFormat="1" applyFont="1" applyBorder="1"/>
    <xf numFmtId="2" fontId="6" fillId="0" borderId="55" xfId="0" applyNumberFormat="1" applyFont="1" applyBorder="1"/>
    <xf numFmtId="43" fontId="6" fillId="0" borderId="55" xfId="1" applyFont="1" applyBorder="1"/>
    <xf numFmtId="0" fontId="6" fillId="0" borderId="50" xfId="0" applyFont="1" applyBorder="1"/>
    <xf numFmtId="0" fontId="6" fillId="0" borderId="66" xfId="0" applyFont="1" applyBorder="1"/>
    <xf numFmtId="43" fontId="6" fillId="0" borderId="67" xfId="0" applyNumberFormat="1" applyFont="1" applyBorder="1"/>
    <xf numFmtId="43" fontId="6" fillId="0" borderId="68" xfId="0" applyNumberFormat="1" applyFont="1" applyBorder="1" applyAlignment="1">
      <alignment horizontal="center"/>
    </xf>
    <xf numFmtId="2" fontId="6" fillId="0" borderId="67" xfId="0" applyNumberFormat="1" applyFont="1" applyBorder="1"/>
    <xf numFmtId="43" fontId="1" fillId="7" borderId="0" xfId="1" applyFont="1" applyFill="1"/>
    <xf numFmtId="0" fontId="1" fillId="9" borderId="0" xfId="0" applyFont="1" applyFill="1"/>
    <xf numFmtId="0" fontId="1" fillId="10" borderId="0" xfId="0" applyFont="1" applyFill="1"/>
    <xf numFmtId="2" fontId="1" fillId="7" borderId="0" xfId="0" applyNumberFormat="1" applyFont="1" applyFill="1"/>
    <xf numFmtId="43" fontId="8" fillId="4" borderId="1" xfId="1" applyFont="1" applyFill="1" applyBorder="1" applyAlignment="1" applyProtection="1"/>
    <xf numFmtId="43" fontId="8" fillId="4" borderId="1" xfId="1" applyFont="1" applyFill="1" applyBorder="1" applyAlignment="1" applyProtection="1">
      <alignment horizontal="center"/>
    </xf>
    <xf numFmtId="43" fontId="1" fillId="4" borderId="43" xfId="1" applyFont="1" applyFill="1" applyBorder="1"/>
    <xf numFmtId="0" fontId="1" fillId="4" borderId="10" xfId="0" applyFont="1" applyFill="1" applyBorder="1"/>
    <xf numFmtId="2" fontId="1" fillId="4" borderId="10" xfId="0" applyNumberFormat="1" applyFont="1" applyFill="1" applyBorder="1"/>
    <xf numFmtId="2" fontId="1" fillId="4" borderId="0" xfId="0" applyNumberFormat="1" applyFont="1" applyFill="1"/>
    <xf numFmtId="0" fontId="6" fillId="0" borderId="49" xfId="0" applyFont="1" applyBorder="1"/>
    <xf numFmtId="0" fontId="6" fillId="0" borderId="13" xfId="0" applyFont="1" applyBorder="1"/>
    <xf numFmtId="43" fontId="6" fillId="0" borderId="49" xfId="0" applyNumberFormat="1" applyFont="1" applyBorder="1"/>
    <xf numFmtId="2" fontId="6" fillId="0" borderId="49" xfId="0" applyNumberFormat="1" applyFont="1" applyBorder="1" applyAlignment="1">
      <alignment horizontal="center"/>
    </xf>
    <xf numFmtId="43" fontId="15" fillId="0" borderId="64" xfId="0" applyNumberFormat="1" applyFont="1" applyBorder="1"/>
    <xf numFmtId="0" fontId="1" fillId="0" borderId="61" xfId="0" applyFont="1" applyBorder="1"/>
    <xf numFmtId="43" fontId="1" fillId="5" borderId="0" xfId="1" applyFont="1" applyFill="1"/>
    <xf numFmtId="43" fontId="1" fillId="8" borderId="0" xfId="1" applyFont="1" applyFill="1"/>
    <xf numFmtId="2" fontId="1" fillId="5" borderId="0" xfId="0" applyNumberFormat="1" applyFont="1" applyFill="1"/>
    <xf numFmtId="43" fontId="1" fillId="11" borderId="0" xfId="0" applyNumberFormat="1" applyFont="1" applyFill="1" applyAlignment="1">
      <alignment horizontal="left" vertical="top"/>
    </xf>
    <xf numFmtId="0" fontId="1" fillId="11" borderId="0" xfId="0" applyFont="1" applyFill="1"/>
    <xf numFmtId="2" fontId="1" fillId="12" borderId="0" xfId="0" applyNumberFormat="1" applyFont="1" applyFill="1"/>
    <xf numFmtId="0" fontId="1" fillId="12" borderId="0" xfId="0" applyFont="1" applyFill="1"/>
    <xf numFmtId="43" fontId="1" fillId="12" borderId="0" xfId="1" applyFont="1" applyFill="1"/>
    <xf numFmtId="43" fontId="1" fillId="2" borderId="0" xfId="0" applyNumberFormat="1" applyFont="1" applyFill="1"/>
    <xf numFmtId="43" fontId="5" fillId="0" borderId="49" xfId="0" applyNumberFormat="1" applyFont="1" applyBorder="1"/>
    <xf numFmtId="0" fontId="6" fillId="0" borderId="27" xfId="0" applyFont="1" applyBorder="1"/>
    <xf numFmtId="0" fontId="1" fillId="3" borderId="0" xfId="0" applyFont="1" applyFill="1" applyAlignment="1">
      <alignment horizontal="center"/>
    </xf>
    <xf numFmtId="2" fontId="6" fillId="0" borderId="57" xfId="0" applyNumberFormat="1" applyFont="1" applyBorder="1"/>
    <xf numFmtId="0" fontId="6" fillId="0" borderId="69" xfId="0" applyFont="1" applyBorder="1"/>
    <xf numFmtId="2" fontId="6" fillId="0" borderId="69" xfId="0" applyNumberFormat="1" applyFont="1" applyBorder="1"/>
    <xf numFmtId="0" fontId="14" fillId="0" borderId="57" xfId="0" applyFont="1" applyBorder="1"/>
    <xf numFmtId="0" fontId="6" fillId="0" borderId="14" xfId="0" applyFont="1" applyBorder="1"/>
    <xf numFmtId="43" fontId="6" fillId="0" borderId="0" xfId="0" applyNumberFormat="1" applyFont="1"/>
    <xf numFmtId="43" fontId="6" fillId="0" borderId="57" xfId="0" applyNumberFormat="1" applyFont="1" applyBorder="1"/>
    <xf numFmtId="43" fontId="6" fillId="0" borderId="14" xfId="0" applyNumberFormat="1" applyFont="1" applyBorder="1"/>
    <xf numFmtId="0" fontId="6" fillId="0" borderId="70" xfId="0" applyFont="1" applyBorder="1"/>
    <xf numFmtId="2" fontId="6" fillId="0" borderId="70" xfId="0" applyNumberFormat="1" applyFont="1" applyBorder="1"/>
    <xf numFmtId="43" fontId="6" fillId="0" borderId="69" xfId="0" applyNumberFormat="1" applyFont="1" applyBorder="1"/>
    <xf numFmtId="0" fontId="5" fillId="0" borderId="0" xfId="0" applyFont="1" applyAlignment="1">
      <alignment horizontal="center"/>
    </xf>
    <xf numFmtId="0" fontId="6" fillId="0" borderId="5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5" xfId="0" applyFont="1" applyBorder="1" applyAlignment="1">
      <alignment horizontal="center"/>
    </xf>
    <xf numFmtId="0" fontId="1" fillId="0" borderId="6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4" xfId="0" applyFont="1" applyBorder="1"/>
    <xf numFmtId="0" fontId="1" fillId="0" borderId="2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5" fillId="0" borderId="27" xfId="0" applyFont="1" applyBorder="1" applyAlignment="1">
      <alignment horizontal="left" wrapText="1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1" fillId="0" borderId="32" xfId="0" applyFont="1" applyBorder="1"/>
    <xf numFmtId="0" fontId="1" fillId="0" borderId="28" xfId="0" applyFont="1" applyBorder="1"/>
    <xf numFmtId="9" fontId="1" fillId="0" borderId="7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88" fontId="1" fillId="0" borderId="32" xfId="0" applyNumberFormat="1" applyFont="1" applyBorder="1"/>
    <xf numFmtId="188" fontId="1" fillId="0" borderId="27" xfId="0" applyNumberFormat="1" applyFont="1" applyBorder="1"/>
    <xf numFmtId="188" fontId="1" fillId="0" borderId="30" xfId="0" applyNumberFormat="1" applyFont="1" applyBorder="1"/>
    <xf numFmtId="0" fontId="1" fillId="0" borderId="9" xfId="0" applyFont="1" applyBorder="1" applyAlignment="1">
      <alignment horizontal="center"/>
    </xf>
    <xf numFmtId="0" fontId="8" fillId="0" borderId="1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3" xfId="0" applyFont="1" applyBorder="1"/>
    <xf numFmtId="0" fontId="1" fillId="0" borderId="18" xfId="0" applyFont="1" applyBorder="1"/>
    <xf numFmtId="0" fontId="1" fillId="0" borderId="35" xfId="0" applyFont="1" applyBorder="1"/>
    <xf numFmtId="43" fontId="1" fillId="0" borderId="7" xfId="0" applyNumberFormat="1" applyFont="1" applyBorder="1"/>
    <xf numFmtId="0" fontId="1" fillId="0" borderId="9" xfId="0" applyFont="1" applyBorder="1"/>
    <xf numFmtId="43" fontId="1" fillId="0" borderId="4" xfId="0" applyNumberFormat="1" applyFont="1" applyBorder="1"/>
    <xf numFmtId="0" fontId="1" fillId="0" borderId="6" xfId="0" applyFont="1" applyBorder="1"/>
    <xf numFmtId="0" fontId="1" fillId="0" borderId="42" xfId="0" applyFont="1" applyBorder="1" applyAlignment="1">
      <alignment horizontal="center"/>
    </xf>
    <xf numFmtId="0" fontId="1" fillId="0" borderId="2" xfId="0" applyFont="1" applyBorder="1"/>
    <xf numFmtId="0" fontId="2" fillId="0" borderId="0" xfId="0" applyFont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1" fillId="0" borderId="65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6" xfId="0" applyFont="1" applyBorder="1"/>
    <xf numFmtId="0" fontId="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62" xfId="0" applyFont="1" applyBorder="1" applyAlignment="1">
      <alignment horizontal="center"/>
    </xf>
    <xf numFmtId="43" fontId="1" fillId="0" borderId="52" xfId="0" applyNumberFormat="1" applyFont="1" applyBorder="1"/>
    <xf numFmtId="0" fontId="1" fillId="0" borderId="54" xfId="0" applyFont="1" applyBorder="1"/>
    <xf numFmtId="188" fontId="1" fillId="0" borderId="0" xfId="0" applyNumberFormat="1" applyFont="1"/>
    <xf numFmtId="0" fontId="1" fillId="0" borderId="5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3" fontId="1" fillId="0" borderId="52" xfId="0" applyNumberFormat="1" applyFont="1" applyBorder="1" applyAlignment="1">
      <alignment horizontal="center"/>
    </xf>
    <xf numFmtId="0" fontId="1" fillId="0" borderId="17" xfId="0" applyFont="1" applyBorder="1"/>
    <xf numFmtId="0" fontId="1" fillId="0" borderId="19" xfId="0" applyFont="1" applyBorder="1"/>
    <xf numFmtId="0" fontId="1" fillId="0" borderId="58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58" xfId="0" applyFont="1" applyBorder="1"/>
    <xf numFmtId="0" fontId="1" fillId="0" borderId="60" xfId="0" applyFont="1" applyBorder="1"/>
    <xf numFmtId="0" fontId="1" fillId="0" borderId="53" xfId="0" applyFont="1" applyBorder="1"/>
    <xf numFmtId="0" fontId="2" fillId="0" borderId="6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0" borderId="64" xfId="0" applyFont="1" applyBorder="1" applyAlignment="1">
      <alignment horizontal="center"/>
    </xf>
    <xf numFmtId="0" fontId="2" fillId="0" borderId="12" xfId="0" applyFont="1" applyBorder="1"/>
    <xf numFmtId="0" fontId="16" fillId="0" borderId="0" xfId="0" applyFont="1" applyAlignment="1">
      <alignment horizontal="left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43" fontId="1" fillId="0" borderId="17" xfId="0" applyNumberFormat="1" applyFont="1" applyBorder="1"/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/>
    <xf numFmtId="0" fontId="1" fillId="4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8" fillId="0" borderId="62" xfId="0" applyFont="1" applyBorder="1" applyAlignment="1">
      <alignment horizontal="center"/>
    </xf>
    <xf numFmtId="0" fontId="18" fillId="0" borderId="63" xfId="0" applyFont="1" applyBorder="1" applyAlignment="1">
      <alignment horizontal="center"/>
    </xf>
    <xf numFmtId="0" fontId="18" fillId="0" borderId="6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7" xfId="0" applyFont="1" applyBorder="1"/>
    <xf numFmtId="0" fontId="6" fillId="0" borderId="28" xfId="0" applyFont="1" applyBorder="1"/>
    <xf numFmtId="188" fontId="1" fillId="0" borderId="0" xfId="0" applyNumberFormat="1" applyFont="1" applyAlignment="1">
      <alignment horizontal="left"/>
    </xf>
    <xf numFmtId="0" fontId="1" fillId="6" borderId="0" xfId="0" applyFont="1" applyFill="1" applyAlignment="1">
      <alignment horizontal="center"/>
    </xf>
    <xf numFmtId="0" fontId="17" fillId="0" borderId="62" xfId="0" applyFont="1" applyBorder="1" applyAlignment="1">
      <alignment horizontal="center"/>
    </xf>
    <xf numFmtId="0" fontId="17" fillId="0" borderId="64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</cellXfs>
  <cellStyles count="3">
    <cellStyle name="จุลภาค" xfId="1" builtinId="3"/>
    <cellStyle name="ปกติ" xfId="0" builtinId="0"/>
    <cellStyle name="ปกติ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workbookViewId="0">
      <selection activeCell="E19" sqref="E19"/>
    </sheetView>
  </sheetViews>
  <sheetFormatPr defaultColWidth="9" defaultRowHeight="18.75" x14ac:dyDescent="0.3"/>
  <cols>
    <col min="1" max="1" width="14.75" style="1" customWidth="1"/>
    <col min="2" max="6" width="9" style="1"/>
    <col min="7" max="7" width="11.5" style="1" customWidth="1"/>
    <col min="8" max="16384" width="9" style="1"/>
  </cols>
  <sheetData>
    <row r="1" spans="1:10" x14ac:dyDescent="0.3">
      <c r="A1" s="174" t="s">
        <v>0</v>
      </c>
      <c r="B1" s="175"/>
      <c r="C1" s="175"/>
      <c r="D1" s="175"/>
      <c r="E1" s="175"/>
      <c r="F1" s="175"/>
      <c r="G1" s="175"/>
      <c r="H1" s="175"/>
      <c r="I1" s="176"/>
      <c r="J1" s="2"/>
    </row>
    <row r="2" spans="1:10" x14ac:dyDescent="0.3">
      <c r="A2" s="20" t="s">
        <v>1</v>
      </c>
      <c r="B2" s="169" t="s">
        <v>211</v>
      </c>
      <c r="C2" s="169"/>
      <c r="D2" s="169"/>
      <c r="E2" s="18"/>
      <c r="F2" s="18"/>
      <c r="G2" s="18"/>
      <c r="H2" s="18"/>
      <c r="I2" s="19"/>
    </row>
    <row r="3" spans="1:10" x14ac:dyDescent="0.3">
      <c r="A3" s="23" t="s">
        <v>2</v>
      </c>
      <c r="B3" s="170" t="str">
        <f>B2</f>
        <v>เทศบาลตำบลหนองหัวแรต</v>
      </c>
      <c r="C3" s="170"/>
      <c r="D3" s="170"/>
      <c r="E3" s="21"/>
      <c r="F3" s="21"/>
      <c r="G3" s="21"/>
      <c r="H3" s="21"/>
      <c r="I3" s="22"/>
    </row>
    <row r="4" spans="1:10" x14ac:dyDescent="0.3">
      <c r="A4" s="23" t="s">
        <v>4</v>
      </c>
      <c r="B4" s="177" t="s">
        <v>227</v>
      </c>
      <c r="C4" s="178"/>
      <c r="D4" s="178"/>
      <c r="E4" s="178"/>
      <c r="F4" s="178"/>
      <c r="G4" s="178"/>
      <c r="H4" s="178"/>
      <c r="I4" s="179"/>
    </row>
    <row r="5" spans="1:10" x14ac:dyDescent="0.3">
      <c r="A5" s="23" t="s">
        <v>3</v>
      </c>
      <c r="B5" s="180" t="s">
        <v>226</v>
      </c>
      <c r="C5" s="170"/>
      <c r="D5" s="170"/>
      <c r="E5" s="170"/>
      <c r="F5" s="170"/>
      <c r="G5" s="170"/>
      <c r="H5" s="170"/>
      <c r="I5" s="181"/>
    </row>
    <row r="6" spans="1:10" x14ac:dyDescent="0.3">
      <c r="A6" s="23" t="s">
        <v>5</v>
      </c>
      <c r="B6" s="24">
        <v>2566</v>
      </c>
      <c r="C6" s="21"/>
      <c r="D6" s="21"/>
      <c r="E6" s="21"/>
      <c r="F6" s="21"/>
      <c r="G6" s="21"/>
      <c r="H6" s="21"/>
      <c r="I6" s="22"/>
    </row>
    <row r="7" spans="1:10" x14ac:dyDescent="0.3">
      <c r="A7" s="23" t="s">
        <v>9</v>
      </c>
      <c r="B7" s="21"/>
      <c r="C7" s="21"/>
      <c r="D7" s="21"/>
      <c r="E7" s="25"/>
      <c r="F7" s="171" t="s">
        <v>17</v>
      </c>
      <c r="G7" s="172"/>
      <c r="H7" s="172"/>
      <c r="I7" s="173"/>
    </row>
    <row r="8" spans="1:10" x14ac:dyDescent="0.3">
      <c r="A8" s="23" t="s">
        <v>10</v>
      </c>
      <c r="B8" s="21">
        <v>7</v>
      </c>
      <c r="C8" s="21"/>
      <c r="D8" s="21"/>
      <c r="E8" s="25"/>
      <c r="F8" s="27" t="s">
        <v>18</v>
      </c>
      <c r="G8" s="28"/>
      <c r="H8" s="182">
        <v>0</v>
      </c>
      <c r="I8" s="173"/>
    </row>
    <row r="9" spans="1:10" x14ac:dyDescent="0.3">
      <c r="A9" s="23" t="s">
        <v>11</v>
      </c>
      <c r="B9" s="21" t="s">
        <v>221</v>
      </c>
      <c r="C9" s="21"/>
      <c r="D9" s="21"/>
      <c r="E9" s="25"/>
      <c r="F9" s="1" t="s">
        <v>19</v>
      </c>
      <c r="G9" s="5"/>
      <c r="H9" s="183">
        <v>0.06</v>
      </c>
      <c r="I9" s="184"/>
    </row>
    <row r="10" spans="1:10" x14ac:dyDescent="0.3">
      <c r="A10" s="23" t="s">
        <v>12</v>
      </c>
      <c r="B10" s="21" t="s">
        <v>222</v>
      </c>
      <c r="C10" s="21"/>
      <c r="D10" s="21"/>
      <c r="E10" s="25"/>
      <c r="F10" s="27" t="s">
        <v>20</v>
      </c>
      <c r="G10" s="28"/>
      <c r="H10" s="182">
        <v>0</v>
      </c>
      <c r="I10" s="173"/>
    </row>
    <row r="11" spans="1:10" x14ac:dyDescent="0.3">
      <c r="A11" s="23" t="s">
        <v>13</v>
      </c>
      <c r="B11" s="21" t="s">
        <v>223</v>
      </c>
      <c r="C11" s="21"/>
      <c r="D11" s="21"/>
      <c r="E11" s="25"/>
      <c r="F11" s="27" t="s">
        <v>21</v>
      </c>
      <c r="G11" s="28"/>
      <c r="H11" s="182">
        <v>7.0000000000000007E-2</v>
      </c>
      <c r="I11" s="173"/>
    </row>
    <row r="12" spans="1:10" x14ac:dyDescent="0.3">
      <c r="A12" s="23" t="s">
        <v>14</v>
      </c>
      <c r="B12" s="21"/>
      <c r="C12" s="21"/>
      <c r="D12" s="21"/>
      <c r="F12" s="4"/>
      <c r="G12" s="5"/>
      <c r="H12" s="4"/>
      <c r="I12" s="12"/>
    </row>
    <row r="13" spans="1:10" x14ac:dyDescent="0.3">
      <c r="A13" s="23" t="s">
        <v>15</v>
      </c>
      <c r="B13" s="185">
        <v>243496</v>
      </c>
      <c r="C13" s="186"/>
      <c r="D13" s="187"/>
      <c r="E13" s="171" t="s">
        <v>22</v>
      </c>
      <c r="F13" s="188"/>
      <c r="G13" s="7" t="s">
        <v>23</v>
      </c>
      <c r="H13" s="171" t="s">
        <v>24</v>
      </c>
      <c r="I13" s="173"/>
    </row>
    <row r="14" spans="1:10" x14ac:dyDescent="0.3">
      <c r="A14" s="23" t="s">
        <v>233</v>
      </c>
      <c r="B14" s="21" t="s">
        <v>212</v>
      </c>
      <c r="C14" s="21"/>
      <c r="D14" s="25"/>
      <c r="E14" s="10" t="s">
        <v>25</v>
      </c>
      <c r="F14" s="165" t="s">
        <v>26</v>
      </c>
      <c r="G14" s="166"/>
      <c r="I14" s="12"/>
    </row>
    <row r="15" spans="1:10" x14ac:dyDescent="0.3">
      <c r="A15" s="23" t="s">
        <v>234</v>
      </c>
      <c r="B15" s="21" t="s">
        <v>235</v>
      </c>
      <c r="C15" s="21"/>
      <c r="D15" s="25"/>
      <c r="E15" s="10" t="s">
        <v>25</v>
      </c>
      <c r="F15" s="165" t="s">
        <v>238</v>
      </c>
      <c r="G15" s="166"/>
      <c r="I15" s="12"/>
    </row>
    <row r="16" spans="1:10" x14ac:dyDescent="0.3">
      <c r="A16" s="23" t="s">
        <v>234</v>
      </c>
      <c r="B16" s="21" t="s">
        <v>243</v>
      </c>
      <c r="C16" s="21"/>
      <c r="D16" s="25"/>
      <c r="E16" s="10" t="s">
        <v>25</v>
      </c>
      <c r="F16" s="165" t="s">
        <v>239</v>
      </c>
      <c r="G16" s="166"/>
      <c r="I16" s="12"/>
    </row>
    <row r="17" spans="1:9" x14ac:dyDescent="0.3">
      <c r="A17" s="26" t="s">
        <v>234</v>
      </c>
      <c r="B17" s="3" t="s">
        <v>236</v>
      </c>
      <c r="C17" s="3"/>
      <c r="D17" s="3"/>
      <c r="E17" s="11" t="s">
        <v>25</v>
      </c>
      <c r="F17" s="167" t="s">
        <v>240</v>
      </c>
      <c r="G17" s="168"/>
      <c r="H17" s="3"/>
      <c r="I17" s="13"/>
    </row>
    <row r="18" spans="1:9" x14ac:dyDescent="0.3">
      <c r="A18" s="136" t="s">
        <v>234</v>
      </c>
      <c r="B18" s="1" t="s">
        <v>237</v>
      </c>
      <c r="E18" s="2"/>
      <c r="F18" s="167" t="s">
        <v>241</v>
      </c>
      <c r="G18" s="168"/>
      <c r="I18" s="12"/>
    </row>
    <row r="19" spans="1:9" ht="19.5" thickBot="1" x14ac:dyDescent="0.35">
      <c r="A19" s="14"/>
      <c r="B19" s="15"/>
      <c r="C19" s="15"/>
      <c r="D19" s="15"/>
      <c r="E19" s="15"/>
      <c r="F19" s="15"/>
      <c r="G19" s="15"/>
      <c r="H19" s="15"/>
      <c r="I19" s="16"/>
    </row>
  </sheetData>
  <mergeCells count="18">
    <mergeCell ref="A1:I1"/>
    <mergeCell ref="B4:I4"/>
    <mergeCell ref="B5:I5"/>
    <mergeCell ref="F17:G17"/>
    <mergeCell ref="H8:I8"/>
    <mergeCell ref="H9:I9"/>
    <mergeCell ref="H10:I10"/>
    <mergeCell ref="H11:I11"/>
    <mergeCell ref="H13:I13"/>
    <mergeCell ref="B13:D13"/>
    <mergeCell ref="E13:F13"/>
    <mergeCell ref="F14:G14"/>
    <mergeCell ref="F15:G15"/>
    <mergeCell ref="F16:G16"/>
    <mergeCell ref="F18:G18"/>
    <mergeCell ref="B2:D2"/>
    <mergeCell ref="B3:D3"/>
    <mergeCell ref="F7:I7"/>
  </mergeCells>
  <pageMargins left="0.31496062992125984" right="0.31496062992125984" top="0.74803149606299213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6"/>
  <sheetViews>
    <sheetView view="pageBreakPreview" topLeftCell="A94" zoomScaleNormal="100" zoomScaleSheetLayoutView="100" workbookViewId="0">
      <selection activeCell="J81" sqref="J81"/>
    </sheetView>
  </sheetViews>
  <sheetFormatPr defaultColWidth="9" defaultRowHeight="18.75" x14ac:dyDescent="0.3"/>
  <cols>
    <col min="1" max="1" width="4.625" style="1" customWidth="1"/>
    <col min="2" max="2" width="9" style="1" customWidth="1"/>
    <col min="3" max="3" width="17.625" style="1" customWidth="1"/>
    <col min="4" max="4" width="8.125" style="1" customWidth="1"/>
    <col min="5" max="5" width="11.625" style="1" customWidth="1"/>
    <col min="6" max="6" width="8.25" style="1" customWidth="1"/>
    <col min="7" max="7" width="8.125" style="1" customWidth="1"/>
    <col min="8" max="8" width="10.25" style="1" customWidth="1"/>
    <col min="9" max="9" width="9" style="1"/>
    <col min="10" max="10" width="9" style="1" customWidth="1"/>
    <col min="11" max="14" width="9" style="1"/>
    <col min="15" max="15" width="10.125" style="1" customWidth="1"/>
    <col min="16" max="16" width="9" style="1"/>
    <col min="17" max="17" width="10.875" style="1" customWidth="1"/>
    <col min="18" max="16384" width="9" style="1"/>
  </cols>
  <sheetData>
    <row r="1" spans="1:10" x14ac:dyDescent="0.3">
      <c r="A1" s="200" t="s">
        <v>27</v>
      </c>
      <c r="B1" s="200"/>
      <c r="C1" s="200"/>
      <c r="D1" s="200"/>
      <c r="E1" s="200"/>
      <c r="F1" s="200"/>
      <c r="G1" s="200"/>
      <c r="H1" s="200"/>
      <c r="I1" s="200"/>
    </row>
    <row r="2" spans="1:10" x14ac:dyDescent="0.3">
      <c r="A2" s="190" t="str">
        <f>กรอกข้อมูลโครงการ!B4</f>
        <v>ปรับปรุงถนนแอสฟัลท์คอนกรีต บ้านหนองหัวแรต หมู่ที่ 6 จากบริเวณทางหลวงหมายเลข 24 ถึงบริเวณบ้านนายอำนวย วงศ์พล</v>
      </c>
      <c r="B2" s="190"/>
      <c r="C2" s="190"/>
      <c r="D2" s="190"/>
      <c r="E2" s="190"/>
      <c r="F2" s="190"/>
      <c r="G2" s="190"/>
      <c r="H2" s="190"/>
      <c r="I2" s="190"/>
    </row>
    <row r="3" spans="1:10" x14ac:dyDescent="0.3">
      <c r="A3" s="190" t="str">
        <f>กรอกข้อมูลโครงการ!B5</f>
        <v>บ้านหนองหัวแรต หมู่ที่ 6 ตำบลหนองหัวแรต อำเภอหนองบุญมาก จังหวัดนครราชสีมา</v>
      </c>
      <c r="B3" s="190"/>
      <c r="C3" s="190"/>
      <c r="D3" s="190"/>
      <c r="E3" s="190"/>
      <c r="F3" s="190"/>
      <c r="G3" s="190"/>
      <c r="H3" s="190"/>
      <c r="I3" s="190"/>
    </row>
    <row r="4" spans="1:10" x14ac:dyDescent="0.3">
      <c r="D4" s="1" t="s">
        <v>28</v>
      </c>
      <c r="E4" s="43">
        <v>7.0000000000000007E-2</v>
      </c>
      <c r="G4" s="204" t="s">
        <v>29</v>
      </c>
      <c r="H4" s="204"/>
      <c r="I4" s="43">
        <v>0</v>
      </c>
    </row>
    <row r="5" spans="1:10" x14ac:dyDescent="0.3">
      <c r="D5" s="190" t="s">
        <v>74</v>
      </c>
      <c r="E5" s="190"/>
      <c r="G5" s="204" t="s">
        <v>21</v>
      </c>
      <c r="H5" s="204"/>
      <c r="I5" s="43">
        <v>7.0000000000000007E-2</v>
      </c>
    </row>
    <row r="6" spans="1:10" x14ac:dyDescent="0.3">
      <c r="E6" s="190" t="s">
        <v>159</v>
      </c>
      <c r="F6" s="190"/>
      <c r="G6" s="190"/>
      <c r="H6" s="2" t="s">
        <v>228</v>
      </c>
      <c r="I6" s="1" t="s">
        <v>147</v>
      </c>
    </row>
    <row r="7" spans="1:10" ht="19.5" thickBot="1" x14ac:dyDescent="0.35">
      <c r="A7" s="200" t="s">
        <v>250</v>
      </c>
      <c r="B7" s="200"/>
      <c r="C7" s="200"/>
      <c r="D7" s="200"/>
      <c r="E7" s="200"/>
      <c r="F7" s="200"/>
      <c r="G7" s="200"/>
      <c r="H7" s="200"/>
      <c r="I7" s="200"/>
      <c r="J7"/>
    </row>
    <row r="8" spans="1:10" x14ac:dyDescent="0.3">
      <c r="A8" s="31" t="s">
        <v>30</v>
      </c>
      <c r="B8" s="29"/>
      <c r="C8" s="35"/>
      <c r="D8" s="36" t="s">
        <v>32</v>
      </c>
      <c r="E8" s="38" t="s">
        <v>33</v>
      </c>
      <c r="F8" s="201" t="s">
        <v>34</v>
      </c>
      <c r="G8" s="202"/>
      <c r="H8" s="36" t="s">
        <v>35</v>
      </c>
      <c r="I8" s="30" t="s">
        <v>37</v>
      </c>
    </row>
    <row r="9" spans="1:10" x14ac:dyDescent="0.3">
      <c r="A9" s="32" t="s">
        <v>31</v>
      </c>
      <c r="B9" s="203"/>
      <c r="C9" s="197"/>
      <c r="D9" s="9"/>
      <c r="E9" s="11" t="s">
        <v>82</v>
      </c>
      <c r="F9" s="7" t="s">
        <v>81</v>
      </c>
      <c r="G9" s="48" t="s">
        <v>83</v>
      </c>
      <c r="H9" s="11" t="s">
        <v>36</v>
      </c>
      <c r="I9" s="13"/>
    </row>
    <row r="10" spans="1:10" x14ac:dyDescent="0.3">
      <c r="A10" s="33">
        <v>1</v>
      </c>
      <c r="B10" s="190" t="s">
        <v>38</v>
      </c>
      <c r="C10" s="191"/>
      <c r="D10" s="10" t="s">
        <v>44</v>
      </c>
      <c r="E10" s="8">
        <v>2.5</v>
      </c>
      <c r="F10" s="8">
        <v>0</v>
      </c>
      <c r="G10" s="8"/>
      <c r="H10" s="8">
        <f>E10</f>
        <v>2.5</v>
      </c>
      <c r="I10" s="12"/>
    </row>
    <row r="11" spans="1:10" x14ac:dyDescent="0.3">
      <c r="A11" s="33">
        <v>2</v>
      </c>
      <c r="B11" s="190" t="s">
        <v>180</v>
      </c>
      <c r="C11" s="191"/>
      <c r="D11" s="10" t="s">
        <v>45</v>
      </c>
      <c r="E11" s="8">
        <v>480</v>
      </c>
      <c r="F11" s="8">
        <v>0</v>
      </c>
      <c r="G11" s="8"/>
      <c r="H11" s="8">
        <f>E11</f>
        <v>480</v>
      </c>
      <c r="I11" s="12"/>
    </row>
    <row r="12" spans="1:10" x14ac:dyDescent="0.3">
      <c r="A12" s="33">
        <v>3</v>
      </c>
      <c r="B12" s="190" t="s">
        <v>219</v>
      </c>
      <c r="C12" s="191"/>
      <c r="D12" s="10" t="s">
        <v>46</v>
      </c>
      <c r="E12" s="8">
        <v>260</v>
      </c>
      <c r="F12" s="128">
        <v>16</v>
      </c>
      <c r="G12" s="8"/>
      <c r="H12" s="8"/>
      <c r="I12" s="12"/>
    </row>
    <row r="13" spans="1:10" x14ac:dyDescent="0.3">
      <c r="A13" s="17"/>
      <c r="B13" s="190" t="s">
        <v>220</v>
      </c>
      <c r="C13" s="191"/>
      <c r="D13" s="10" t="s">
        <v>45</v>
      </c>
      <c r="E13" s="46">
        <v>429</v>
      </c>
      <c r="F13" s="8">
        <f t="shared" ref="F13:F21" si="0">F12</f>
        <v>16</v>
      </c>
      <c r="G13" s="129">
        <v>36.86</v>
      </c>
      <c r="H13" s="46">
        <f>E13+G13</f>
        <v>465.86</v>
      </c>
      <c r="I13" s="12"/>
    </row>
    <row r="14" spans="1:10" x14ac:dyDescent="0.3">
      <c r="A14" s="33">
        <v>4</v>
      </c>
      <c r="B14" s="190" t="s">
        <v>39</v>
      </c>
      <c r="C14" s="191"/>
      <c r="D14" s="10" t="s">
        <v>46</v>
      </c>
      <c r="E14" s="8">
        <v>270</v>
      </c>
      <c r="F14" s="8">
        <f t="shared" si="0"/>
        <v>16</v>
      </c>
      <c r="G14" s="46"/>
      <c r="H14" s="46"/>
      <c r="I14" s="12"/>
    </row>
    <row r="15" spans="1:10" x14ac:dyDescent="0.3">
      <c r="A15" s="17"/>
      <c r="B15" s="190" t="s">
        <v>213</v>
      </c>
      <c r="C15" s="191"/>
      <c r="D15" s="10" t="s">
        <v>45</v>
      </c>
      <c r="E15" s="46">
        <v>391.5</v>
      </c>
      <c r="F15" s="8">
        <f t="shared" si="0"/>
        <v>16</v>
      </c>
      <c r="G15" s="46">
        <f>G13</f>
        <v>36.86</v>
      </c>
      <c r="H15" s="46">
        <f t="shared" ref="H15:H21" si="1">E15+G15</f>
        <v>428.36</v>
      </c>
      <c r="I15" s="12"/>
    </row>
    <row r="16" spans="1:10" x14ac:dyDescent="0.3">
      <c r="A16" s="33">
        <v>5</v>
      </c>
      <c r="B16" s="190" t="s">
        <v>40</v>
      </c>
      <c r="C16" s="191"/>
      <c r="D16" s="10" t="s">
        <v>46</v>
      </c>
      <c r="E16" s="8">
        <v>180</v>
      </c>
      <c r="F16" s="8">
        <f t="shared" si="0"/>
        <v>16</v>
      </c>
      <c r="G16" s="46"/>
      <c r="H16" s="46"/>
      <c r="I16" s="12"/>
    </row>
    <row r="17" spans="1:11" x14ac:dyDescent="0.3">
      <c r="A17" s="17"/>
      <c r="B17" s="190" t="s">
        <v>214</v>
      </c>
      <c r="C17" s="191"/>
      <c r="D17" s="10" t="s">
        <v>45</v>
      </c>
      <c r="E17" s="46">
        <v>216</v>
      </c>
      <c r="F17" s="8">
        <f t="shared" si="0"/>
        <v>16</v>
      </c>
      <c r="G17" s="46">
        <f>G13</f>
        <v>36.86</v>
      </c>
      <c r="H17" s="46">
        <f t="shared" si="1"/>
        <v>252.86</v>
      </c>
      <c r="I17" s="12"/>
    </row>
    <row r="18" spans="1:11" x14ac:dyDescent="0.3">
      <c r="A18" s="33">
        <v>6</v>
      </c>
      <c r="B18" s="190" t="s">
        <v>41</v>
      </c>
      <c r="C18" s="191"/>
      <c r="D18" s="10" t="s">
        <v>46</v>
      </c>
      <c r="E18" s="8">
        <v>150</v>
      </c>
      <c r="F18" s="8">
        <f t="shared" si="0"/>
        <v>16</v>
      </c>
      <c r="G18" s="46"/>
      <c r="H18" s="46"/>
      <c r="I18" s="12"/>
    </row>
    <row r="19" spans="1:11" x14ac:dyDescent="0.3">
      <c r="A19" s="17"/>
      <c r="B19" s="199" t="s">
        <v>181</v>
      </c>
      <c r="C19" s="191"/>
      <c r="D19" s="10" t="s">
        <v>45</v>
      </c>
      <c r="E19" s="46">
        <v>247.5</v>
      </c>
      <c r="F19" s="8">
        <f t="shared" si="0"/>
        <v>16</v>
      </c>
      <c r="G19" s="46">
        <f>G13</f>
        <v>36.86</v>
      </c>
      <c r="H19" s="46">
        <f t="shared" si="1"/>
        <v>284.36</v>
      </c>
      <c r="I19" s="12"/>
    </row>
    <row r="20" spans="1:11" x14ac:dyDescent="0.3">
      <c r="A20" s="33">
        <v>7</v>
      </c>
      <c r="B20" s="190" t="s">
        <v>42</v>
      </c>
      <c r="C20" s="191"/>
      <c r="D20" s="10" t="s">
        <v>46</v>
      </c>
      <c r="E20" s="47">
        <v>80</v>
      </c>
      <c r="F20" s="8">
        <f t="shared" si="0"/>
        <v>16</v>
      </c>
      <c r="G20" s="46"/>
      <c r="H20" s="46"/>
      <c r="I20" s="12"/>
    </row>
    <row r="21" spans="1:11" x14ac:dyDescent="0.3">
      <c r="A21" s="17"/>
      <c r="B21" s="190" t="s">
        <v>215</v>
      </c>
      <c r="C21" s="191"/>
      <c r="D21" s="10" t="s">
        <v>45</v>
      </c>
      <c r="E21" s="46">
        <v>128</v>
      </c>
      <c r="F21" s="8">
        <f t="shared" si="0"/>
        <v>16</v>
      </c>
      <c r="G21" s="46">
        <f>G13</f>
        <v>36.86</v>
      </c>
      <c r="H21" s="46">
        <f t="shared" si="1"/>
        <v>164.86</v>
      </c>
      <c r="I21" s="12"/>
    </row>
    <row r="22" spans="1:11" x14ac:dyDescent="0.3">
      <c r="A22" s="33">
        <v>8</v>
      </c>
      <c r="B22" s="190" t="s">
        <v>43</v>
      </c>
      <c r="C22" s="191"/>
      <c r="D22" s="10" t="s">
        <v>45</v>
      </c>
      <c r="E22" s="8">
        <v>60</v>
      </c>
      <c r="F22" s="8">
        <v>10</v>
      </c>
      <c r="G22" s="46">
        <v>25.55</v>
      </c>
      <c r="H22" s="8"/>
      <c r="I22" s="12"/>
    </row>
    <row r="23" spans="1:11" ht="19.5" thickBot="1" x14ac:dyDescent="0.35">
      <c r="A23" s="34">
        <v>9</v>
      </c>
      <c r="B23" s="192" t="s">
        <v>102</v>
      </c>
      <c r="C23" s="193"/>
      <c r="D23" s="37" t="s">
        <v>45</v>
      </c>
      <c r="E23" s="61">
        <v>215.87</v>
      </c>
      <c r="F23" s="37">
        <v>16</v>
      </c>
      <c r="G23" s="61">
        <v>36.86</v>
      </c>
      <c r="H23" s="61">
        <f>E23+G23</f>
        <v>252.73000000000002</v>
      </c>
      <c r="I23" s="16"/>
    </row>
    <row r="24" spans="1:11" x14ac:dyDescent="0.3">
      <c r="C24" s="1" t="s">
        <v>47</v>
      </c>
    </row>
    <row r="25" spans="1:11" x14ac:dyDescent="0.3">
      <c r="A25" s="1" t="s">
        <v>48</v>
      </c>
    </row>
    <row r="26" spans="1:11" x14ac:dyDescent="0.3">
      <c r="A26" s="190" t="s">
        <v>244</v>
      </c>
      <c r="B26" s="190"/>
      <c r="C26" s="190"/>
      <c r="D26" s="190"/>
      <c r="E26" s="190"/>
      <c r="F26" s="190"/>
      <c r="G26" s="1">
        <v>101.84</v>
      </c>
      <c r="H26" s="1" t="s">
        <v>49</v>
      </c>
      <c r="I26" s="42"/>
    </row>
    <row r="27" spans="1:11" x14ac:dyDescent="0.3">
      <c r="A27" s="1" t="s">
        <v>245</v>
      </c>
      <c r="G27" s="1">
        <v>82.56</v>
      </c>
      <c r="H27" s="1" t="s">
        <v>49</v>
      </c>
    </row>
    <row r="28" spans="1:11" x14ac:dyDescent="0.3">
      <c r="B28" s="6" t="s">
        <v>50</v>
      </c>
      <c r="C28" s="6" t="s">
        <v>55</v>
      </c>
      <c r="D28" s="171" t="s">
        <v>216</v>
      </c>
      <c r="E28" s="188"/>
      <c r="G28" s="42" t="s">
        <v>70</v>
      </c>
      <c r="J28" s="42"/>
      <c r="K28" s="42"/>
    </row>
    <row r="29" spans="1:11" x14ac:dyDescent="0.3">
      <c r="B29" s="7" t="s">
        <v>51</v>
      </c>
      <c r="C29" s="41">
        <v>25500</v>
      </c>
      <c r="D29" s="194">
        <f>C29+G26</f>
        <v>25601.84</v>
      </c>
      <c r="E29" s="195"/>
    </row>
    <row r="30" spans="1:11" x14ac:dyDescent="0.3">
      <c r="B30" s="7" t="s">
        <v>56</v>
      </c>
      <c r="C30" s="41">
        <v>33500</v>
      </c>
      <c r="D30" s="194">
        <f>C30+G26</f>
        <v>33601.839999999997</v>
      </c>
      <c r="E30" s="195"/>
    </row>
    <row r="31" spans="1:11" x14ac:dyDescent="0.3">
      <c r="B31" s="7" t="s">
        <v>52</v>
      </c>
      <c r="C31" s="41">
        <v>26800</v>
      </c>
      <c r="D31" s="194">
        <f>C31+G27</f>
        <v>26882.560000000001</v>
      </c>
      <c r="E31" s="195"/>
    </row>
    <row r="32" spans="1:11" x14ac:dyDescent="0.3">
      <c r="B32" s="7" t="s">
        <v>57</v>
      </c>
      <c r="C32" s="41">
        <v>26600</v>
      </c>
      <c r="D32" s="194">
        <f>C32+G27</f>
        <v>26682.560000000001</v>
      </c>
      <c r="E32" s="195"/>
    </row>
    <row r="33" spans="1:8" x14ac:dyDescent="0.3">
      <c r="B33" s="7" t="s">
        <v>53</v>
      </c>
      <c r="C33" s="41">
        <v>27000</v>
      </c>
      <c r="D33" s="194">
        <f>C33+G27</f>
        <v>27082.560000000001</v>
      </c>
      <c r="E33" s="195"/>
    </row>
    <row r="34" spans="1:8" x14ac:dyDescent="0.3">
      <c r="B34" s="7" t="s">
        <v>54</v>
      </c>
      <c r="C34" s="41">
        <v>27000</v>
      </c>
      <c r="D34" s="196">
        <f>C34+G27</f>
        <v>27082.560000000001</v>
      </c>
      <c r="E34" s="197"/>
    </row>
    <row r="35" spans="1:8" x14ac:dyDescent="0.3">
      <c r="B35" s="198" t="s">
        <v>58</v>
      </c>
      <c r="C35" s="198"/>
    </row>
    <row r="36" spans="1:8" x14ac:dyDescent="0.3">
      <c r="A36" s="1">
        <v>1</v>
      </c>
      <c r="B36" s="44" t="s">
        <v>76</v>
      </c>
      <c r="C36" s="2"/>
      <c r="G36" s="45">
        <v>1.76</v>
      </c>
      <c r="H36" s="2" t="s">
        <v>79</v>
      </c>
    </row>
    <row r="37" spans="1:8" x14ac:dyDescent="0.3">
      <c r="A37" s="1">
        <v>2</v>
      </c>
      <c r="B37" s="44" t="s">
        <v>77</v>
      </c>
      <c r="C37" s="2"/>
      <c r="G37" s="45">
        <v>3.73</v>
      </c>
      <c r="H37" s="2" t="s">
        <v>79</v>
      </c>
    </row>
    <row r="38" spans="1:8" x14ac:dyDescent="0.3">
      <c r="A38" s="1">
        <v>3</v>
      </c>
      <c r="B38" s="44" t="s">
        <v>78</v>
      </c>
      <c r="C38" s="2"/>
      <c r="G38" s="45">
        <v>5.62</v>
      </c>
      <c r="H38" s="2" t="s">
        <v>79</v>
      </c>
    </row>
    <row r="39" spans="1:8" x14ac:dyDescent="0.3">
      <c r="A39" s="205" t="s">
        <v>183</v>
      </c>
      <c r="B39" s="205"/>
      <c r="C39" s="205"/>
      <c r="D39" s="205"/>
      <c r="G39" s="1">
        <v>14.4</v>
      </c>
      <c r="H39" s="2" t="s">
        <v>79</v>
      </c>
    </row>
    <row r="40" spans="1:8" x14ac:dyDescent="0.3">
      <c r="A40" s="1">
        <v>4</v>
      </c>
      <c r="B40" s="190" t="s">
        <v>71</v>
      </c>
      <c r="C40" s="190"/>
      <c r="D40" s="190"/>
      <c r="H40" s="2"/>
    </row>
    <row r="41" spans="1:8" x14ac:dyDescent="0.3">
      <c r="B41" s="190" t="s">
        <v>59</v>
      </c>
      <c r="C41" s="190"/>
      <c r="G41" s="1">
        <v>10</v>
      </c>
      <c r="H41" s="2" t="s">
        <v>75</v>
      </c>
    </row>
    <row r="42" spans="1:8" x14ac:dyDescent="0.3">
      <c r="B42" s="190" t="s">
        <v>64</v>
      </c>
      <c r="C42" s="190"/>
      <c r="G42" s="45">
        <v>21.77</v>
      </c>
      <c r="H42" s="2" t="s">
        <v>75</v>
      </c>
    </row>
    <row r="43" spans="1:8" x14ac:dyDescent="0.3">
      <c r="B43" s="1" t="s">
        <v>61</v>
      </c>
      <c r="E43" s="1" t="s">
        <v>208</v>
      </c>
      <c r="G43" s="97">
        <v>10.4</v>
      </c>
      <c r="H43" s="2" t="s">
        <v>75</v>
      </c>
    </row>
    <row r="44" spans="1:8" x14ac:dyDescent="0.3">
      <c r="B44" s="1" t="s">
        <v>62</v>
      </c>
      <c r="G44" s="1">
        <f>G41+G42+G43</f>
        <v>42.17</v>
      </c>
      <c r="H44" s="2" t="s">
        <v>75</v>
      </c>
    </row>
    <row r="45" spans="1:8" x14ac:dyDescent="0.3">
      <c r="B45" s="1" t="s">
        <v>63</v>
      </c>
      <c r="G45" s="45">
        <f>G44*1.6</f>
        <v>67.472000000000008</v>
      </c>
      <c r="H45" s="2" t="s">
        <v>75</v>
      </c>
    </row>
    <row r="46" spans="1:8" x14ac:dyDescent="0.3">
      <c r="B46" s="1" t="s">
        <v>65</v>
      </c>
      <c r="G46" s="97">
        <v>46.84</v>
      </c>
      <c r="H46" s="2" t="s">
        <v>75</v>
      </c>
    </row>
    <row r="47" spans="1:8" x14ac:dyDescent="0.3">
      <c r="B47" s="1" t="s">
        <v>66</v>
      </c>
      <c r="G47" s="45">
        <f>G45+G46</f>
        <v>114.31200000000001</v>
      </c>
      <c r="H47" s="2" t="s">
        <v>75</v>
      </c>
    </row>
    <row r="49" spans="1:8" x14ac:dyDescent="0.3">
      <c r="A49" s="1">
        <v>5</v>
      </c>
      <c r="B49" s="190" t="s">
        <v>72</v>
      </c>
      <c r="C49" s="190"/>
      <c r="D49" s="190"/>
      <c r="E49" s="190"/>
    </row>
    <row r="50" spans="1:8" x14ac:dyDescent="0.3">
      <c r="B50" s="190" t="s">
        <v>80</v>
      </c>
      <c r="C50" s="190"/>
      <c r="D50" s="190"/>
      <c r="E50" s="190"/>
      <c r="G50" s="1">
        <v>60</v>
      </c>
      <c r="H50" s="2" t="s">
        <v>75</v>
      </c>
    </row>
    <row r="51" spans="1:8" x14ac:dyDescent="0.3">
      <c r="B51" s="1" t="s">
        <v>61</v>
      </c>
      <c r="E51" s="1" t="s">
        <v>217</v>
      </c>
      <c r="G51" s="130">
        <v>24.47</v>
      </c>
      <c r="H51" s="2" t="s">
        <v>75</v>
      </c>
    </row>
    <row r="52" spans="1:8" x14ac:dyDescent="0.3">
      <c r="B52" s="1" t="s">
        <v>62</v>
      </c>
      <c r="G52" s="45">
        <f>G50+G51</f>
        <v>84.47</v>
      </c>
      <c r="H52" s="2" t="s">
        <v>75</v>
      </c>
    </row>
    <row r="53" spans="1:8" x14ac:dyDescent="0.3">
      <c r="B53" s="1" t="s">
        <v>63</v>
      </c>
      <c r="G53" s="45">
        <f>G52*1.6</f>
        <v>135.15200000000002</v>
      </c>
      <c r="H53" s="2" t="s">
        <v>75</v>
      </c>
    </row>
    <row r="54" spans="1:8" x14ac:dyDescent="0.3">
      <c r="B54" s="1" t="s">
        <v>67</v>
      </c>
      <c r="G54" s="97">
        <v>56.21</v>
      </c>
      <c r="H54" s="2" t="s">
        <v>75</v>
      </c>
    </row>
    <row r="55" spans="1:8" x14ac:dyDescent="0.3">
      <c r="B55" s="1" t="s">
        <v>66</v>
      </c>
      <c r="G55" s="45">
        <f>G53+G54</f>
        <v>191.36200000000002</v>
      </c>
      <c r="H55" s="2" t="s">
        <v>75</v>
      </c>
    </row>
    <row r="57" spans="1:8" x14ac:dyDescent="0.3">
      <c r="A57" s="1">
        <v>6</v>
      </c>
      <c r="B57" s="190" t="s">
        <v>73</v>
      </c>
      <c r="C57" s="190"/>
      <c r="D57" s="190"/>
      <c r="E57" s="190"/>
    </row>
    <row r="58" spans="1:8" x14ac:dyDescent="0.3">
      <c r="B58" s="1" t="s">
        <v>68</v>
      </c>
      <c r="G58" s="45">
        <f>E19</f>
        <v>247.5</v>
      </c>
      <c r="H58" s="2" t="s">
        <v>75</v>
      </c>
    </row>
    <row r="59" spans="1:8" x14ac:dyDescent="0.3">
      <c r="B59" s="1" t="s">
        <v>61</v>
      </c>
      <c r="E59" s="1" t="s">
        <v>246</v>
      </c>
      <c r="G59" s="130">
        <v>36.86</v>
      </c>
      <c r="H59" s="2" t="s">
        <v>75</v>
      </c>
    </row>
    <row r="60" spans="1:8" x14ac:dyDescent="0.3">
      <c r="B60" s="1" t="s">
        <v>62</v>
      </c>
      <c r="G60" s="45">
        <f>G58+G59</f>
        <v>284.36</v>
      </c>
      <c r="H60" s="2" t="s">
        <v>75</v>
      </c>
    </row>
    <row r="61" spans="1:8" x14ac:dyDescent="0.3">
      <c r="B61" s="1" t="s">
        <v>69</v>
      </c>
      <c r="G61" s="45">
        <f>G60*1.5</f>
        <v>426.54</v>
      </c>
      <c r="H61" s="2" t="s">
        <v>75</v>
      </c>
    </row>
    <row r="62" spans="1:8" x14ac:dyDescent="0.3">
      <c r="B62" s="1" t="s">
        <v>67</v>
      </c>
      <c r="G62" s="97">
        <v>88.88</v>
      </c>
      <c r="H62" s="2" t="s">
        <v>75</v>
      </c>
    </row>
    <row r="63" spans="1:8" x14ac:dyDescent="0.3">
      <c r="B63" s="1" t="s">
        <v>66</v>
      </c>
      <c r="G63" s="45">
        <f>G61+G62</f>
        <v>515.42000000000007</v>
      </c>
      <c r="H63" s="2" t="s">
        <v>75</v>
      </c>
    </row>
    <row r="65" spans="1:16" x14ac:dyDescent="0.3">
      <c r="A65" s="1">
        <v>7</v>
      </c>
      <c r="B65" s="1" t="s">
        <v>86</v>
      </c>
    </row>
    <row r="66" spans="1:16" x14ac:dyDescent="0.3">
      <c r="B66" s="49" t="s">
        <v>84</v>
      </c>
      <c r="C66" s="190" t="s">
        <v>85</v>
      </c>
      <c r="D66" s="190"/>
      <c r="E66" s="190"/>
      <c r="G66" s="45">
        <f>(1*D31/1000)</f>
        <v>26.882560000000002</v>
      </c>
      <c r="H66" s="2" t="s">
        <v>82</v>
      </c>
    </row>
    <row r="67" spans="1:16" x14ac:dyDescent="0.3">
      <c r="B67" s="190" t="s">
        <v>182</v>
      </c>
      <c r="C67" s="190"/>
      <c r="G67" s="97">
        <v>7.54</v>
      </c>
      <c r="H67" s="2" t="s">
        <v>79</v>
      </c>
    </row>
    <row r="68" spans="1:16" x14ac:dyDescent="0.3">
      <c r="B68" s="1" t="s">
        <v>66</v>
      </c>
      <c r="G68" s="45">
        <f>G66+G67</f>
        <v>34.422560000000004</v>
      </c>
      <c r="H68" s="2" t="s">
        <v>79</v>
      </c>
    </row>
    <row r="70" spans="1:16" x14ac:dyDescent="0.3">
      <c r="A70" s="1">
        <v>8</v>
      </c>
      <c r="B70" s="190" t="s">
        <v>87</v>
      </c>
      <c r="C70" s="190"/>
      <c r="D70" s="190"/>
    </row>
    <row r="71" spans="1:16" x14ac:dyDescent="0.3">
      <c r="B71" s="190" t="s">
        <v>88</v>
      </c>
      <c r="C71" s="190"/>
      <c r="D71" s="190"/>
      <c r="E71" s="190"/>
      <c r="G71" s="45">
        <f>(0.3)*(D32/1000)</f>
        <v>8.0047680000000003</v>
      </c>
      <c r="H71" s="2" t="s">
        <v>82</v>
      </c>
    </row>
    <row r="72" spans="1:16" x14ac:dyDescent="0.3">
      <c r="B72" s="190" t="s">
        <v>182</v>
      </c>
      <c r="C72" s="190"/>
      <c r="G72" s="97">
        <v>7.29</v>
      </c>
      <c r="H72" s="2" t="s">
        <v>79</v>
      </c>
    </row>
    <row r="73" spans="1:16" x14ac:dyDescent="0.3">
      <c r="B73" s="1" t="s">
        <v>66</v>
      </c>
      <c r="G73" s="45">
        <f>G71+G72</f>
        <v>15.294768000000001</v>
      </c>
      <c r="H73" s="2" t="s">
        <v>79</v>
      </c>
    </row>
    <row r="74" spans="1:16" x14ac:dyDescent="0.3">
      <c r="L74" s="1" t="s">
        <v>203</v>
      </c>
    </row>
    <row r="75" spans="1:16" x14ac:dyDescent="0.3">
      <c r="A75" s="1">
        <v>9</v>
      </c>
      <c r="B75" s="190" t="s">
        <v>251</v>
      </c>
      <c r="C75" s="190"/>
      <c r="D75" s="190"/>
      <c r="E75" s="190"/>
      <c r="F75" s="1">
        <v>5</v>
      </c>
      <c r="G75" s="2" t="s">
        <v>89</v>
      </c>
    </row>
    <row r="76" spans="1:16" x14ac:dyDescent="0.3">
      <c r="B76" s="1" t="s">
        <v>90</v>
      </c>
      <c r="E76" s="206" t="s">
        <v>91</v>
      </c>
      <c r="F76" s="206"/>
      <c r="G76" s="45">
        <v>180.07</v>
      </c>
      <c r="H76" s="1" t="s">
        <v>46</v>
      </c>
    </row>
    <row r="77" spans="1:16" x14ac:dyDescent="0.3">
      <c r="B77" s="190" t="s">
        <v>100</v>
      </c>
      <c r="C77" s="190"/>
      <c r="D77" s="1">
        <v>35</v>
      </c>
      <c r="E77" s="190" t="s">
        <v>101</v>
      </c>
      <c r="F77" s="190"/>
      <c r="G77" s="190"/>
      <c r="H77" s="190"/>
      <c r="I77" s="45">
        <v>1.3</v>
      </c>
      <c r="J77" s="2" t="s">
        <v>49</v>
      </c>
    </row>
    <row r="78" spans="1:16" x14ac:dyDescent="0.3">
      <c r="B78" s="1" t="s">
        <v>92</v>
      </c>
      <c r="I78" s="1">
        <f>(250000/10000)</f>
        <v>25</v>
      </c>
      <c r="J78" s="2" t="s">
        <v>49</v>
      </c>
      <c r="K78" s="52" t="s">
        <v>98</v>
      </c>
      <c r="L78" s="18"/>
      <c r="M78" s="18">
        <v>60</v>
      </c>
      <c r="N78" s="53" t="s">
        <v>81</v>
      </c>
      <c r="O78" s="127">
        <v>82.56</v>
      </c>
      <c r="P78" s="54" t="s">
        <v>49</v>
      </c>
    </row>
    <row r="79" spans="1:16" x14ac:dyDescent="0.3">
      <c r="B79" s="1" t="s">
        <v>93</v>
      </c>
      <c r="J79" s="2"/>
      <c r="K79" s="39" t="s">
        <v>187</v>
      </c>
      <c r="L79" s="21"/>
      <c r="M79" s="21"/>
      <c r="N79" s="25"/>
      <c r="O79" s="56">
        <v>80</v>
      </c>
      <c r="P79" s="55" t="s">
        <v>49</v>
      </c>
    </row>
    <row r="80" spans="1:16" x14ac:dyDescent="0.3">
      <c r="B80" s="190" t="s">
        <v>94</v>
      </c>
      <c r="C80" s="190"/>
      <c r="D80" s="190"/>
      <c r="J80" s="2"/>
      <c r="K80" s="39" t="s">
        <v>95</v>
      </c>
      <c r="L80" s="21"/>
      <c r="M80" s="21"/>
      <c r="N80" s="25"/>
      <c r="O80" s="57">
        <f>O78+O79</f>
        <v>162.56</v>
      </c>
      <c r="P80" s="60" t="s">
        <v>49</v>
      </c>
    </row>
    <row r="81" spans="1:17" x14ac:dyDescent="0.3">
      <c r="B81" s="190" t="s">
        <v>188</v>
      </c>
      <c r="C81" s="190"/>
      <c r="D81" s="190"/>
      <c r="E81" s="190"/>
      <c r="F81" s="190"/>
      <c r="G81" s="190"/>
      <c r="I81" s="1">
        <f>5.2/100</f>
        <v>5.2000000000000005E-2</v>
      </c>
      <c r="K81" s="39" t="s">
        <v>96</v>
      </c>
      <c r="L81" s="21"/>
      <c r="M81" s="21"/>
      <c r="N81" s="25"/>
      <c r="O81" s="57">
        <f>O79*O80</f>
        <v>13004.8</v>
      </c>
      <c r="P81" s="60" t="s">
        <v>82</v>
      </c>
    </row>
    <row r="82" spans="1:17" x14ac:dyDescent="0.3">
      <c r="B82" s="1" t="s">
        <v>103</v>
      </c>
      <c r="I82" s="95">
        <v>1331.3</v>
      </c>
      <c r="K82" s="39" t="s">
        <v>97</v>
      </c>
      <c r="L82" s="21"/>
      <c r="M82" s="21"/>
      <c r="N82" s="25"/>
      <c r="O82" s="58">
        <v>10000</v>
      </c>
      <c r="P82" s="60" t="s">
        <v>46</v>
      </c>
    </row>
    <row r="83" spans="1:17" x14ac:dyDescent="0.3">
      <c r="B83" s="190" t="s">
        <v>110</v>
      </c>
      <c r="C83" s="190"/>
      <c r="I83" s="1">
        <v>0.74</v>
      </c>
      <c r="J83" s="2" t="s">
        <v>49</v>
      </c>
      <c r="K83" s="51" t="s">
        <v>98</v>
      </c>
      <c r="L83" s="3"/>
      <c r="M83" s="3"/>
      <c r="N83" s="40"/>
      <c r="O83" s="59">
        <f>O81/O82</f>
        <v>1.3004799999999999</v>
      </c>
      <c r="P83" s="40" t="s">
        <v>99</v>
      </c>
    </row>
    <row r="84" spans="1:17" x14ac:dyDescent="0.3">
      <c r="B84" s="190" t="s">
        <v>111</v>
      </c>
      <c r="C84" s="190"/>
      <c r="I84" s="45">
        <f>H23*I83</f>
        <v>187.02020000000002</v>
      </c>
      <c r="J84" s="2" t="s">
        <v>49</v>
      </c>
    </row>
    <row r="85" spans="1:17" x14ac:dyDescent="0.3">
      <c r="B85" s="1" t="s">
        <v>112</v>
      </c>
      <c r="I85" s="97">
        <v>404.78</v>
      </c>
      <c r="J85" s="2" t="s">
        <v>75</v>
      </c>
      <c r="K85" s="62" t="s">
        <v>104</v>
      </c>
      <c r="L85" s="63"/>
      <c r="M85" s="63"/>
      <c r="N85" s="62"/>
      <c r="O85" s="62"/>
      <c r="P85" s="62"/>
      <c r="Q85" s="62"/>
    </row>
    <row r="86" spans="1:17" x14ac:dyDescent="0.3">
      <c r="B86" s="190" t="s">
        <v>125</v>
      </c>
      <c r="C86" s="190"/>
      <c r="D86" s="190"/>
      <c r="E86" s="190"/>
      <c r="F86" s="190"/>
      <c r="G86" s="1">
        <v>5</v>
      </c>
      <c r="H86" s="1" t="s">
        <v>89</v>
      </c>
      <c r="I86" s="45">
        <v>127.87</v>
      </c>
      <c r="J86" s="2" t="s">
        <v>49</v>
      </c>
      <c r="K86" s="64" t="s">
        <v>105</v>
      </c>
      <c r="L86" s="64" t="s">
        <v>106</v>
      </c>
      <c r="M86" s="64" t="s">
        <v>107</v>
      </c>
      <c r="N86" s="64" t="s">
        <v>107</v>
      </c>
      <c r="O86" s="189" t="s">
        <v>60</v>
      </c>
      <c r="P86" s="189"/>
      <c r="Q86" s="64" t="s">
        <v>127</v>
      </c>
    </row>
    <row r="87" spans="1:17" x14ac:dyDescent="0.3">
      <c r="B87" s="190" t="s">
        <v>129</v>
      </c>
      <c r="C87" s="190"/>
      <c r="I87" s="95">
        <f>I77+I78+I82+I84+I85+I86</f>
        <v>2077.2701999999999</v>
      </c>
      <c r="J87" s="2" t="s">
        <v>49</v>
      </c>
      <c r="K87" s="64"/>
      <c r="L87" s="64"/>
      <c r="M87" s="64" t="s">
        <v>108</v>
      </c>
      <c r="N87" s="64" t="s">
        <v>109</v>
      </c>
      <c r="O87" s="64" t="s">
        <v>108</v>
      </c>
      <c r="P87" s="64" t="s">
        <v>109</v>
      </c>
      <c r="Q87" s="64" t="s">
        <v>128</v>
      </c>
    </row>
    <row r="88" spans="1:17" x14ac:dyDescent="0.3">
      <c r="B88" s="1" t="s">
        <v>126</v>
      </c>
      <c r="G88" s="1">
        <v>5</v>
      </c>
      <c r="H88" s="1" t="s">
        <v>89</v>
      </c>
      <c r="I88" s="86">
        <v>99.63</v>
      </c>
      <c r="J88" s="2" t="s">
        <v>49</v>
      </c>
      <c r="K88" s="64">
        <v>2.5</v>
      </c>
      <c r="L88" s="64">
        <v>0.75</v>
      </c>
      <c r="M88" s="65">
        <f>L88*O88</f>
        <v>11.512499999999999</v>
      </c>
      <c r="N88" s="65">
        <f>L88*P88</f>
        <v>8.9700000000000006</v>
      </c>
      <c r="O88" s="125">
        <v>15.35</v>
      </c>
      <c r="P88" s="126">
        <v>11.96</v>
      </c>
      <c r="Q88" s="66">
        <v>16.66</v>
      </c>
    </row>
    <row r="89" spans="1:17" x14ac:dyDescent="0.3">
      <c r="B89" s="1" t="s">
        <v>129</v>
      </c>
      <c r="I89" s="86">
        <f>I77+I78+I82+I84+I85+I88</f>
        <v>2049.0301999999997</v>
      </c>
      <c r="J89" s="2" t="s">
        <v>49</v>
      </c>
      <c r="K89" s="64">
        <v>3</v>
      </c>
      <c r="L89" s="64">
        <v>0.8</v>
      </c>
      <c r="M89" s="65">
        <f>L89*O88</f>
        <v>12.280000000000001</v>
      </c>
      <c r="N89" s="65">
        <f>L89*P88</f>
        <v>9.5680000000000014</v>
      </c>
      <c r="O89" s="66"/>
      <c r="P89" s="67"/>
      <c r="Q89" s="66">
        <v>13.89</v>
      </c>
    </row>
    <row r="90" spans="1:17" x14ac:dyDescent="0.3">
      <c r="B90" s="1" t="s">
        <v>130</v>
      </c>
      <c r="F90" s="1" t="s">
        <v>8</v>
      </c>
      <c r="G90" s="1">
        <v>5</v>
      </c>
      <c r="H90" s="1" t="s">
        <v>89</v>
      </c>
      <c r="I90" s="45">
        <f>I87/Q91</f>
        <v>249.37217286914765</v>
      </c>
      <c r="J90" s="2" t="s">
        <v>79</v>
      </c>
      <c r="K90" s="64">
        <v>4</v>
      </c>
      <c r="L90" s="64">
        <v>0.9</v>
      </c>
      <c r="M90" s="68">
        <f>L90*O88</f>
        <v>13.815</v>
      </c>
      <c r="N90" s="68">
        <f>L90*P88</f>
        <v>10.764000000000001</v>
      </c>
      <c r="O90" s="66"/>
      <c r="P90" s="66"/>
      <c r="Q90" s="66">
        <v>10.41</v>
      </c>
    </row>
    <row r="91" spans="1:17" x14ac:dyDescent="0.3">
      <c r="B91" s="190" t="s">
        <v>131</v>
      </c>
      <c r="C91" s="190"/>
      <c r="F91" s="1" t="s">
        <v>8</v>
      </c>
      <c r="G91" s="1">
        <v>5</v>
      </c>
      <c r="H91" s="1" t="s">
        <v>89</v>
      </c>
      <c r="I91" s="86">
        <f>I89/Q91</f>
        <v>245.98201680672264</v>
      </c>
      <c r="J91" s="2" t="s">
        <v>79</v>
      </c>
      <c r="K91" s="64">
        <v>5</v>
      </c>
      <c r="L91" s="64">
        <v>1</v>
      </c>
      <c r="M91" s="68">
        <f>L91*O88</f>
        <v>15.35</v>
      </c>
      <c r="N91" s="68">
        <f>L91*P88</f>
        <v>11.96</v>
      </c>
      <c r="O91" s="66"/>
      <c r="P91" s="66"/>
      <c r="Q91" s="66">
        <v>8.33</v>
      </c>
    </row>
    <row r="92" spans="1:17" x14ac:dyDescent="0.3">
      <c r="A92" s="1">
        <v>10</v>
      </c>
      <c r="B92" s="1" t="s">
        <v>154</v>
      </c>
      <c r="J92" s="2" t="s">
        <v>79</v>
      </c>
      <c r="K92" s="64">
        <v>6</v>
      </c>
      <c r="L92" s="64">
        <v>1.6</v>
      </c>
      <c r="M92" s="68">
        <f>L92*O88</f>
        <v>24.560000000000002</v>
      </c>
      <c r="N92" s="68">
        <f>L92*P88</f>
        <v>19.136000000000003</v>
      </c>
      <c r="O92" s="66"/>
      <c r="P92" s="66"/>
      <c r="Q92" s="66">
        <v>6.94</v>
      </c>
    </row>
    <row r="93" spans="1:17" x14ac:dyDescent="0.3">
      <c r="B93" s="1" t="s">
        <v>169</v>
      </c>
      <c r="D93" s="1">
        <v>11.14</v>
      </c>
      <c r="E93" s="1" t="s">
        <v>79</v>
      </c>
      <c r="J93" s="2" t="s">
        <v>79</v>
      </c>
      <c r="K93" s="64">
        <v>7</v>
      </c>
      <c r="L93" s="64">
        <v>1.7</v>
      </c>
      <c r="M93" s="68">
        <f>L93*O88</f>
        <v>26.094999999999999</v>
      </c>
      <c r="N93" s="68">
        <f>L93*P88</f>
        <v>20.332000000000001</v>
      </c>
      <c r="O93" s="66"/>
      <c r="P93" s="66"/>
      <c r="Q93" s="66">
        <v>5.95</v>
      </c>
    </row>
    <row r="94" spans="1:17" x14ac:dyDescent="0.3">
      <c r="B94" s="1" t="s">
        <v>170</v>
      </c>
      <c r="D94" s="1">
        <v>14.4</v>
      </c>
      <c r="E94" s="1" t="s">
        <v>79</v>
      </c>
      <c r="K94" s="64">
        <v>8</v>
      </c>
      <c r="L94" s="64">
        <v>1.8</v>
      </c>
      <c r="M94" s="68">
        <f>L94*O88</f>
        <v>27.63</v>
      </c>
      <c r="N94" s="68">
        <f>L94*P88</f>
        <v>21.528000000000002</v>
      </c>
      <c r="O94" s="66"/>
      <c r="P94" s="66"/>
      <c r="Q94" s="66">
        <v>5.21</v>
      </c>
    </row>
    <row r="95" spans="1:17" x14ac:dyDescent="0.3">
      <c r="B95" s="1" t="s">
        <v>171</v>
      </c>
      <c r="D95" s="1">
        <v>11.56</v>
      </c>
      <c r="E95" s="1" t="s">
        <v>79</v>
      </c>
      <c r="K95" s="64">
        <v>9</v>
      </c>
      <c r="L95" s="64">
        <v>1.9</v>
      </c>
      <c r="M95" s="68">
        <f>L95*O88</f>
        <v>29.164999999999999</v>
      </c>
      <c r="N95" s="68">
        <f>L95*P88</f>
        <v>22.724</v>
      </c>
      <c r="O95" s="66"/>
      <c r="P95" s="66"/>
      <c r="Q95" s="66">
        <v>4.63</v>
      </c>
    </row>
    <row r="96" spans="1:17" x14ac:dyDescent="0.3">
      <c r="K96" s="64">
        <v>10</v>
      </c>
      <c r="L96" s="64">
        <v>2</v>
      </c>
      <c r="M96" s="68">
        <f>L96*O88</f>
        <v>30.7</v>
      </c>
      <c r="N96" s="68">
        <f>L96*P88</f>
        <v>23.92</v>
      </c>
      <c r="O96" s="66"/>
      <c r="P96" s="66"/>
      <c r="Q96" s="66">
        <v>4.16</v>
      </c>
    </row>
    <row r="98" spans="1:9" x14ac:dyDescent="0.3">
      <c r="A98" s="69" t="s">
        <v>113</v>
      </c>
      <c r="B98" s="69"/>
      <c r="C98" s="70"/>
      <c r="D98" s="71"/>
      <c r="E98" s="69"/>
      <c r="F98" s="69"/>
      <c r="G98" s="72"/>
      <c r="H98" s="73"/>
      <c r="I98" s="72"/>
    </row>
    <row r="99" spans="1:9" x14ac:dyDescent="0.3">
      <c r="A99" s="69" t="s">
        <v>114</v>
      </c>
      <c r="B99" s="69"/>
      <c r="C99" s="69"/>
      <c r="D99" s="69"/>
      <c r="E99" s="69"/>
      <c r="F99" s="69"/>
      <c r="G99" s="72"/>
      <c r="H99" s="74"/>
      <c r="I99" s="72"/>
    </row>
    <row r="100" spans="1:9" x14ac:dyDescent="0.3">
      <c r="A100" s="75" t="s">
        <v>115</v>
      </c>
      <c r="B100" s="75"/>
      <c r="C100" s="76">
        <v>6</v>
      </c>
      <c r="D100" s="75" t="s">
        <v>116</v>
      </c>
      <c r="E100" s="77" t="s">
        <v>117</v>
      </c>
      <c r="F100" s="76">
        <v>36</v>
      </c>
      <c r="G100" s="72" t="s">
        <v>118</v>
      </c>
      <c r="H100" s="78">
        <f>C100*F100</f>
        <v>216</v>
      </c>
      <c r="I100" s="79" t="s">
        <v>119</v>
      </c>
    </row>
    <row r="101" spans="1:9" x14ac:dyDescent="0.3">
      <c r="A101" s="75" t="s">
        <v>120</v>
      </c>
      <c r="B101" s="75"/>
      <c r="C101" s="80">
        <v>0.4</v>
      </c>
      <c r="D101" s="75" t="s">
        <v>116</v>
      </c>
      <c r="E101" s="77" t="s">
        <v>117</v>
      </c>
      <c r="F101" s="81">
        <v>110</v>
      </c>
      <c r="G101" s="72" t="s">
        <v>118</v>
      </c>
      <c r="H101" s="82">
        <f>C101*F101</f>
        <v>44</v>
      </c>
      <c r="I101" s="83" t="s">
        <v>119</v>
      </c>
    </row>
    <row r="102" spans="1:9" x14ac:dyDescent="0.3">
      <c r="A102" s="75" t="s">
        <v>121</v>
      </c>
      <c r="B102" s="75"/>
      <c r="C102" s="76">
        <v>1</v>
      </c>
      <c r="D102" s="75" t="s">
        <v>122</v>
      </c>
      <c r="E102" s="77" t="s">
        <v>117</v>
      </c>
      <c r="F102" s="81">
        <v>10</v>
      </c>
      <c r="G102" s="72" t="s">
        <v>118</v>
      </c>
      <c r="H102" s="82">
        <f>C102*F102</f>
        <v>10</v>
      </c>
      <c r="I102" s="72" t="s">
        <v>119</v>
      </c>
    </row>
    <row r="103" spans="1:9" x14ac:dyDescent="0.3">
      <c r="A103" s="77" t="s">
        <v>123</v>
      </c>
      <c r="B103" s="77"/>
      <c r="C103" s="77"/>
      <c r="D103" s="77"/>
      <c r="E103" s="77"/>
      <c r="F103" s="81">
        <v>20</v>
      </c>
      <c r="G103" s="72" t="s">
        <v>118</v>
      </c>
      <c r="H103" s="82">
        <f>F103</f>
        <v>20</v>
      </c>
      <c r="I103" s="72" t="s">
        <v>119</v>
      </c>
    </row>
    <row r="104" spans="1:9" x14ac:dyDescent="0.3">
      <c r="A104" s="75" t="s">
        <v>124</v>
      </c>
      <c r="B104" s="75"/>
      <c r="C104" s="75"/>
      <c r="D104" s="75"/>
      <c r="E104" s="75"/>
      <c r="F104" s="75"/>
      <c r="G104" s="72" t="s">
        <v>118</v>
      </c>
      <c r="H104" s="82">
        <v>0</v>
      </c>
      <c r="I104" s="72" t="s">
        <v>119</v>
      </c>
    </row>
    <row r="105" spans="1:9" ht="19.5" thickBot="1" x14ac:dyDescent="0.35">
      <c r="A105" s="75"/>
      <c r="B105" s="75"/>
      <c r="C105" s="75"/>
      <c r="D105" s="84" t="s">
        <v>107</v>
      </c>
      <c r="E105" s="75"/>
      <c r="F105" s="75"/>
      <c r="G105" s="72" t="s">
        <v>118</v>
      </c>
      <c r="H105" s="85">
        <v>290</v>
      </c>
      <c r="I105" s="72" t="s">
        <v>119</v>
      </c>
    </row>
    <row r="106" spans="1:9" ht="19.5" thickTop="1" x14ac:dyDescent="0.3"/>
  </sheetData>
  <mergeCells count="57">
    <mergeCell ref="B91:C91"/>
    <mergeCell ref="B80:D80"/>
    <mergeCell ref="B81:G81"/>
    <mergeCell ref="E77:H77"/>
    <mergeCell ref="B86:F86"/>
    <mergeCell ref="B87:C87"/>
    <mergeCell ref="B75:E75"/>
    <mergeCell ref="B70:D70"/>
    <mergeCell ref="B57:E57"/>
    <mergeCell ref="B77:C77"/>
    <mergeCell ref="E76:F76"/>
    <mergeCell ref="B72:C72"/>
    <mergeCell ref="D30:E30"/>
    <mergeCell ref="D31:E31"/>
    <mergeCell ref="D32:E32"/>
    <mergeCell ref="C66:E66"/>
    <mergeCell ref="B71:E71"/>
    <mergeCell ref="B67:C67"/>
    <mergeCell ref="A39:D39"/>
    <mergeCell ref="A1:I1"/>
    <mergeCell ref="A3:I3"/>
    <mergeCell ref="G4:H4"/>
    <mergeCell ref="G5:H5"/>
    <mergeCell ref="D5:E5"/>
    <mergeCell ref="B16:C16"/>
    <mergeCell ref="A7:I7"/>
    <mergeCell ref="A2:I2"/>
    <mergeCell ref="F8:G8"/>
    <mergeCell ref="B9:C9"/>
    <mergeCell ref="B10:C10"/>
    <mergeCell ref="B11:C11"/>
    <mergeCell ref="B12:C12"/>
    <mergeCell ref="B13:C13"/>
    <mergeCell ref="B14:C14"/>
    <mergeCell ref="B15:C15"/>
    <mergeCell ref="E6:G6"/>
    <mergeCell ref="B17:C17"/>
    <mergeCell ref="B18:C18"/>
    <mergeCell ref="B19:C19"/>
    <mergeCell ref="B20:C20"/>
    <mergeCell ref="B21:C21"/>
    <mergeCell ref="O86:P86"/>
    <mergeCell ref="B83:C83"/>
    <mergeCell ref="B84:C84"/>
    <mergeCell ref="B22:C22"/>
    <mergeCell ref="B23:C23"/>
    <mergeCell ref="D33:E33"/>
    <mergeCell ref="D34:E34"/>
    <mergeCell ref="B41:C41"/>
    <mergeCell ref="B50:E50"/>
    <mergeCell ref="A26:F26"/>
    <mergeCell ref="B35:C35"/>
    <mergeCell ref="B42:C42"/>
    <mergeCell ref="B40:D40"/>
    <mergeCell ref="B49:E49"/>
    <mergeCell ref="D28:E28"/>
    <mergeCell ref="D29:E29"/>
  </mergeCells>
  <pageMargins left="0.7" right="0.7" top="0.75" bottom="0.75" header="0.3" footer="0.3"/>
  <pageSetup paperSize="9" scale="85" orientation="portrait" horizontalDpi="4294967293" r:id="rId1"/>
  <rowBreaks count="2" manualBreakCount="2">
    <brk id="39" max="16" man="1"/>
    <brk id="73" max="16" man="1"/>
  </rowBreaks>
  <colBreaks count="1" manualBreakCount="1">
    <brk id="10" max="10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3"/>
  <sheetViews>
    <sheetView tabSelected="1" view="pageBreakPreview" zoomScale="90" zoomScaleNormal="100" zoomScaleSheetLayoutView="90" workbookViewId="0">
      <selection activeCell="I40" sqref="I40"/>
    </sheetView>
  </sheetViews>
  <sheetFormatPr defaultColWidth="9" defaultRowHeight="18.75" x14ac:dyDescent="0.3"/>
  <cols>
    <col min="1" max="1" width="9" style="1" customWidth="1"/>
    <col min="2" max="2" width="5.875" style="1" customWidth="1"/>
    <col min="3" max="3" width="8.625" style="1" customWidth="1"/>
    <col min="4" max="4" width="6" style="1" customWidth="1"/>
    <col min="5" max="6" width="9" style="1"/>
    <col min="7" max="7" width="1.375" style="1" customWidth="1"/>
    <col min="8" max="8" width="8.625" style="1" customWidth="1"/>
    <col min="9" max="9" width="9" style="1"/>
    <col min="10" max="10" width="9.625" style="1" customWidth="1"/>
    <col min="11" max="11" width="9" style="1"/>
    <col min="12" max="12" width="7" style="1" customWidth="1"/>
    <col min="13" max="16384" width="9" style="1"/>
  </cols>
  <sheetData>
    <row r="1" spans="1:18" ht="21" x14ac:dyDescent="0.35">
      <c r="A1" s="205" t="s">
        <v>202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8" ht="21" x14ac:dyDescent="0.35">
      <c r="A2" s="214" t="s">
        <v>211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8" ht="21" x14ac:dyDescent="0.35">
      <c r="A3" s="214" t="s">
        <v>224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4" spans="1:18" x14ac:dyDescent="0.3">
      <c r="A4" s="1" t="s">
        <v>2</v>
      </c>
      <c r="B4" s="1" t="str">
        <f>ปร.4!B2</f>
        <v>เทศบาลตำบลหนองหัวแรต</v>
      </c>
    </row>
    <row r="5" spans="1:18" x14ac:dyDescent="0.3">
      <c r="A5" s="1" t="s">
        <v>132</v>
      </c>
      <c r="B5" s="190" t="str">
        <f>กรอกข้อมูลโครงการ!B4</f>
        <v>ปรับปรุงถนนแอสฟัลท์คอนกรีต บ้านหนองหัวแรต หมู่ที่ 6 จากบริเวณทางหลวงหมายเลข 24 ถึงบริเวณบ้านนายอำนวย วงศ์พล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</row>
    <row r="6" spans="1:18" x14ac:dyDescent="0.3">
      <c r="A6" s="1" t="s">
        <v>3</v>
      </c>
      <c r="C6" s="213" t="str">
        <f>กรอกข้อมูลโครงการ!B5</f>
        <v>บ้านหนองหัวแรต หมู่ที่ 6 ตำบลหนองหัวแรต อำเภอหนองบุญมาก จังหวัดนครราชสีมา</v>
      </c>
      <c r="D6" s="213"/>
      <c r="E6" s="213"/>
      <c r="F6" s="213"/>
      <c r="G6" s="213"/>
      <c r="H6" s="213"/>
      <c r="I6" s="213"/>
      <c r="J6" s="213"/>
      <c r="K6" s="213"/>
    </row>
    <row r="7" spans="1:18" x14ac:dyDescent="0.3">
      <c r="A7" s="1" t="s">
        <v>22</v>
      </c>
      <c r="D7" s="50" t="s">
        <v>23</v>
      </c>
      <c r="E7" s="2">
        <v>1</v>
      </c>
      <c r="F7" s="1" t="s">
        <v>145</v>
      </c>
    </row>
    <row r="8" spans="1:18" ht="19.5" thickBot="1" x14ac:dyDescent="0.35">
      <c r="A8" s="1" t="s">
        <v>16</v>
      </c>
      <c r="C8" s="50" t="s">
        <v>146</v>
      </c>
      <c r="D8" s="218">
        <f>กรอกข้อมูลโครงการ!B13</f>
        <v>243496</v>
      </c>
      <c r="E8" s="218"/>
      <c r="F8" s="218"/>
      <c r="H8" s="1" t="s">
        <v>133</v>
      </c>
      <c r="I8" s="205" t="str">
        <f>'แบบสรุปข้อมูลวัสดุ+ดำเนินการ'!H6</f>
        <v>32.00-32.99</v>
      </c>
      <c r="J8" s="205"/>
      <c r="K8" s="1" t="s">
        <v>147</v>
      </c>
    </row>
    <row r="9" spans="1:18" ht="19.5" thickBot="1" x14ac:dyDescent="0.35">
      <c r="A9" s="90" t="s">
        <v>134</v>
      </c>
      <c r="B9" s="215" t="s">
        <v>135</v>
      </c>
      <c r="C9" s="208"/>
      <c r="D9" s="209"/>
      <c r="E9" s="215" t="s">
        <v>66</v>
      </c>
      <c r="F9" s="208"/>
      <c r="G9" s="209"/>
      <c r="H9" s="92" t="s">
        <v>136</v>
      </c>
      <c r="I9" s="215" t="s">
        <v>137</v>
      </c>
      <c r="J9" s="209"/>
      <c r="K9" s="208" t="s">
        <v>37</v>
      </c>
      <c r="L9" s="209"/>
    </row>
    <row r="10" spans="1:18" x14ac:dyDescent="0.3">
      <c r="A10" s="88">
        <v>1</v>
      </c>
      <c r="B10" s="219" t="s">
        <v>138</v>
      </c>
      <c r="C10" s="219"/>
      <c r="D10" s="211"/>
      <c r="E10" s="226">
        <f>ปร.4!H18</f>
        <v>0</v>
      </c>
      <c r="F10" s="219"/>
      <c r="G10" s="211"/>
      <c r="H10" s="93">
        <f>ปร.4!I18</f>
        <v>1.3642000000000001</v>
      </c>
      <c r="I10" s="216">
        <f>E10*H10</f>
        <v>0</v>
      </c>
      <c r="J10" s="217"/>
      <c r="K10" s="210" t="s">
        <v>136</v>
      </c>
      <c r="L10" s="211"/>
    </row>
    <row r="11" spans="1:18" ht="19.5" thickBot="1" x14ac:dyDescent="0.35">
      <c r="A11" s="89">
        <v>2</v>
      </c>
      <c r="B11" s="220" t="s">
        <v>139</v>
      </c>
      <c r="C11" s="220"/>
      <c r="D11" s="221"/>
      <c r="E11" s="222"/>
      <c r="F11" s="220"/>
      <c r="G11" s="221"/>
      <c r="H11" s="94"/>
      <c r="I11" s="212"/>
      <c r="J11" s="181"/>
      <c r="K11" s="212" t="s">
        <v>177</v>
      </c>
      <c r="L11" s="181"/>
    </row>
    <row r="12" spans="1:18" ht="19.5" thickBot="1" x14ac:dyDescent="0.35">
      <c r="A12" s="89">
        <v>3</v>
      </c>
      <c r="B12" s="220" t="s">
        <v>140</v>
      </c>
      <c r="C12" s="220"/>
      <c r="D12" s="221"/>
      <c r="E12" s="222"/>
      <c r="F12" s="220"/>
      <c r="G12" s="221"/>
      <c r="H12" s="22"/>
      <c r="I12" s="212"/>
      <c r="J12" s="181"/>
      <c r="K12" s="212" t="s">
        <v>232</v>
      </c>
      <c r="L12" s="181"/>
      <c r="P12" s="92"/>
    </row>
    <row r="13" spans="1:18" x14ac:dyDescent="0.3">
      <c r="A13" s="89">
        <v>4</v>
      </c>
      <c r="B13" s="220" t="s">
        <v>141</v>
      </c>
      <c r="C13" s="220"/>
      <c r="D13" s="221"/>
      <c r="E13" s="222"/>
      <c r="F13" s="220"/>
      <c r="G13" s="221"/>
      <c r="H13" s="94"/>
      <c r="I13" s="212"/>
      <c r="J13" s="181"/>
      <c r="K13" s="212" t="s">
        <v>178</v>
      </c>
      <c r="L13" s="181"/>
    </row>
    <row r="14" spans="1:18" ht="19.5" thickBot="1" x14ac:dyDescent="0.35">
      <c r="A14" s="87"/>
      <c r="B14" s="227"/>
      <c r="C14" s="192"/>
      <c r="D14" s="228"/>
      <c r="E14" s="223"/>
      <c r="F14" s="224"/>
      <c r="G14" s="225"/>
      <c r="H14" s="87"/>
      <c r="I14" s="229" t="s">
        <v>176</v>
      </c>
      <c r="J14" s="230"/>
      <c r="K14" s="231" t="s">
        <v>179</v>
      </c>
      <c r="L14" s="232"/>
      <c r="R14" s="1" t="s">
        <v>204</v>
      </c>
    </row>
    <row r="15" spans="1:18" x14ac:dyDescent="0.3">
      <c r="A15" s="91"/>
      <c r="B15" s="234" t="s">
        <v>142</v>
      </c>
      <c r="C15" s="200"/>
      <c r="D15" s="235"/>
      <c r="E15" s="241" t="s">
        <v>143</v>
      </c>
      <c r="F15" s="242"/>
      <c r="G15" s="242"/>
      <c r="H15" s="243"/>
      <c r="I15" s="216">
        <f>I10</f>
        <v>0</v>
      </c>
      <c r="J15" s="217"/>
      <c r="K15" s="233"/>
      <c r="L15" s="217"/>
    </row>
    <row r="16" spans="1:18" ht="19.5" thickBot="1" x14ac:dyDescent="0.35">
      <c r="A16" s="87"/>
      <c r="B16" s="227"/>
      <c r="C16" s="192"/>
      <c r="D16" s="228"/>
      <c r="E16" s="244" t="s">
        <v>144</v>
      </c>
      <c r="F16" s="245"/>
      <c r="G16" s="245"/>
      <c r="H16" s="246"/>
      <c r="I16" s="247">
        <f>ROUNDDOWN(I15,-3)</f>
        <v>0</v>
      </c>
      <c r="J16" s="228"/>
      <c r="K16" s="192"/>
      <c r="L16" s="228"/>
    </row>
    <row r="17" spans="1:15" ht="19.5" thickBot="1" x14ac:dyDescent="0.35">
      <c r="A17" s="164"/>
      <c r="B17" s="237" t="s">
        <v>175</v>
      </c>
      <c r="C17" s="208"/>
      <c r="D17" s="209"/>
      <c r="E17" s="236" t="str">
        <f>BAHTTEXT(I16)</f>
        <v>ศูนย์บาทถ้วน</v>
      </c>
      <c r="F17" s="237"/>
      <c r="G17" s="237"/>
      <c r="H17" s="237"/>
      <c r="I17" s="237"/>
      <c r="J17" s="237"/>
      <c r="K17" s="237"/>
      <c r="L17" s="238"/>
    </row>
    <row r="18" spans="1:15" x14ac:dyDescent="0.3">
      <c r="A18" s="239" t="s">
        <v>189</v>
      </c>
      <c r="B18" s="239"/>
      <c r="C18" s="239"/>
      <c r="H18" s="240"/>
      <c r="I18" s="240"/>
      <c r="J18" s="240"/>
      <c r="K18" s="240"/>
      <c r="L18" s="240"/>
    </row>
    <row r="19" spans="1:15" x14ac:dyDescent="0.3">
      <c r="A19" s="248" t="s">
        <v>249</v>
      </c>
      <c r="B19" s="248"/>
      <c r="C19" s="248"/>
      <c r="D19" s="248"/>
      <c r="E19" s="248"/>
      <c r="H19" s="249"/>
      <c r="I19" s="249"/>
      <c r="J19" s="249"/>
      <c r="K19" s="249"/>
      <c r="L19" s="249"/>
    </row>
    <row r="20" spans="1:15" x14ac:dyDescent="0.3">
      <c r="A20" s="250" t="s">
        <v>242</v>
      </c>
      <c r="B20" s="250"/>
      <c r="C20" s="250"/>
      <c r="D20" s="250"/>
      <c r="E20" s="250"/>
      <c r="F20" s="250"/>
    </row>
    <row r="21" spans="1:15" x14ac:dyDescent="0.3">
      <c r="A21" s="49" t="s">
        <v>210</v>
      </c>
      <c r="B21" s="49"/>
      <c r="C21" s="49"/>
      <c r="D21" s="49"/>
      <c r="E21" s="49"/>
      <c r="F21" s="49"/>
      <c r="O21" s="1" t="s">
        <v>209</v>
      </c>
    </row>
    <row r="22" spans="1:15" x14ac:dyDescent="0.3">
      <c r="A22" s="49" t="s">
        <v>190</v>
      </c>
      <c r="B22" s="49"/>
      <c r="C22" s="49"/>
      <c r="D22" s="49"/>
      <c r="E22" s="49"/>
      <c r="F22" s="49"/>
      <c r="G22" s="49"/>
    </row>
    <row r="23" spans="1:15" x14ac:dyDescent="0.3">
      <c r="A23" s="250" t="s">
        <v>218</v>
      </c>
      <c r="B23" s="250"/>
      <c r="C23" s="250"/>
      <c r="D23" s="250"/>
      <c r="E23" s="250"/>
    </row>
    <row r="24" spans="1:15" x14ac:dyDescent="0.3">
      <c r="A24" s="49"/>
      <c r="B24" s="49"/>
      <c r="C24" s="49"/>
      <c r="D24" s="49"/>
      <c r="E24" s="49"/>
    </row>
    <row r="25" spans="1:15" x14ac:dyDescent="0.3">
      <c r="B25" s="2"/>
      <c r="C25" s="207"/>
      <c r="D25" s="207"/>
      <c r="E25" s="207"/>
      <c r="H25" s="50"/>
      <c r="I25" s="190"/>
      <c r="J25" s="190"/>
      <c r="K25" s="190"/>
    </row>
    <row r="26" spans="1:15" x14ac:dyDescent="0.3">
      <c r="C26" s="205"/>
      <c r="D26" s="205"/>
      <c r="E26" s="205"/>
      <c r="F26" s="2"/>
      <c r="I26" s="205"/>
      <c r="J26" s="205"/>
      <c r="K26" s="205"/>
    </row>
    <row r="27" spans="1:15" x14ac:dyDescent="0.3">
      <c r="A27" s="204"/>
      <c r="B27" s="204"/>
      <c r="C27" s="205"/>
      <c r="D27" s="205"/>
      <c r="E27" s="205"/>
      <c r="F27" s="2"/>
    </row>
    <row r="28" spans="1:15" x14ac:dyDescent="0.3">
      <c r="F28" s="2"/>
      <c r="H28" s="50"/>
      <c r="I28" s="190"/>
      <c r="J28" s="190"/>
      <c r="K28" s="190"/>
      <c r="L28" s="190"/>
      <c r="M28" s="190"/>
    </row>
    <row r="29" spans="1:15" x14ac:dyDescent="0.3">
      <c r="B29" s="2"/>
      <c r="C29" s="207"/>
      <c r="D29" s="207"/>
      <c r="E29" s="207"/>
      <c r="F29" s="44"/>
      <c r="I29" s="205"/>
      <c r="J29" s="205"/>
      <c r="K29" s="205"/>
    </row>
    <row r="30" spans="1:15" x14ac:dyDescent="0.3">
      <c r="C30" s="205"/>
      <c r="D30" s="205"/>
      <c r="E30" s="205"/>
      <c r="F30" s="2"/>
    </row>
    <row r="31" spans="1:15" x14ac:dyDescent="0.3">
      <c r="A31" s="204"/>
      <c r="B31" s="204"/>
      <c r="C31" s="205"/>
      <c r="D31" s="205"/>
      <c r="E31" s="205"/>
      <c r="F31" s="2"/>
      <c r="H31" s="50"/>
      <c r="I31" s="190"/>
      <c r="J31" s="190"/>
      <c r="K31" s="190"/>
      <c r="L31" s="190"/>
      <c r="M31" s="190"/>
    </row>
    <row r="32" spans="1:15" x14ac:dyDescent="0.3">
      <c r="F32" s="2"/>
      <c r="H32" s="50"/>
      <c r="I32" s="205"/>
      <c r="J32" s="205"/>
      <c r="K32" s="205"/>
      <c r="L32" s="190"/>
      <c r="M32" s="190"/>
    </row>
    <row r="33" spans="1:6" x14ac:dyDescent="0.3">
      <c r="B33" s="2"/>
      <c r="C33" s="207"/>
      <c r="D33" s="207"/>
      <c r="E33" s="207"/>
      <c r="F33" s="44"/>
    </row>
    <row r="34" spans="1:6" x14ac:dyDescent="0.3">
      <c r="C34" s="205"/>
      <c r="D34" s="205"/>
      <c r="E34" s="205"/>
      <c r="F34" s="2"/>
    </row>
    <row r="35" spans="1:6" x14ac:dyDescent="0.3">
      <c r="A35" s="204"/>
      <c r="B35" s="204"/>
      <c r="C35" s="205"/>
      <c r="D35" s="205"/>
      <c r="E35" s="205"/>
      <c r="F35" s="2"/>
    </row>
    <row r="36" spans="1:6" x14ac:dyDescent="0.3">
      <c r="F36" s="2"/>
    </row>
    <row r="37" spans="1:6" x14ac:dyDescent="0.3">
      <c r="B37" s="2"/>
      <c r="C37" s="207"/>
      <c r="D37" s="207"/>
      <c r="E37" s="207"/>
      <c r="F37" s="44"/>
    </row>
    <row r="38" spans="1:6" x14ac:dyDescent="0.3">
      <c r="C38" s="205"/>
      <c r="D38" s="205"/>
      <c r="E38" s="205"/>
    </row>
    <row r="39" spans="1:6" x14ac:dyDescent="0.3">
      <c r="A39" s="204"/>
      <c r="B39" s="204"/>
      <c r="C39" s="205"/>
      <c r="D39" s="205"/>
      <c r="E39" s="205"/>
    </row>
    <row r="40" spans="1:6" x14ac:dyDescent="0.3">
      <c r="A40" s="50"/>
      <c r="B40" s="50"/>
      <c r="C40" s="2"/>
      <c r="D40" s="2"/>
      <c r="E40" s="2"/>
    </row>
    <row r="41" spans="1:6" x14ac:dyDescent="0.3">
      <c r="B41" s="2"/>
      <c r="C41" s="207"/>
      <c r="D41" s="207"/>
      <c r="E41" s="207"/>
      <c r="F41" s="44"/>
    </row>
    <row r="42" spans="1:6" x14ac:dyDescent="0.3">
      <c r="C42" s="205"/>
      <c r="D42" s="205"/>
      <c r="E42" s="205"/>
    </row>
    <row r="43" spans="1:6" x14ac:dyDescent="0.3">
      <c r="A43" s="204"/>
      <c r="B43" s="204"/>
      <c r="C43" s="205"/>
      <c r="D43" s="205"/>
      <c r="E43" s="205"/>
    </row>
  </sheetData>
  <mergeCells count="76">
    <mergeCell ref="C41:E41"/>
    <mergeCell ref="C42:E42"/>
    <mergeCell ref="A43:B43"/>
    <mergeCell ref="C43:E43"/>
    <mergeCell ref="C35:E35"/>
    <mergeCell ref="A19:E19"/>
    <mergeCell ref="H19:L19"/>
    <mergeCell ref="A20:F20"/>
    <mergeCell ref="A27:B27"/>
    <mergeCell ref="C27:E27"/>
    <mergeCell ref="I26:K26"/>
    <mergeCell ref="C25:E25"/>
    <mergeCell ref="A23:E23"/>
    <mergeCell ref="C26:E26"/>
    <mergeCell ref="I25:K25"/>
    <mergeCell ref="K16:L16"/>
    <mergeCell ref="B15:D15"/>
    <mergeCell ref="E17:L17"/>
    <mergeCell ref="A18:C18"/>
    <mergeCell ref="H18:L18"/>
    <mergeCell ref="B17:D17"/>
    <mergeCell ref="E15:H15"/>
    <mergeCell ref="E16:H16"/>
    <mergeCell ref="B16:D16"/>
    <mergeCell ref="I16:J16"/>
    <mergeCell ref="K12:L12"/>
    <mergeCell ref="K13:L13"/>
    <mergeCell ref="I13:J13"/>
    <mergeCell ref="I14:J14"/>
    <mergeCell ref="I15:J15"/>
    <mergeCell ref="K14:L14"/>
    <mergeCell ref="K15:L15"/>
    <mergeCell ref="I12:J12"/>
    <mergeCell ref="E9:G9"/>
    <mergeCell ref="E12:G12"/>
    <mergeCell ref="E13:G13"/>
    <mergeCell ref="E14:G14"/>
    <mergeCell ref="B12:D12"/>
    <mergeCell ref="E10:G10"/>
    <mergeCell ref="E11:G11"/>
    <mergeCell ref="B13:D13"/>
    <mergeCell ref="B14:D14"/>
    <mergeCell ref="K9:L9"/>
    <mergeCell ref="K10:L10"/>
    <mergeCell ref="K11:L11"/>
    <mergeCell ref="C6:K6"/>
    <mergeCell ref="A1:L1"/>
    <mergeCell ref="A2:L2"/>
    <mergeCell ref="A3:L3"/>
    <mergeCell ref="B5:L5"/>
    <mergeCell ref="I9:J9"/>
    <mergeCell ref="I10:J10"/>
    <mergeCell ref="I11:J11"/>
    <mergeCell ref="D8:F8"/>
    <mergeCell ref="I8:J8"/>
    <mergeCell ref="B9:D9"/>
    <mergeCell ref="B10:D10"/>
    <mergeCell ref="B11:D11"/>
    <mergeCell ref="I28:K28"/>
    <mergeCell ref="L28:M28"/>
    <mergeCell ref="I29:K29"/>
    <mergeCell ref="A31:B31"/>
    <mergeCell ref="C31:E31"/>
    <mergeCell ref="I31:K31"/>
    <mergeCell ref="L31:M31"/>
    <mergeCell ref="C29:E29"/>
    <mergeCell ref="C30:E30"/>
    <mergeCell ref="I32:K32"/>
    <mergeCell ref="L32:M32"/>
    <mergeCell ref="C37:E37"/>
    <mergeCell ref="C38:E38"/>
    <mergeCell ref="A39:B39"/>
    <mergeCell ref="C39:E39"/>
    <mergeCell ref="A35:B35"/>
    <mergeCell ref="C34:E34"/>
    <mergeCell ref="C33:E33"/>
  </mergeCells>
  <pageMargins left="0.31496062992125984" right="0" top="0.35433070866141736" bottom="0" header="0.31496062992125984" footer="0.31496062992125984"/>
  <pageSetup paperSize="9" scale="95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0"/>
  <sheetViews>
    <sheetView view="pageBreakPreview" zoomScaleNormal="100" zoomScaleSheetLayoutView="100" workbookViewId="0">
      <selection activeCell="K16" sqref="K16"/>
    </sheetView>
  </sheetViews>
  <sheetFormatPr defaultColWidth="9" defaultRowHeight="18.75" x14ac:dyDescent="0.3"/>
  <cols>
    <col min="1" max="1" width="8.375" style="1" customWidth="1"/>
    <col min="2" max="2" width="4.125" style="1" customWidth="1"/>
    <col min="3" max="3" width="5.75" style="1" customWidth="1"/>
    <col min="4" max="4" width="14.625" style="1" customWidth="1"/>
    <col min="5" max="5" width="4.875" style="1" customWidth="1"/>
    <col min="6" max="6" width="8.125" style="1" customWidth="1"/>
    <col min="7" max="7" width="6.375" style="1" customWidth="1"/>
    <col min="8" max="8" width="11" style="1" customWidth="1"/>
    <col min="9" max="9" width="6.875" style="1" customWidth="1"/>
    <col min="10" max="10" width="10" style="1" customWidth="1"/>
    <col min="11" max="11" width="8.875" style="1" customWidth="1"/>
    <col min="12" max="12" width="9" style="1" customWidth="1"/>
    <col min="13" max="13" width="5.875" style="1" customWidth="1"/>
    <col min="14" max="14" width="13" style="1" customWidth="1"/>
    <col min="15" max="15" width="10" style="1" bestFit="1" customWidth="1"/>
    <col min="16" max="16" width="17.25" style="1" customWidth="1"/>
    <col min="17" max="17" width="10.375" style="1" customWidth="1"/>
    <col min="18" max="16384" width="9" style="1"/>
  </cols>
  <sheetData>
    <row r="1" spans="1:19" x14ac:dyDescent="0.3">
      <c r="A1" s="190" t="s">
        <v>225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9" x14ac:dyDescent="0.3">
      <c r="A2" s="1" t="s">
        <v>2</v>
      </c>
      <c r="B2" s="1" t="str">
        <f>กรอกข้อมูลโครงการ!B3</f>
        <v>เทศบาลตำบลหนองหัวแรต</v>
      </c>
    </row>
    <row r="3" spans="1:19" x14ac:dyDescent="0.3">
      <c r="A3" s="1" t="s">
        <v>132</v>
      </c>
      <c r="B3" s="190" t="str">
        <f>กรอกข้อมูลโครงการ!B4</f>
        <v>ปรับปรุงถนนแอสฟัลท์คอนกรีต บ้านหนองหัวแรต หมู่ที่ 6 จากบริเวณทางหลวงหมายเลข 24 ถึงบริเวณบ้านนายอำนวย วงศ์พล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O3" s="252" t="s">
        <v>161</v>
      </c>
      <c r="P3" s="252"/>
      <c r="Q3" s="252"/>
    </row>
    <row r="4" spans="1:19" x14ac:dyDescent="0.3">
      <c r="A4" s="1" t="s">
        <v>3</v>
      </c>
      <c r="C4" s="190" t="str">
        <f>กรอกข้อมูลโครงการ!B5</f>
        <v>บ้านหนองหัวแรต หมู่ที่ 6 ตำบลหนองหัวแรต อำเภอหนองบุญมาก จังหวัดนครราชสีมา</v>
      </c>
      <c r="D4" s="190"/>
      <c r="E4" s="190"/>
      <c r="F4" s="190"/>
      <c r="G4" s="190"/>
      <c r="H4" s="190"/>
      <c r="I4" s="190"/>
      <c r="J4" s="190"/>
      <c r="K4" s="190"/>
    </row>
    <row r="5" spans="1:19" x14ac:dyDescent="0.3">
      <c r="A5" s="1" t="s">
        <v>16</v>
      </c>
      <c r="C5" s="263">
        <f>กรอกข้อมูลโครงการ!B13</f>
        <v>243496</v>
      </c>
      <c r="D5" s="263"/>
      <c r="E5" s="263"/>
      <c r="F5" s="190" t="s">
        <v>159</v>
      </c>
      <c r="G5" s="190"/>
      <c r="H5" s="190"/>
      <c r="I5" s="190"/>
      <c r="J5" s="160" t="str">
        <f>'แบบสรุปข้อมูลวัสดุ+ดำเนินการ'!H6</f>
        <v>32.00-32.99</v>
      </c>
      <c r="K5" s="1" t="s">
        <v>147</v>
      </c>
      <c r="N5" s="2" t="s">
        <v>7</v>
      </c>
      <c r="O5" s="98">
        <v>5</v>
      </c>
      <c r="P5" s="2" t="s">
        <v>195</v>
      </c>
      <c r="Q5" s="139">
        <v>5</v>
      </c>
      <c r="R5" s="1" t="s">
        <v>6</v>
      </c>
    </row>
    <row r="6" spans="1:19" x14ac:dyDescent="0.3">
      <c r="A6" s="1" t="s">
        <v>148</v>
      </c>
      <c r="B6" s="190" t="s">
        <v>248</v>
      </c>
      <c r="C6" s="190"/>
      <c r="D6" s="190"/>
      <c r="E6" s="190"/>
      <c r="F6" s="190"/>
      <c r="G6" s="190"/>
      <c r="H6" s="190"/>
      <c r="I6" s="190"/>
      <c r="J6" s="190"/>
      <c r="K6" s="190"/>
      <c r="L6" s="190"/>
      <c r="N6" s="2" t="s">
        <v>158</v>
      </c>
      <c r="O6" s="137">
        <v>250</v>
      </c>
      <c r="P6" s="2" t="s">
        <v>196</v>
      </c>
      <c r="Q6" s="139">
        <v>250</v>
      </c>
      <c r="R6" s="1" t="s">
        <v>6</v>
      </c>
    </row>
    <row r="7" spans="1:19" x14ac:dyDescent="0.3">
      <c r="B7" s="190" t="s">
        <v>247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2" t="s">
        <v>200</v>
      </c>
      <c r="O7" s="139">
        <v>0</v>
      </c>
      <c r="P7" s="2" t="s">
        <v>197</v>
      </c>
      <c r="Q7" s="1">
        <v>0</v>
      </c>
      <c r="R7" s="1" t="s">
        <v>6</v>
      </c>
    </row>
    <row r="8" spans="1:19" ht="19.5" thickBot="1" x14ac:dyDescent="0.35">
      <c r="A8" s="162"/>
      <c r="N8" s="101"/>
      <c r="O8" s="100"/>
      <c r="P8" s="2"/>
    </row>
    <row r="9" spans="1:19" x14ac:dyDescent="0.3">
      <c r="A9" s="106" t="s">
        <v>134</v>
      </c>
      <c r="B9" s="257" t="s">
        <v>135</v>
      </c>
      <c r="C9" s="257"/>
      <c r="D9" s="258"/>
      <c r="E9" s="106" t="s">
        <v>32</v>
      </c>
      <c r="F9" s="106" t="s">
        <v>23</v>
      </c>
      <c r="G9" s="106" t="s">
        <v>152</v>
      </c>
      <c r="H9" s="106" t="s">
        <v>151</v>
      </c>
      <c r="I9" s="106" t="s">
        <v>172</v>
      </c>
      <c r="J9" s="106" t="s">
        <v>150</v>
      </c>
      <c r="K9" s="107" t="s">
        <v>149</v>
      </c>
      <c r="L9" s="106" t="s">
        <v>37</v>
      </c>
      <c r="M9" s="264" t="s">
        <v>198</v>
      </c>
      <c r="N9" s="264"/>
      <c r="O9" s="99">
        <f>(O5+0.4)*O6</f>
        <v>1350</v>
      </c>
      <c r="P9" s="2" t="s">
        <v>163</v>
      </c>
      <c r="Q9" s="121">
        <f>O5*O6</f>
        <v>1250</v>
      </c>
      <c r="R9" s="138" t="s">
        <v>122</v>
      </c>
      <c r="S9" s="122"/>
    </row>
    <row r="10" spans="1:19" ht="19.5" thickBot="1" x14ac:dyDescent="0.35">
      <c r="A10" s="108"/>
      <c r="B10" s="259"/>
      <c r="C10" s="259"/>
      <c r="D10" s="260"/>
      <c r="E10" s="108"/>
      <c r="F10" s="108"/>
      <c r="G10" s="108" t="s">
        <v>153</v>
      </c>
      <c r="H10" s="108" t="s">
        <v>82</v>
      </c>
      <c r="I10" s="108" t="s">
        <v>173</v>
      </c>
      <c r="J10" s="108" t="s">
        <v>174</v>
      </c>
      <c r="K10" s="109" t="s">
        <v>36</v>
      </c>
      <c r="L10" s="108"/>
    </row>
    <row r="11" spans="1:19" x14ac:dyDescent="0.3">
      <c r="A11" s="163">
        <v>1</v>
      </c>
      <c r="B11" s="261" t="s">
        <v>201</v>
      </c>
      <c r="C11" s="261"/>
      <c r="D11" s="262"/>
      <c r="E11" s="111"/>
      <c r="F11" s="112"/>
      <c r="G11" s="112"/>
      <c r="H11" s="118">
        <f t="shared" ref="H11:H15" si="0">F11*G11</f>
        <v>0</v>
      </c>
      <c r="I11" s="112"/>
      <c r="J11" s="114"/>
      <c r="K11" s="119">
        <f t="shared" ref="K11:K15" si="1">H11*I11</f>
        <v>0</v>
      </c>
      <c r="L11" s="110"/>
      <c r="N11" s="2"/>
      <c r="O11" s="252" t="s">
        <v>166</v>
      </c>
      <c r="P11" s="252"/>
      <c r="Q11" s="252"/>
    </row>
    <row r="12" spans="1:19" x14ac:dyDescent="0.3">
      <c r="A12" s="163">
        <v>1.1000000000000001</v>
      </c>
      <c r="B12" s="147" t="s">
        <v>229</v>
      </c>
      <c r="C12" s="147"/>
      <c r="D12" s="111"/>
      <c r="E12" s="111" t="s">
        <v>122</v>
      </c>
      <c r="F12" s="115">
        <v>1500</v>
      </c>
      <c r="G12" s="114"/>
      <c r="H12" s="118">
        <f>F12*G12</f>
        <v>0</v>
      </c>
      <c r="I12" s="112">
        <f>I18</f>
        <v>1.3642000000000001</v>
      </c>
      <c r="J12" s="120">
        <f>G12*I12</f>
        <v>0</v>
      </c>
      <c r="K12" s="119">
        <f>H12*I12</f>
        <v>0</v>
      </c>
      <c r="L12" s="110"/>
      <c r="N12" s="2"/>
      <c r="O12" s="148"/>
      <c r="P12" s="148"/>
      <c r="Q12" s="148"/>
    </row>
    <row r="13" spans="1:19" x14ac:dyDescent="0.3">
      <c r="A13" s="163">
        <v>1.2</v>
      </c>
      <c r="B13" s="261" t="s">
        <v>185</v>
      </c>
      <c r="C13" s="261"/>
      <c r="D13" s="262"/>
      <c r="E13" s="112" t="s">
        <v>122</v>
      </c>
      <c r="F13" s="113">
        <v>1500</v>
      </c>
      <c r="G13" s="114"/>
      <c r="H13" s="113">
        <f t="shared" si="0"/>
        <v>0</v>
      </c>
      <c r="I13" s="112">
        <f>I18</f>
        <v>1.3642000000000001</v>
      </c>
      <c r="J13" s="120">
        <f>G13*I13</f>
        <v>0</v>
      </c>
      <c r="K13" s="119">
        <f t="shared" si="1"/>
        <v>0</v>
      </c>
      <c r="L13" s="110"/>
      <c r="N13" s="2"/>
      <c r="O13" s="2"/>
      <c r="P13" s="2"/>
      <c r="Q13" s="2"/>
    </row>
    <row r="14" spans="1:19" x14ac:dyDescent="0.3">
      <c r="A14" s="163">
        <v>1.3</v>
      </c>
      <c r="B14" s="261" t="s">
        <v>230</v>
      </c>
      <c r="C14" s="261"/>
      <c r="D14" s="262"/>
      <c r="E14" s="112" t="s">
        <v>122</v>
      </c>
      <c r="F14" s="115">
        <v>1500</v>
      </c>
      <c r="G14" s="114"/>
      <c r="H14" s="113">
        <f t="shared" si="0"/>
        <v>0</v>
      </c>
      <c r="I14" s="112">
        <f>I18</f>
        <v>1.3642000000000001</v>
      </c>
      <c r="J14" s="120">
        <f t="shared" ref="J14:J15" si="2">G14*I14</f>
        <v>0</v>
      </c>
      <c r="K14" s="119">
        <f t="shared" si="1"/>
        <v>0</v>
      </c>
      <c r="L14" s="152" t="s">
        <v>206</v>
      </c>
      <c r="N14" s="101" t="s">
        <v>162</v>
      </c>
      <c r="O14" s="99">
        <f>(O5+O5+0.4)/2*0.2*O6</f>
        <v>260</v>
      </c>
      <c r="P14" s="2" t="s">
        <v>45</v>
      </c>
      <c r="Q14" s="253" t="s">
        <v>199</v>
      </c>
      <c r="R14" s="253"/>
    </row>
    <row r="15" spans="1:19" x14ac:dyDescent="0.3">
      <c r="A15" s="163">
        <v>1.4</v>
      </c>
      <c r="B15" s="261" t="s">
        <v>157</v>
      </c>
      <c r="C15" s="261"/>
      <c r="D15" s="262"/>
      <c r="E15" s="110" t="s">
        <v>122</v>
      </c>
      <c r="F15" s="149">
        <v>67.5</v>
      </c>
      <c r="G15" s="114"/>
      <c r="H15" s="104">
        <f t="shared" si="0"/>
        <v>0</v>
      </c>
      <c r="I15" s="112">
        <f>I14</f>
        <v>1.3642000000000001</v>
      </c>
      <c r="J15" s="113">
        <f t="shared" si="2"/>
        <v>0</v>
      </c>
      <c r="K15" s="105">
        <f t="shared" si="1"/>
        <v>0</v>
      </c>
      <c r="L15" s="152" t="s">
        <v>207</v>
      </c>
      <c r="N15" s="2"/>
      <c r="O15" s="252" t="s">
        <v>164</v>
      </c>
      <c r="P15" s="252"/>
      <c r="Q15" s="252"/>
    </row>
    <row r="16" spans="1:19" x14ac:dyDescent="0.3">
      <c r="A16" s="163">
        <v>2</v>
      </c>
      <c r="B16" s="261" t="s">
        <v>156</v>
      </c>
      <c r="C16" s="261"/>
      <c r="D16" s="262"/>
      <c r="E16" s="157" t="s">
        <v>231</v>
      </c>
      <c r="F16" s="158">
        <v>0</v>
      </c>
      <c r="G16" s="149"/>
      <c r="H16" s="104">
        <v>0</v>
      </c>
      <c r="I16" s="110"/>
      <c r="J16" s="155">
        <f t="shared" ref="J16" si="3">G16*I16</f>
        <v>0</v>
      </c>
      <c r="K16" s="105">
        <f t="shared" ref="K16" si="4">H16*I16</f>
        <v>0</v>
      </c>
      <c r="L16" s="110"/>
      <c r="N16" s="2"/>
      <c r="O16" s="252" t="s">
        <v>164</v>
      </c>
      <c r="P16" s="252"/>
      <c r="Q16" s="252"/>
    </row>
    <row r="17" spans="1:18" ht="19.5" thickBot="1" x14ac:dyDescent="0.35">
      <c r="A17" s="161"/>
      <c r="B17" s="49" t="s">
        <v>205</v>
      </c>
      <c r="C17" s="49"/>
      <c r="D17" s="153"/>
      <c r="E17" s="150"/>
      <c r="F17" s="151"/>
      <c r="G17" s="151"/>
      <c r="H17" s="154"/>
      <c r="I17" s="150"/>
      <c r="J17" s="159"/>
      <c r="K17" s="156"/>
      <c r="L17" s="110"/>
      <c r="N17" s="2"/>
      <c r="O17" s="148"/>
      <c r="P17" s="148"/>
      <c r="Q17" s="148"/>
    </row>
    <row r="18" spans="1:18" ht="19.5" thickBot="1" x14ac:dyDescent="0.35">
      <c r="A18" s="117"/>
      <c r="B18" s="267" t="s">
        <v>143</v>
      </c>
      <c r="C18" s="267"/>
      <c r="D18" s="268"/>
      <c r="E18" s="131"/>
      <c r="F18" s="131"/>
      <c r="G18" s="132"/>
      <c r="H18" s="133">
        <f>SUM(H12:H17)</f>
        <v>0</v>
      </c>
      <c r="I18" s="131">
        <v>1.3642000000000001</v>
      </c>
      <c r="J18" s="134"/>
      <c r="K18" s="146">
        <f>SUM(K11:K16)</f>
        <v>0</v>
      </c>
      <c r="L18" s="110"/>
      <c r="M18" s="136"/>
      <c r="N18" s="102"/>
      <c r="O18" s="103"/>
      <c r="P18" s="103"/>
      <c r="Q18" s="103"/>
      <c r="R18" s="103"/>
    </row>
    <row r="19" spans="1:18" ht="19.5" thickBot="1" x14ac:dyDescent="0.35">
      <c r="A19" s="117"/>
      <c r="B19" s="267" t="s">
        <v>144</v>
      </c>
      <c r="C19" s="267"/>
      <c r="D19" s="268"/>
      <c r="E19" s="265" t="s">
        <v>175</v>
      </c>
      <c r="F19" s="266"/>
      <c r="G19" s="254" t="str">
        <f>BAHTTEXT(K19)</f>
        <v>ศูนย์บาทถ้วน</v>
      </c>
      <c r="H19" s="255"/>
      <c r="I19" s="255"/>
      <c r="J19" s="256"/>
      <c r="K19" s="135">
        <f>K18</f>
        <v>0</v>
      </c>
      <c r="L19" s="116"/>
      <c r="M19" s="136"/>
      <c r="N19" s="101" t="s">
        <v>162</v>
      </c>
      <c r="O19" s="99">
        <f>(O5+0.8+O5+1.2)/2*O6</f>
        <v>1500</v>
      </c>
      <c r="P19" s="2" t="s">
        <v>45</v>
      </c>
      <c r="Q19" s="97" t="s">
        <v>199</v>
      </c>
      <c r="R19" s="97"/>
    </row>
    <row r="20" spans="1:18" x14ac:dyDescent="0.3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N20" s="2"/>
    </row>
    <row r="21" spans="1:18" x14ac:dyDescent="0.3">
      <c r="N21" s="2"/>
      <c r="O21" s="252" t="s">
        <v>165</v>
      </c>
      <c r="P21" s="252"/>
      <c r="Q21" s="252"/>
    </row>
    <row r="22" spans="1:18" x14ac:dyDescent="0.3">
      <c r="D22" s="207"/>
      <c r="E22" s="207"/>
      <c r="F22" s="207"/>
      <c r="G22" s="213"/>
      <c r="H22" s="213"/>
      <c r="I22" s="50"/>
      <c r="N22" s="2"/>
    </row>
    <row r="23" spans="1:18" x14ac:dyDescent="0.3">
      <c r="D23" s="205"/>
      <c r="E23" s="205"/>
      <c r="F23" s="205"/>
      <c r="G23" s="2"/>
      <c r="N23" s="101" t="s">
        <v>167</v>
      </c>
      <c r="O23" s="100">
        <f>(O6*0.2)+(O6*0.1/4)</f>
        <v>56.25</v>
      </c>
      <c r="P23" s="2" t="s">
        <v>163</v>
      </c>
      <c r="Q23" s="251" t="s">
        <v>168</v>
      </c>
      <c r="R23" s="251"/>
    </row>
    <row r="24" spans="1:18" x14ac:dyDescent="0.3">
      <c r="B24" s="204"/>
      <c r="C24" s="204"/>
      <c r="D24" s="205"/>
      <c r="E24" s="205"/>
      <c r="F24" s="205"/>
      <c r="G24" s="2"/>
      <c r="N24" s="86"/>
    </row>
    <row r="25" spans="1:18" x14ac:dyDescent="0.3">
      <c r="G25" s="2"/>
      <c r="I25" s="50"/>
      <c r="M25" s="2"/>
      <c r="N25" s="123" t="s">
        <v>157</v>
      </c>
      <c r="O25" s="95">
        <f>O6</f>
        <v>250</v>
      </c>
      <c r="P25" s="1" t="s">
        <v>6</v>
      </c>
    </row>
    <row r="26" spans="1:18" x14ac:dyDescent="0.3">
      <c r="D26" s="207"/>
      <c r="E26" s="207"/>
      <c r="F26" s="207"/>
      <c r="G26" s="2"/>
      <c r="N26" s="123" t="s">
        <v>184</v>
      </c>
      <c r="O26" s="124">
        <f>(O25*0.2)+(O25*0.1/4)</f>
        <v>56.25</v>
      </c>
      <c r="P26" s="1" t="s">
        <v>163</v>
      </c>
    </row>
    <row r="27" spans="1:18" x14ac:dyDescent="0.3">
      <c r="D27" s="205"/>
      <c r="E27" s="205"/>
      <c r="F27" s="205"/>
      <c r="G27" s="2"/>
    </row>
    <row r="28" spans="1:18" x14ac:dyDescent="0.3">
      <c r="B28" s="204"/>
      <c r="C28" s="204"/>
      <c r="D28" s="205"/>
      <c r="E28" s="205"/>
      <c r="F28" s="205"/>
      <c r="G28" s="2"/>
      <c r="I28" s="50"/>
    </row>
    <row r="29" spans="1:18" x14ac:dyDescent="0.3">
      <c r="G29" s="2"/>
      <c r="I29" s="50"/>
      <c r="N29" s="140" t="s">
        <v>155</v>
      </c>
      <c r="O29" s="142">
        <f>'แบบสรุปข้อมูลวัสดุ+ดำเนินการ'!G63</f>
        <v>515.42000000000007</v>
      </c>
      <c r="P29" s="96">
        <v>952.39</v>
      </c>
    </row>
    <row r="30" spans="1:18" x14ac:dyDescent="0.3">
      <c r="C30" s="2"/>
      <c r="D30" s="207"/>
      <c r="E30" s="207"/>
      <c r="F30" s="207"/>
      <c r="G30" s="2"/>
      <c r="N30" s="141" t="s">
        <v>193</v>
      </c>
      <c r="O30" s="142">
        <v>1</v>
      </c>
      <c r="P30" s="96">
        <v>1</v>
      </c>
    </row>
    <row r="31" spans="1:18" x14ac:dyDescent="0.3">
      <c r="D31" s="205"/>
      <c r="E31" s="205"/>
      <c r="F31" s="205"/>
      <c r="G31" s="2"/>
      <c r="N31" s="141" t="s">
        <v>194</v>
      </c>
      <c r="O31" s="143">
        <f>'แบบสรุปข้อมูลวัสดุ+ดำเนินการ'!D94</f>
        <v>14.4</v>
      </c>
      <c r="P31" s="145">
        <v>13.66</v>
      </c>
    </row>
    <row r="32" spans="1:18" x14ac:dyDescent="0.3">
      <c r="B32" s="204"/>
      <c r="C32" s="204"/>
      <c r="G32" s="2"/>
      <c r="N32" s="141" t="s">
        <v>191</v>
      </c>
      <c r="O32" s="142">
        <f>'แบบสรุปข้อมูลวัสดุ+ดำเนินการ'!G68</f>
        <v>34.422560000000004</v>
      </c>
      <c r="P32" s="145">
        <v>32.75</v>
      </c>
    </row>
    <row r="33" spans="2:16" x14ac:dyDescent="0.3">
      <c r="G33" s="2"/>
      <c r="N33" s="141" t="s">
        <v>192</v>
      </c>
      <c r="O33" s="142">
        <f>'แบบสรุปข้อมูลวัสดุ+ดำเนินการ'!I90</f>
        <v>249.37217286914765</v>
      </c>
      <c r="P33" s="145">
        <v>261.06</v>
      </c>
    </row>
    <row r="34" spans="2:16" x14ac:dyDescent="0.3">
      <c r="D34" s="207"/>
      <c r="E34" s="207"/>
      <c r="F34" s="207"/>
      <c r="G34" s="2"/>
      <c r="N34" s="141" t="s">
        <v>185</v>
      </c>
      <c r="O34" s="142">
        <f>'แบบสรุปข้อมูลวัสดุ+ดำเนินการ'!G73</f>
        <v>15.294768000000001</v>
      </c>
      <c r="P34" s="145">
        <v>15.63</v>
      </c>
    </row>
    <row r="35" spans="2:16" x14ac:dyDescent="0.3">
      <c r="D35" s="205"/>
      <c r="E35" s="205"/>
      <c r="F35" s="205"/>
      <c r="N35" s="141" t="s">
        <v>186</v>
      </c>
      <c r="O35" s="144">
        <f>'แบบสรุปข้อมูลวัสดุ+ดำเนินการ'!I91</f>
        <v>245.98201680672264</v>
      </c>
      <c r="P35" s="99">
        <v>248.14</v>
      </c>
    </row>
    <row r="36" spans="2:16" x14ac:dyDescent="0.3">
      <c r="B36" s="204"/>
      <c r="C36" s="204"/>
      <c r="D36" s="205"/>
      <c r="E36" s="205"/>
      <c r="F36" s="205"/>
      <c r="N36" s="141" t="s">
        <v>157</v>
      </c>
      <c r="O36" s="142">
        <f>'แบบสรุปข้อมูลวัสดุ+ดำเนินการ'!H105</f>
        <v>290</v>
      </c>
      <c r="P36" s="99">
        <v>270</v>
      </c>
    </row>
    <row r="38" spans="2:16" x14ac:dyDescent="0.3">
      <c r="D38" s="207"/>
      <c r="E38" s="207"/>
      <c r="F38" s="207"/>
      <c r="G38" s="2"/>
    </row>
    <row r="39" spans="2:16" x14ac:dyDescent="0.3">
      <c r="D39" s="205"/>
      <c r="E39" s="205"/>
      <c r="F39" s="205"/>
      <c r="O39" s="95"/>
    </row>
    <row r="40" spans="2:16" x14ac:dyDescent="0.3">
      <c r="B40" s="204"/>
      <c r="C40" s="204"/>
      <c r="D40" s="205"/>
      <c r="E40" s="205"/>
      <c r="F40" s="205"/>
    </row>
  </sheetData>
  <mergeCells count="46">
    <mergeCell ref="D39:F39"/>
    <mergeCell ref="B40:C40"/>
    <mergeCell ref="D40:F40"/>
    <mergeCell ref="B14:D14"/>
    <mergeCell ref="E19:F19"/>
    <mergeCell ref="B15:D15"/>
    <mergeCell ref="D28:F28"/>
    <mergeCell ref="B18:D18"/>
    <mergeCell ref="B19:D19"/>
    <mergeCell ref="D22:F22"/>
    <mergeCell ref="D35:F35"/>
    <mergeCell ref="B36:C36"/>
    <mergeCell ref="D36:F36"/>
    <mergeCell ref="D27:F27"/>
    <mergeCell ref="D30:F30"/>
    <mergeCell ref="D31:F31"/>
    <mergeCell ref="G19:J19"/>
    <mergeCell ref="D38:F38"/>
    <mergeCell ref="A1:L1"/>
    <mergeCell ref="F5:I5"/>
    <mergeCell ref="B9:D9"/>
    <mergeCell ref="B10:D10"/>
    <mergeCell ref="B13:D13"/>
    <mergeCell ref="C4:K4"/>
    <mergeCell ref="C5:E5"/>
    <mergeCell ref="B3:L3"/>
    <mergeCell ref="B6:L6"/>
    <mergeCell ref="B7:M7"/>
    <mergeCell ref="M9:N9"/>
    <mergeCell ref="B11:D11"/>
    <mergeCell ref="B16:D16"/>
    <mergeCell ref="B28:C28"/>
    <mergeCell ref="Q23:R23"/>
    <mergeCell ref="O3:Q3"/>
    <mergeCell ref="O11:Q11"/>
    <mergeCell ref="O16:Q16"/>
    <mergeCell ref="Q14:R14"/>
    <mergeCell ref="O21:Q21"/>
    <mergeCell ref="O15:Q15"/>
    <mergeCell ref="B32:C32"/>
    <mergeCell ref="D34:F34"/>
    <mergeCell ref="G22:H22"/>
    <mergeCell ref="D23:F23"/>
    <mergeCell ref="B24:C24"/>
    <mergeCell ref="D24:F24"/>
    <mergeCell ref="D26:F26"/>
  </mergeCells>
  <pageMargins left="0" right="0" top="0.39370078740157483" bottom="0" header="0.31496062992125984" footer="0.31496062992125984"/>
  <pageSetup paperSize="9" scale="97" orientation="portrait" horizontalDpi="4294967293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"/>
  <sheetViews>
    <sheetView workbookViewId="0">
      <selection activeCell="E8" sqref="E8"/>
    </sheetView>
  </sheetViews>
  <sheetFormatPr defaultColWidth="9" defaultRowHeight="18.75" x14ac:dyDescent="0.3"/>
  <cols>
    <col min="1" max="16384" width="9" style="1"/>
  </cols>
  <sheetData>
    <row r="1" spans="1:10" x14ac:dyDescent="0.3">
      <c r="A1" s="205" t="s">
        <v>160</v>
      </c>
      <c r="B1" s="205"/>
      <c r="C1" s="205"/>
      <c r="D1" s="205"/>
      <c r="E1" s="205"/>
      <c r="F1" s="205"/>
      <c r="G1" s="205"/>
      <c r="H1" s="205"/>
      <c r="I1" s="205"/>
      <c r="J1" s="205"/>
    </row>
  </sheetData>
  <mergeCells count="1">
    <mergeCell ref="A1:J1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กรอกข้อมูลโครงการ</vt:lpstr>
      <vt:lpstr>แบบสรุปข้อมูลวัสดุ+ดำเนินการ</vt:lpstr>
      <vt:lpstr>ปร.5</vt:lpstr>
      <vt:lpstr>ปร.4</vt:lpstr>
      <vt:lpstr>Sheet1</vt:lpstr>
      <vt:lpstr>'แบบสรุปข้อมูลวัสดุ+ดำเนินการ'!Print_Area</vt:lpstr>
      <vt:lpstr>ปร.4!Print_Area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GGG</dc:creator>
  <cp:lastModifiedBy>intel</cp:lastModifiedBy>
  <cp:lastPrinted>2023-09-01T02:24:37Z</cp:lastPrinted>
  <dcterms:created xsi:type="dcterms:W3CDTF">2019-01-18T06:46:06Z</dcterms:created>
  <dcterms:modified xsi:type="dcterms:W3CDTF">2023-09-20T04:22:45Z</dcterms:modified>
</cp:coreProperties>
</file>