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-SVOA-PC\Desktop\โครงการ โดยวิธีเฉพาะเจาะจง และ bidding\โครงการ ปี 2567\เงินอุดหนุน ปี 2567\"/>
    </mc:Choice>
  </mc:AlternateContent>
  <bookViews>
    <workbookView xWindow="-120" yWindow="-120" windowWidth="21750" windowHeight="9900" activeTab="2"/>
  </bookViews>
  <sheets>
    <sheet name="งาน AC (ราคางบ)" sheetId="17" r:id="rId1"/>
    <sheet name="ข้อมูลราคาวัสดุ AC (ราคางบ)" sheetId="16" r:id="rId2"/>
    <sheet name="ราคางานต้นทุน AC (ราคางบ)" sheetId="15" r:id="rId3"/>
  </sheets>
  <definedNames>
    <definedName name="ค่าเสื่อมราคา">#REF!</definedName>
    <definedName name="น้ำมัน">#REF!</definedName>
  </definedNames>
  <calcPr calcId="152511"/>
</workbook>
</file>

<file path=xl/calcChain.xml><?xml version="1.0" encoding="utf-8"?>
<calcChain xmlns="http://schemas.openxmlformats.org/spreadsheetml/2006/main">
  <c r="D28" i="17" l="1"/>
  <c r="D29" i="17" s="1"/>
  <c r="J15" i="17"/>
  <c r="J28" i="15"/>
  <c r="J19" i="15"/>
  <c r="J20" i="15" l="1"/>
  <c r="E16" i="16"/>
  <c r="J13" i="16" l="1"/>
  <c r="J12" i="16"/>
  <c r="J11" i="16"/>
  <c r="G14" i="16" l="1"/>
  <c r="J14" i="16" s="1"/>
  <c r="F12" i="15" l="1"/>
  <c r="I12" i="15" s="1"/>
  <c r="I14" i="15" s="1"/>
  <c r="I15" i="15" s="1"/>
  <c r="F23" i="15"/>
  <c r="J23" i="15" s="1"/>
  <c r="F16" i="16" l="1"/>
  <c r="F14" i="16"/>
  <c r="G15" i="16"/>
  <c r="J15" i="16" s="1"/>
  <c r="G16" i="16"/>
  <c r="F15" i="16"/>
  <c r="G12" i="17" l="1"/>
  <c r="J16" i="16"/>
  <c r="F24" i="15" s="1"/>
  <c r="H15" i="17"/>
  <c r="K15" i="17" s="1"/>
  <c r="J24" i="15" l="1"/>
  <c r="J12" i="17"/>
  <c r="H12" i="17"/>
  <c r="E27" i="17"/>
  <c r="K12" i="17" l="1"/>
  <c r="J29" i="15"/>
  <c r="J30" i="15" s="1"/>
  <c r="G13" i="17" s="1"/>
  <c r="J13" i="17" l="1"/>
  <c r="H13" i="17"/>
  <c r="K13" i="17" l="1"/>
  <c r="K18" i="17" s="1"/>
  <c r="H20" i="17" s="1"/>
  <c r="H18" i="17"/>
</calcChain>
</file>

<file path=xl/sharedStrings.xml><?xml version="1.0" encoding="utf-8"?>
<sst xmlns="http://schemas.openxmlformats.org/spreadsheetml/2006/main" count="178" uniqueCount="112">
  <si>
    <t>สถานที่</t>
  </si>
  <si>
    <t>ลำดับที่</t>
  </si>
  <si>
    <t>หน่วย</t>
  </si>
  <si>
    <t>หมายเหตุ</t>
  </si>
  <si>
    <t>ชื่อโครงการ</t>
  </si>
  <si>
    <t>ตร.ม.</t>
  </si>
  <si>
    <t>(บาท)</t>
  </si>
  <si>
    <t>ลำดับ</t>
  </si>
  <si>
    <t>ราคาต่อหน่วย</t>
  </si>
  <si>
    <t>ราคากลาง</t>
  </si>
  <si>
    <t>TOTAL</t>
  </si>
  <si>
    <t>=</t>
  </si>
  <si>
    <t>หน่วยงานรับผิดชอบ</t>
  </si>
  <si>
    <t>บาท / ตร.ม.</t>
  </si>
  <si>
    <t>ซม.</t>
  </si>
  <si>
    <t>x</t>
  </si>
  <si>
    <t>กม.</t>
  </si>
  <si>
    <t>@</t>
  </si>
  <si>
    <t xml:space="preserve">ค่าขนส่ง </t>
  </si>
  <si>
    <t>ค่าใช้จ่ายรวม</t>
  </si>
  <si>
    <t>บาท/ตร.ม.</t>
  </si>
  <si>
    <t>หนา</t>
  </si>
  <si>
    <t>ตัน</t>
  </si>
  <si>
    <t>บาท/ตัน</t>
  </si>
  <si>
    <t>ค่างานต้นทุน</t>
  </si>
  <si>
    <t>งานตีเส้นจราจร  (Marking)</t>
  </si>
  <si>
    <t>งานตีเส้น ThermoPlastic Paint ระดับ 1 (Yellow &amp; White)</t>
  </si>
  <si>
    <t>รายละเอียดการคำนวณค่างานต้นทุนต่อหน่วย  งานก่อสร้างทาง สะพาน และท่อเหลี่ยม</t>
  </si>
  <si>
    <t>สถานที่ก่อสร้าง</t>
  </si>
  <si>
    <t>ชื่อโครงการก่อสร้าง</t>
  </si>
  <si>
    <t>หน่วยงานเจ้าของโครงการ</t>
  </si>
  <si>
    <t>1/2</t>
  </si>
  <si>
    <t>อยู่ในท้องที่จังหวัด</t>
  </si>
  <si>
    <t>เขตฝนตก</t>
  </si>
  <si>
    <t>ปกติ</t>
  </si>
  <si>
    <t>ราคาน้ำมันโซล่า</t>
  </si>
  <si>
    <t>บาท /ลิตร</t>
  </si>
  <si>
    <t>เงินล่วงหน้าจ่าย</t>
  </si>
  <si>
    <t>%</t>
  </si>
  <si>
    <t>ดอกเบี้ยเงินกู้</t>
  </si>
  <si>
    <t>เงินประกันผลงานหัก</t>
  </si>
  <si>
    <t>ค่าภาษีมูลค่าเพิ่ม (VAT)</t>
  </si>
  <si>
    <t>คำนวณราคากลางเมื่อวันที่</t>
  </si>
  <si>
    <t>ชนิดของวัสดุ</t>
  </si>
  <si>
    <t xml:space="preserve">ค่าวัสดุ </t>
  </si>
  <si>
    <t xml:space="preserve">ระยะขนส่ง </t>
  </si>
  <si>
    <t xml:space="preserve">ค่าขนขึ้นลง </t>
  </si>
  <si>
    <t xml:space="preserve">รวม </t>
  </si>
  <si>
    <t>ขนส่งด้วยรถบรรทุก</t>
  </si>
  <si>
    <t>(กม.)</t>
  </si>
  <si>
    <t>บ./ตัน</t>
  </si>
  <si>
    <t>รถบรรทุก 10 ล้อ</t>
  </si>
  <si>
    <t>รถบรรทุก 10 ล้อ + ลากพ่วง</t>
  </si>
  <si>
    <t>บ./ลบ.ม.</t>
  </si>
  <si>
    <t>หินผสมแอสฟัลท์คอนกรีต</t>
  </si>
  <si>
    <t>งานผิวทาง</t>
  </si>
  <si>
    <t>แบบเลขที่</t>
  </si>
  <si>
    <t>แผ่นที่</t>
  </si>
  <si>
    <t>แบบสรุปข้อมูลวัสดุ และค่าดำเนินการ  งานก่อสร้างทาง  สะพาน  และท่อเหลี่ยม</t>
  </si>
  <si>
    <t>ค่าตัด / ดัด</t>
  </si>
  <si>
    <t>นครปฐม</t>
  </si>
  <si>
    <t>การอ้างอิงราคา หรือ แหล่งวัสดุ</t>
  </si>
  <si>
    <t>ขนาดหรือเนื้อที่</t>
  </si>
  <si>
    <t>เฉลี่ยราคา</t>
  </si>
  <si>
    <t xml:space="preserve"> บาท/ตร.ม.</t>
  </si>
  <si>
    <t xml:space="preserve">ค่าขนส่งแอสฟัลติกคอนกรีตในสายทาง ระยะทาง  </t>
  </si>
  <si>
    <t>*ราคาน้ำมันดีเซล บาท/ลิตร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</si>
  <si>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</si>
  <si>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</si>
  <si>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</si>
  <si>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>ค่า FACTOR   F งานก่อสร้างทาง</t>
  </si>
  <si>
    <t>ค่า FACTOR   F งานก่อสร้างสะพานและท่อเหลี่ยม</t>
  </si>
  <si>
    <t>ปริมาณงาน Asphalt Concrete ทั้งโครงการ</t>
  </si>
  <si>
    <t>(ปกติใช้ L/4)</t>
  </si>
  <si>
    <t>งานชั้นผิวทางแอสฟัลต์คอนกรีต</t>
  </si>
  <si>
    <t>งานเบ็ดเตล็ด</t>
  </si>
  <si>
    <t xml:space="preserve">งานตีเส้นจราจร THERMOPLASTIC  PANT </t>
  </si>
  <si>
    <t>(สีเหลืองและสีขาว)</t>
  </si>
  <si>
    <t>รายการ</t>
  </si>
  <si>
    <t>ยาง  AC 60/70</t>
  </si>
  <si>
    <t xml:space="preserve"> </t>
  </si>
  <si>
    <t>งานชั้นผิวทางแอสฟัลต์คอนกรีต  (Asphalt Concrete  Wearing  Course)</t>
  </si>
  <si>
    <t>ค่าขนส่งอุปกรณ์ 80 ตัน ระยะทางขนส่ง (ไม่เกิน 300 กม.)</t>
  </si>
  <si>
    <t>กรณีที่ปริมาณงาน ASPHALT CONCRETE ทั้งโครงการ น้อยกว่า 10,000 ตัน ให้ใช้ปริมาณ ASPHALT CONCRETE
= 10,000 ตันในการคานวณค่าติดดตัง้ เครื่องผสม)</t>
  </si>
  <si>
    <t>= 10,000 ตันในการคำนวณค่าติดดตั้งเครื่องผสม</t>
  </si>
  <si>
    <t>ค่าดำเนินการ + ค่าเสื่อม (ค่าผสมวัสดุแอสฟัลติกคอนกรีต)</t>
  </si>
  <si>
    <t xml:space="preserve">  </t>
  </si>
  <si>
    <t>ปริมาณงาน</t>
  </si>
  <si>
    <t>ราคาทุน (บาท)</t>
  </si>
  <si>
    <t>Factor F</t>
  </si>
  <si>
    <t>ราคาต่อหน่วย x FF</t>
  </si>
  <si>
    <t>ยาง CRS- 2</t>
  </si>
  <si>
    <t>คำนวณราคากลางเมื่อ</t>
  </si>
  <si>
    <t>งานลาดยาง  (Tack  Coat) (พื้นทางเดิม)</t>
  </si>
  <si>
    <t>ค่ายาง CRS-2                           0.30 X</t>
  </si>
  <si>
    <t>ค่าดำเนินการ + ค่าเสื่อมราคา (งานปูลาดและบดทับผิว AC หนา 5 ซม.บนผิวแทคโค๊ต) x (ตัวแปร) x (พื้นที่ปูลาดตามความหนา)</t>
  </si>
  <si>
    <t>ค่าดำเนินการ + ค่าเสื่อมราคา (งานราดยางแทคโค้ต)</t>
  </si>
  <si>
    <t>หิน 3/4"</t>
  </si>
  <si>
    <t>หิน 3/8"</t>
  </si>
  <si>
    <t>หินฝุ่น</t>
  </si>
  <si>
    <t>ค่าติดตั้งเครื่องผสม = 250,000/10,000</t>
  </si>
  <si>
    <t>(ค่ายางAC ) x 0.052</t>
  </si>
  <si>
    <t>(ค่าหินผสมแอสฟัลต์ ) x 0.74</t>
  </si>
  <si>
    <t>-</t>
  </si>
  <si>
    <t>งานลาดยางแทคโค้ต (Tack Coat)</t>
  </si>
  <si>
    <t>แบบสรุปราคากลางงานก่อสร้างทาง สะพาน และท่อเหลี่ยม</t>
  </si>
  <si>
    <t>กำหนดราคากลางเมื่อวันที่</t>
  </si>
  <si>
    <t>1/1</t>
  </si>
  <si>
    <t>เส้นจราจร</t>
  </si>
  <si>
    <t>ปรับปรุงถนนคอนกรีตเสริมเหล็ก บ้านไร่ต้นสำโรง ซอย 3 หมู่ที่ 4 ตำบลวังเย็น โดยทำการปูยางแอสฟัลท์ติกคอนกรีต</t>
  </si>
  <si>
    <t xml:space="preserve">ความกว้าง 5.00 เมตร ความยาว 300.00 เมตร ความหนา 0.05 เมตร จำนวนพื้นที่ไม่น้อยกว่า 1,500 ตร.ม. </t>
  </si>
  <si>
    <t>หมู่ที่ 4 ตำบลวังเย็น อำเภอเมืองนครปฐม จังหวัดนครปฐม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</si>
</sst>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_(* #,##0.00_);_(* \(#,##0.00\);_(* &quot;-&quot;??_);_(@_)"/>
    <numFmt numFmtId="188" formatCode="##."/>
    <numFmt numFmtId="189" formatCode="0.0"/>
    <numFmt numFmtId="190" formatCode="#,##0.0000"/>
    <numFmt numFmtId="191" formatCode="0.000"/>
    <numFmt numFmtId="192" formatCode="#,##0.000"/>
    <numFmt numFmtId="193" formatCode="_-* #,##0.000_-;\-* #,##0.000_-;_-* &quot;-&quot;??_-;_-@_-"/>
    <numFmt numFmtId="194" formatCode="_(* #,##0.000_);_(* \(#,##0.000\);_(* &quot;-&quot;??_);_(@_)"/>
  </numFmts>
  <fonts count="18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u/>
      <sz val="14"/>
      <name val="TH SarabunPSK"/>
      <family val="2"/>
    </font>
    <font>
      <b/>
      <sz val="16"/>
      <name val="TH SarabunPSK"/>
      <family val="2"/>
    </font>
    <font>
      <b/>
      <u/>
      <sz val="14"/>
      <name val="TH SarabunPSK"/>
      <family val="2"/>
    </font>
    <font>
      <sz val="14"/>
      <color theme="1"/>
      <name val="TH SarabunPSK"/>
      <family val="2"/>
      <charset val="222"/>
    </font>
    <font>
      <sz val="15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sz val="13"/>
      <name val="TH SarabunPSK"/>
      <family val="2"/>
    </font>
    <font>
      <sz val="1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0" fontId="4" fillId="0" borderId="0"/>
    <xf numFmtId="0" fontId="11" fillId="0" borderId="0"/>
    <xf numFmtId="0" fontId="12" fillId="0" borderId="0"/>
    <xf numFmtId="43" fontId="13" fillId="0" borderId="0" applyFont="0" applyFill="0" applyBorder="0" applyAlignment="0" applyProtection="0"/>
    <xf numFmtId="0" fontId="4" fillId="0" borderId="0"/>
    <xf numFmtId="0" fontId="1" fillId="0" borderId="0"/>
    <xf numFmtId="188" fontId="1" fillId="0" borderId="0" applyFont="0" applyFill="0" applyBorder="0" applyAlignment="0" applyProtection="0"/>
    <xf numFmtId="0" fontId="1" fillId="0" borderId="0"/>
  </cellStyleXfs>
  <cellXfs count="240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7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43" fontId="5" fillId="0" borderId="0" xfId="1" applyFont="1" applyBorder="1" applyAlignment="1">
      <alignment vertical="center"/>
    </xf>
    <xf numFmtId="2" fontId="5" fillId="0" borderId="6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vertical="top"/>
    </xf>
    <xf numFmtId="2" fontId="5" fillId="0" borderId="0" xfId="0" applyNumberFormat="1" applyFont="1"/>
    <xf numFmtId="0" fontId="5" fillId="0" borderId="0" xfId="0" applyNumberFormat="1" applyFont="1" applyBorder="1" applyAlignment="1"/>
    <xf numFmtId="0" fontId="5" fillId="0" borderId="0" xfId="0" applyFont="1" applyAlignment="1"/>
    <xf numFmtId="43" fontId="5" fillId="0" borderId="3" xfId="1" applyFont="1" applyBorder="1" applyAlignment="1">
      <alignment horizontal="right" vertical="center"/>
    </xf>
    <xf numFmtId="0" fontId="5" fillId="0" borderId="0" xfId="0" quotePrefix="1" applyFont="1" applyAlignment="1">
      <alignment horizontal="center"/>
    </xf>
    <xf numFmtId="0" fontId="10" fillId="0" borderId="0" xfId="4" applyFont="1"/>
    <xf numFmtId="0" fontId="5" fillId="0" borderId="0" xfId="4" applyFont="1"/>
    <xf numFmtId="2" fontId="5" fillId="0" borderId="8" xfId="4" applyNumberFormat="1" applyFont="1" applyBorder="1"/>
    <xf numFmtId="0" fontId="5" fillId="0" borderId="0" xfId="4" applyFont="1" applyBorder="1"/>
    <xf numFmtId="0" fontId="5" fillId="0" borderId="0" xfId="4" applyFont="1" applyBorder="1" applyAlignment="1">
      <alignment horizontal="center"/>
    </xf>
    <xf numFmtId="2" fontId="5" fillId="0" borderId="0" xfId="4" applyNumberFormat="1" applyFont="1" applyBorder="1"/>
    <xf numFmtId="0" fontId="5" fillId="0" borderId="0" xfId="0" applyFont="1" applyBorder="1"/>
    <xf numFmtId="187" fontId="5" fillId="0" borderId="0" xfId="4" applyNumberFormat="1" applyFont="1" applyFill="1" applyBorder="1" applyAlignment="1"/>
    <xf numFmtId="0" fontId="5" fillId="0" borderId="0" xfId="4" applyFont="1" applyAlignment="1">
      <alignment horizontal="right"/>
    </xf>
    <xf numFmtId="2" fontId="5" fillId="0" borderId="8" xfId="4" applyNumberFormat="1" applyFont="1" applyBorder="1" applyAlignment="1">
      <alignment horizontal="right"/>
    </xf>
    <xf numFmtId="189" fontId="5" fillId="0" borderId="0" xfId="4" applyNumberFormat="1" applyFont="1" applyAlignment="1">
      <alignment horizontal="center"/>
    </xf>
    <xf numFmtId="0" fontId="10" fillId="0" borderId="0" xfId="4" applyFont="1" applyBorder="1"/>
    <xf numFmtId="0" fontId="10" fillId="0" borderId="0" xfId="4" applyFont="1" applyFill="1" applyAlignment="1">
      <alignment horizontal="center"/>
    </xf>
    <xf numFmtId="0" fontId="10" fillId="0" borderId="0" xfId="4" applyFont="1" applyFill="1"/>
    <xf numFmtId="0" fontId="6" fillId="0" borderId="0" xfId="4" applyFont="1" applyAlignment="1">
      <alignment horizontal="center"/>
    </xf>
    <xf numFmtId="2" fontId="5" fillId="0" borderId="0" xfId="4" applyNumberFormat="1" applyFont="1" applyBorder="1" applyAlignment="1">
      <alignment horizontal="right"/>
    </xf>
    <xf numFmtId="2" fontId="5" fillId="0" borderId="0" xfId="4" applyNumberFormat="1" applyFont="1" applyFill="1" applyBorder="1" applyAlignment="1">
      <alignment horizontal="center"/>
    </xf>
    <xf numFmtId="0" fontId="5" fillId="0" borderId="0" xfId="4" quotePrefix="1" applyFont="1" applyBorder="1" applyAlignment="1">
      <alignment horizontal="center"/>
    </xf>
    <xf numFmtId="189" fontId="5" fillId="0" borderId="0" xfId="4" applyNumberFormat="1" applyFont="1" applyFill="1" applyAlignment="1">
      <alignment horizontal="center"/>
    </xf>
    <xf numFmtId="187" fontId="10" fillId="0" borderId="0" xfId="4" applyNumberFormat="1" applyFont="1" applyFill="1" applyBorder="1" applyAlignment="1"/>
    <xf numFmtId="2" fontId="10" fillId="0" borderId="0" xfId="4" applyNumberFormat="1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right"/>
    </xf>
    <xf numFmtId="2" fontId="5" fillId="0" borderId="0" xfId="4" applyNumberFormat="1" applyFont="1" applyBorder="1" applyAlignment="1">
      <alignment horizontal="center"/>
    </xf>
    <xf numFmtId="4" fontId="5" fillId="0" borderId="0" xfId="4" applyNumberFormat="1" applyFont="1" applyBorder="1" applyAlignment="1">
      <alignment horizontal="center"/>
    </xf>
    <xf numFmtId="2" fontId="5" fillId="0" borderId="8" xfId="1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2" fontId="5" fillId="0" borderId="12" xfId="0" applyNumberFormat="1" applyFont="1" applyBorder="1" applyAlignment="1">
      <alignment horizontal="right"/>
    </xf>
    <xf numFmtId="0" fontId="5" fillId="0" borderId="10" xfId="4" applyFont="1" applyBorder="1" applyAlignment="1">
      <alignment horizontal="center"/>
    </xf>
    <xf numFmtId="0" fontId="5" fillId="0" borderId="0" xfId="4" applyFont="1" applyAlignment="1">
      <alignment horizontal="center"/>
    </xf>
    <xf numFmtId="189" fontId="5" fillId="0" borderId="10" xfId="4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90" fontId="5" fillId="0" borderId="3" xfId="0" applyNumberFormat="1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3" fontId="5" fillId="0" borderId="2" xfId="1" applyFont="1" applyBorder="1" applyAlignment="1">
      <alignment horizontal="right" vertical="center"/>
    </xf>
    <xf numFmtId="190" fontId="5" fillId="0" borderId="2" xfId="0" applyNumberFormat="1" applyFont="1" applyBorder="1" applyAlignment="1">
      <alignment horizontal="right" vertical="center"/>
    </xf>
    <xf numFmtId="43" fontId="5" fillId="0" borderId="0" xfId="1" applyFont="1" applyAlignment="1">
      <alignment horizontal="right"/>
    </xf>
    <xf numFmtId="43" fontId="5" fillId="0" borderId="0" xfId="1" applyFont="1" applyAlignment="1">
      <alignment vertical="center"/>
    </xf>
    <xf numFmtId="43" fontId="5" fillId="0" borderId="7" xfId="1" applyFont="1" applyBorder="1" applyAlignment="1">
      <alignment vertical="center"/>
    </xf>
    <xf numFmtId="43" fontId="6" fillId="0" borderId="0" xfId="1" applyFont="1" applyAlignment="1">
      <alignment horizontal="right"/>
    </xf>
    <xf numFmtId="43" fontId="5" fillId="0" borderId="0" xfId="1" applyFont="1"/>
    <xf numFmtId="43" fontId="5" fillId="0" borderId="0" xfId="1" applyFont="1" applyAlignment="1">
      <alignment horizontal="left" indent="2"/>
    </xf>
    <xf numFmtId="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3" fontId="6" fillId="0" borderId="0" xfId="1" applyFont="1" applyFill="1" applyAlignment="1">
      <alignment horizontal="right"/>
    </xf>
    <xf numFmtId="4" fontId="5" fillId="0" borderId="7" xfId="0" applyNumberFormat="1" applyFont="1" applyFill="1" applyBorder="1" applyAlignment="1">
      <alignment horizontal="right" vertical="center"/>
    </xf>
    <xf numFmtId="2" fontId="5" fillId="0" borderId="7" xfId="0" applyNumberFormat="1" applyFont="1" applyBorder="1" applyAlignment="1">
      <alignment horizontal="left"/>
    </xf>
    <xf numFmtId="2" fontId="5" fillId="0" borderId="5" xfId="0" applyNumberFormat="1" applyFont="1" applyBorder="1" applyAlignment="1">
      <alignment horizontal="left"/>
    </xf>
    <xf numFmtId="2" fontId="5" fillId="0" borderId="0" xfId="0" applyNumberFormat="1" applyFont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2" fontId="5" fillId="0" borderId="15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right" vertical="top"/>
    </xf>
    <xf numFmtId="0" fontId="14" fillId="0" borderId="0" xfId="0" applyFont="1"/>
    <xf numFmtId="43" fontId="5" fillId="0" borderId="0" xfId="1" applyFont="1" applyAlignment="1">
      <alignment horizontal="left" vertical="center"/>
    </xf>
    <xf numFmtId="43" fontId="6" fillId="0" borderId="0" xfId="1" applyFont="1" applyFill="1" applyBorder="1" applyAlignment="1">
      <alignment horizontal="right" vertical="center"/>
    </xf>
    <xf numFmtId="43" fontId="5" fillId="0" borderId="0" xfId="1" applyFont="1" applyAlignment="1"/>
    <xf numFmtId="43" fontId="0" fillId="0" borderId="0" xfId="1" applyFont="1"/>
    <xf numFmtId="0" fontId="1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16" fillId="0" borderId="0" xfId="0" applyFont="1"/>
    <xf numFmtId="2" fontId="5" fillId="0" borderId="0" xfId="0" applyNumberFormat="1" applyFont="1" applyAlignment="1">
      <alignment vertical="center"/>
    </xf>
    <xf numFmtId="49" fontId="5" fillId="0" borderId="7" xfId="6" applyNumberFormat="1" applyFont="1" applyBorder="1" applyAlignment="1">
      <alignment horizontal="left" vertical="center"/>
    </xf>
    <xf numFmtId="4" fontId="16" fillId="0" borderId="2" xfId="0" applyNumberFormat="1" applyFont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1" fontId="6" fillId="0" borderId="0" xfId="4" applyNumberFormat="1" applyFont="1" applyFill="1" applyAlignment="1">
      <alignment horizontal="center"/>
    </xf>
    <xf numFmtId="43" fontId="16" fillId="0" borderId="10" xfId="1" applyFont="1" applyBorder="1"/>
    <xf numFmtId="2" fontId="5" fillId="0" borderId="0" xfId="0" applyNumberFormat="1" applyFont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5" fillId="0" borderId="0" xfId="11" applyFont="1"/>
    <xf numFmtId="0" fontId="5" fillId="0" borderId="0" xfId="11" applyFont="1" applyAlignment="1">
      <alignment horizontal="center"/>
    </xf>
    <xf numFmtId="2" fontId="5" fillId="0" borderId="0" xfId="11" applyNumberFormat="1" applyFont="1" applyBorder="1"/>
    <xf numFmtId="0" fontId="1" fillId="0" borderId="0" xfId="0" applyFont="1"/>
    <xf numFmtId="0" fontId="5" fillId="0" borderId="0" xfId="6" applyFont="1" applyAlignment="1">
      <alignment horizontal="left" vertical="center"/>
    </xf>
    <xf numFmtId="2" fontId="5" fillId="0" borderId="0" xfId="0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0" fontId="6" fillId="0" borderId="0" xfId="6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4" applyFont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5" fillId="0" borderId="0" xfId="6" applyFont="1" applyAlignment="1">
      <alignment horizontal="left" vertical="center"/>
    </xf>
    <xf numFmtId="0" fontId="0" fillId="0" borderId="0" xfId="0" applyAlignment="1"/>
    <xf numFmtId="0" fontId="5" fillId="0" borderId="15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2" fontId="5" fillId="0" borderId="20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27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2" fontId="5" fillId="0" borderId="15" xfId="0" applyNumberFormat="1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29" xfId="0" applyFont="1" applyBorder="1" applyAlignment="1">
      <alignment horizontal="center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3" fontId="17" fillId="0" borderId="0" xfId="1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4" fontId="5" fillId="0" borderId="10" xfId="4" applyNumberFormat="1" applyFont="1" applyBorder="1" applyAlignment="1">
      <alignment horizontal="center"/>
    </xf>
    <xf numFmtId="2" fontId="5" fillId="0" borderId="10" xfId="4" applyNumberFormat="1" applyFont="1" applyBorder="1" applyAlignment="1">
      <alignment horizontal="center"/>
    </xf>
    <xf numFmtId="43" fontId="5" fillId="0" borderId="3" xfId="1" applyNumberFormat="1" applyFont="1" applyBorder="1" applyAlignment="1">
      <alignment horizontal="right" vertical="center"/>
    </xf>
    <xf numFmtId="0" fontId="6" fillId="0" borderId="0" xfId="6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43" fontId="5" fillId="0" borderId="0" xfId="1" applyFont="1" applyAlignment="1">
      <alignment horizontal="left" indent="2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center" vertical="top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/>
    <xf numFmtId="0" fontId="14" fillId="0" borderId="0" xfId="0" applyFont="1" applyAlignment="1">
      <alignment vertical="center"/>
    </xf>
    <xf numFmtId="191" fontId="5" fillId="0" borderId="7" xfId="4" applyNumberFormat="1" applyFont="1" applyBorder="1"/>
    <xf numFmtId="191" fontId="5" fillId="0" borderId="0" xfId="4" applyNumberFormat="1" applyFont="1" applyBorder="1"/>
    <xf numFmtId="191" fontId="5" fillId="0" borderId="0" xfId="4" applyNumberFormat="1" applyFont="1" applyBorder="1" applyAlignment="1">
      <alignment horizontal="right"/>
    </xf>
    <xf numFmtId="191" fontId="5" fillId="0" borderId="7" xfId="4" applyNumberFormat="1" applyFont="1" applyBorder="1" applyAlignment="1">
      <alignment horizontal="right"/>
    </xf>
    <xf numFmtId="192" fontId="5" fillId="0" borderId="11" xfId="4" applyNumberFormat="1" applyFont="1" applyBorder="1" applyAlignment="1">
      <alignment horizontal="right"/>
    </xf>
    <xf numFmtId="193" fontId="5" fillId="0" borderId="7" xfId="1" applyNumberFormat="1" applyFont="1" applyBorder="1" applyAlignment="1">
      <alignment horizontal="right"/>
    </xf>
    <xf numFmtId="194" fontId="5" fillId="0" borderId="11" xfId="1" applyNumberFormat="1" applyFont="1" applyBorder="1" applyAlignment="1">
      <alignment horizontal="right"/>
    </xf>
    <xf numFmtId="191" fontId="5" fillId="0" borderId="11" xfId="4" applyNumberFormat="1" applyFont="1" applyBorder="1" applyAlignment="1">
      <alignment horizontal="right"/>
    </xf>
    <xf numFmtId="191" fontId="5" fillId="0" borderId="7" xfId="0" applyNumberFormat="1" applyFont="1" applyBorder="1" applyAlignment="1">
      <alignment horizontal="right"/>
    </xf>
    <xf numFmtId="193" fontId="5" fillId="0" borderId="9" xfId="4" applyNumberFormat="1" applyFont="1" applyBorder="1" applyAlignment="1">
      <alignment horizontal="right"/>
    </xf>
    <xf numFmtId="191" fontId="5" fillId="0" borderId="12" xfId="4" applyNumberFormat="1" applyFont="1" applyBorder="1" applyAlignment="1">
      <alignment horizontal="right"/>
    </xf>
    <xf numFmtId="2" fontId="5" fillId="0" borderId="0" xfId="1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4" fontId="5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190" fontId="5" fillId="0" borderId="16" xfId="0" applyNumberFormat="1" applyFont="1" applyBorder="1" applyAlignment="1">
      <alignment horizontal="right" vertical="center"/>
    </xf>
    <xf numFmtId="190" fontId="5" fillId="0" borderId="17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6" fillId="0" borderId="16" xfId="0" applyFont="1" applyBorder="1" applyAlignment="1">
      <alignment horizontal="center"/>
    </xf>
    <xf numFmtId="0" fontId="6" fillId="0" borderId="11" xfId="0" applyFont="1" applyBorder="1" applyAlignment="1"/>
    <xf numFmtId="0" fontId="6" fillId="0" borderId="17" xfId="0" applyFont="1" applyBorder="1" applyAlignment="1"/>
    <xf numFmtId="0" fontId="7" fillId="2" borderId="1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43" fontId="6" fillId="0" borderId="11" xfId="1" applyFont="1" applyBorder="1" applyAlignment="1">
      <alignment vertical="center"/>
    </xf>
    <xf numFmtId="43" fontId="6" fillId="0" borderId="17" xfId="1" applyFont="1" applyBorder="1" applyAlignment="1"/>
    <xf numFmtId="0" fontId="5" fillId="0" borderId="12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2" fontId="5" fillId="0" borderId="0" xfId="0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6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6" applyFont="1" applyAlignment="1">
      <alignment horizontal="left" vertical="center"/>
    </xf>
    <xf numFmtId="0" fontId="6" fillId="0" borderId="1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1" xfId="6" applyNumberFormat="1" applyFont="1" applyBorder="1" applyAlignment="1">
      <alignment horizontal="center" vertical="center" wrapText="1"/>
    </xf>
    <xf numFmtId="4" fontId="6" fillId="0" borderId="2" xfId="6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43" fontId="6" fillId="0" borderId="2" xfId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26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49" fontId="5" fillId="0" borderId="7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4" quotePrefix="1" applyFont="1" applyAlignment="1">
      <alignment horizontal="left" wrapText="1"/>
    </xf>
    <xf numFmtId="0" fontId="5" fillId="0" borderId="0" xfId="4" applyFont="1" applyAlignment="1">
      <alignment horizontal="left" wrapText="1"/>
    </xf>
    <xf numFmtId="49" fontId="5" fillId="0" borderId="0" xfId="6" applyNumberFormat="1" applyFont="1" applyBorder="1" applyAlignment="1">
      <alignment horizontal="left" vertical="center"/>
    </xf>
    <xf numFmtId="0" fontId="10" fillId="0" borderId="0" xfId="4" applyFont="1" applyAlignment="1">
      <alignment horizontal="left"/>
    </xf>
    <xf numFmtId="0" fontId="5" fillId="0" borderId="0" xfId="4" applyFont="1" applyAlignment="1">
      <alignment horizontal="left"/>
    </xf>
  </cellXfs>
  <cellStyles count="15">
    <cellStyle name="Comma 6" xfId="10"/>
    <cellStyle name="Normal 2" xfId="7"/>
    <cellStyle name="Normal 3" xfId="12"/>
    <cellStyle name="Normal 5" xfId="8"/>
    <cellStyle name="เครื่องหมายจุลภาค" xfId="1" builtinId="3"/>
    <cellStyle name="เครื่องหมายจุลภาค 4" xfId="2"/>
    <cellStyle name="เครื่องหมายจุลภาค 5" xfId="3"/>
    <cellStyle name="เครื่องหมายจุลภาค 5 2" xfId="13"/>
    <cellStyle name="ปกติ" xfId="0" builtinId="0"/>
    <cellStyle name="ปกติ 2" xfId="4"/>
    <cellStyle name="ปกติ 2 2" xfId="11"/>
    <cellStyle name="ปกติ 3" xfId="5"/>
    <cellStyle name="ปกติ 3 2" xfId="9"/>
    <cellStyle name="ปกติ 3 3" xfId="14"/>
    <cellStyle name="ปกติ_BOQ-BANG-NGA 2" xfId="6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19" zoomScaleSheetLayoutView="95" workbookViewId="0">
      <selection activeCell="D7" sqref="D7"/>
    </sheetView>
  </sheetViews>
  <sheetFormatPr defaultRowHeight="21.75" x14ac:dyDescent="0.5"/>
  <cols>
    <col min="1" max="1" width="5.28515625" customWidth="1"/>
    <col min="2" max="2" width="4" customWidth="1"/>
    <col min="3" max="3" width="11" customWidth="1"/>
    <col min="4" max="4" width="21.140625" customWidth="1"/>
    <col min="5" max="5" width="5.28515625" customWidth="1"/>
    <col min="6" max="6" width="8.5703125" customWidth="1"/>
    <col min="7" max="7" width="8.28515625" customWidth="1"/>
    <col min="8" max="8" width="11.28515625" customWidth="1"/>
    <col min="9" max="9" width="6.85546875" customWidth="1"/>
    <col min="10" max="10" width="11.7109375" customWidth="1"/>
    <col min="11" max="11" width="11.7109375" style="84" customWidth="1"/>
  </cols>
  <sheetData>
    <row r="1" spans="1:12" ht="21.75" customHeight="1" x14ac:dyDescent="0.5">
      <c r="A1" s="1"/>
      <c r="B1" s="1"/>
      <c r="C1" s="1"/>
      <c r="D1" s="1"/>
      <c r="E1" s="1"/>
      <c r="F1" s="2"/>
      <c r="G1" s="1"/>
      <c r="H1" s="1"/>
      <c r="I1" s="1"/>
      <c r="J1" s="64" t="s">
        <v>57</v>
      </c>
      <c r="K1" s="64" t="s">
        <v>31</v>
      </c>
      <c r="L1" s="100"/>
    </row>
    <row r="2" spans="1:12" x14ac:dyDescent="0.5">
      <c r="A2" s="185" t="s">
        <v>105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2" x14ac:dyDescent="0.5">
      <c r="A3" s="104" t="s">
        <v>29</v>
      </c>
      <c r="B3" s="96"/>
      <c r="C3" s="96"/>
      <c r="D3" s="186" t="s">
        <v>109</v>
      </c>
      <c r="E3" s="187"/>
      <c r="F3" s="187"/>
      <c r="G3" s="187"/>
      <c r="H3" s="187"/>
      <c r="I3" s="187"/>
      <c r="J3" s="187"/>
      <c r="K3" s="187"/>
    </row>
    <row r="4" spans="1:12" x14ac:dyDescent="0.5">
      <c r="A4" s="104"/>
      <c r="B4" s="96"/>
      <c r="C4" s="96"/>
      <c r="D4" s="186" t="s">
        <v>110</v>
      </c>
      <c r="E4" s="187"/>
      <c r="F4" s="187"/>
      <c r="G4" s="187"/>
      <c r="H4" s="187"/>
      <c r="I4" s="187"/>
      <c r="J4" s="187"/>
      <c r="K4" s="187"/>
    </row>
    <row r="5" spans="1:12" x14ac:dyDescent="0.5">
      <c r="A5" s="104" t="s">
        <v>28</v>
      </c>
      <c r="B5" s="96"/>
      <c r="C5" s="96"/>
      <c r="D5" s="186" t="s">
        <v>111</v>
      </c>
      <c r="E5" s="186"/>
      <c r="F5" s="186"/>
      <c r="G5" s="186"/>
      <c r="H5" s="186"/>
      <c r="I5" s="186"/>
      <c r="J5" s="186"/>
      <c r="K5" s="186"/>
    </row>
    <row r="6" spans="1:12" x14ac:dyDescent="0.5">
      <c r="A6" s="104" t="s">
        <v>30</v>
      </c>
      <c r="B6" s="96"/>
      <c r="C6" s="96"/>
      <c r="D6" s="186"/>
      <c r="E6" s="186"/>
      <c r="F6" s="186"/>
      <c r="G6" s="186"/>
      <c r="H6" s="186"/>
      <c r="I6" s="186"/>
      <c r="J6" s="186"/>
      <c r="K6" s="186"/>
    </row>
    <row r="7" spans="1:12" x14ac:dyDescent="0.5">
      <c r="A7" s="188" t="s">
        <v>56</v>
      </c>
      <c r="B7" s="188"/>
      <c r="C7" s="188"/>
      <c r="D7" s="112"/>
      <c r="E7" s="5"/>
      <c r="F7" s="5"/>
      <c r="G7" s="5"/>
      <c r="H7" s="5"/>
      <c r="I7" s="5"/>
      <c r="J7" s="65"/>
      <c r="K7" s="65"/>
    </row>
    <row r="8" spans="1:12" ht="21.75" customHeight="1" x14ac:dyDescent="0.5">
      <c r="A8" s="143" t="s">
        <v>106</v>
      </c>
      <c r="B8" s="96"/>
      <c r="C8" s="96"/>
      <c r="D8" s="90"/>
      <c r="E8" s="6"/>
      <c r="F8" s="7"/>
      <c r="G8" s="6"/>
      <c r="H8" s="6"/>
      <c r="I8" s="6"/>
      <c r="J8" s="66"/>
      <c r="K8" s="81"/>
    </row>
    <row r="9" spans="1:12" ht="21.75" customHeight="1" x14ac:dyDescent="0.5">
      <c r="A9" s="189" t="s">
        <v>7</v>
      </c>
      <c r="B9" s="191" t="s">
        <v>78</v>
      </c>
      <c r="C9" s="192"/>
      <c r="D9" s="193"/>
      <c r="E9" s="189" t="s">
        <v>2</v>
      </c>
      <c r="F9" s="197" t="s">
        <v>87</v>
      </c>
      <c r="G9" s="197" t="s">
        <v>8</v>
      </c>
      <c r="H9" s="197" t="s">
        <v>88</v>
      </c>
      <c r="I9" s="202" t="s">
        <v>89</v>
      </c>
      <c r="J9" s="204" t="s">
        <v>90</v>
      </c>
      <c r="K9" s="206" t="s">
        <v>9</v>
      </c>
    </row>
    <row r="10" spans="1:12" ht="21.75" customHeight="1" x14ac:dyDescent="0.5">
      <c r="A10" s="190"/>
      <c r="B10" s="194"/>
      <c r="C10" s="195"/>
      <c r="D10" s="196"/>
      <c r="E10" s="190"/>
      <c r="F10" s="198"/>
      <c r="G10" s="198"/>
      <c r="H10" s="198"/>
      <c r="I10" s="203"/>
      <c r="J10" s="205"/>
      <c r="K10" s="207"/>
    </row>
    <row r="11" spans="1:12" x14ac:dyDescent="0.5">
      <c r="A11" s="144">
        <v>1</v>
      </c>
      <c r="B11" s="199" t="s">
        <v>55</v>
      </c>
      <c r="C11" s="200"/>
      <c r="D11" s="201"/>
      <c r="E11" s="9"/>
      <c r="F11" s="58"/>
      <c r="G11" s="10"/>
      <c r="H11" s="10"/>
      <c r="I11" s="60"/>
      <c r="J11" s="26"/>
      <c r="K11" s="26"/>
    </row>
    <row r="12" spans="1:12" x14ac:dyDescent="0.5">
      <c r="A12" s="8"/>
      <c r="B12" s="107">
        <v>1.1000000000000001</v>
      </c>
      <c r="C12" s="183" t="s">
        <v>104</v>
      </c>
      <c r="D12" s="184"/>
      <c r="E12" s="9" t="s">
        <v>5</v>
      </c>
      <c r="F12" s="58">
        <v>1500</v>
      </c>
      <c r="G12" s="10">
        <f>'ราคางานต้นทุน AC (ราคางบ)'!I15</f>
        <v>13.55</v>
      </c>
      <c r="H12" s="10">
        <f>F12*G12</f>
        <v>20325</v>
      </c>
      <c r="I12" s="60">
        <v>1.3642000000000001</v>
      </c>
      <c r="J12" s="142">
        <f>G12*I12</f>
        <v>18.484910000000003</v>
      </c>
      <c r="K12" s="26">
        <f>ROUNDDOWN(H12*I12,2)</f>
        <v>27727.360000000001</v>
      </c>
    </row>
    <row r="13" spans="1:12" x14ac:dyDescent="0.5">
      <c r="A13" s="8"/>
      <c r="B13" s="107">
        <v>1.2</v>
      </c>
      <c r="C13" s="183" t="s">
        <v>74</v>
      </c>
      <c r="D13" s="184"/>
      <c r="E13" s="78" t="s">
        <v>5</v>
      </c>
      <c r="F13" s="79">
        <v>1500</v>
      </c>
      <c r="G13" s="79">
        <f>'ราคางานต้นทุน AC (ราคางบ)'!J30</f>
        <v>236.7</v>
      </c>
      <c r="H13" s="79">
        <f>F13*G13</f>
        <v>355050</v>
      </c>
      <c r="I13" s="60">
        <v>1.3642000000000001</v>
      </c>
      <c r="J13" s="142">
        <f>G13*I13</f>
        <v>322.90613999999999</v>
      </c>
      <c r="K13" s="26">
        <f>ROUNDDOWN(H13*I13,2)</f>
        <v>484359.21</v>
      </c>
    </row>
    <row r="14" spans="1:12" x14ac:dyDescent="0.5">
      <c r="A14" s="144">
        <v>2</v>
      </c>
      <c r="B14" s="199" t="s">
        <v>75</v>
      </c>
      <c r="C14" s="200"/>
      <c r="D14" s="201"/>
      <c r="E14" s="9"/>
      <c r="F14" s="58"/>
      <c r="G14" s="10"/>
      <c r="H14" s="10"/>
      <c r="I14" s="60"/>
      <c r="J14" s="142"/>
      <c r="K14" s="26"/>
    </row>
    <row r="15" spans="1:12" x14ac:dyDescent="0.5">
      <c r="A15" s="8"/>
      <c r="B15" s="107">
        <v>2.1</v>
      </c>
      <c r="C15" s="183" t="s">
        <v>76</v>
      </c>
      <c r="D15" s="184"/>
      <c r="E15" s="9" t="s">
        <v>5</v>
      </c>
      <c r="F15" s="79">
        <v>101.25</v>
      </c>
      <c r="G15" s="79">
        <v>290</v>
      </c>
      <c r="H15" s="79">
        <f>F15*G15</f>
        <v>29362.5</v>
      </c>
      <c r="I15" s="60">
        <v>1.3642000000000001</v>
      </c>
      <c r="J15" s="142">
        <f>G15*I15</f>
        <v>395.61799999999999</v>
      </c>
      <c r="K15" s="26">
        <f>ROUNDDOWN(H15*I15,2)</f>
        <v>40056.32</v>
      </c>
    </row>
    <row r="16" spans="1:12" x14ac:dyDescent="0.5">
      <c r="A16" s="8"/>
      <c r="B16" s="107"/>
      <c r="C16" s="102" t="s">
        <v>77</v>
      </c>
      <c r="D16" s="103"/>
      <c r="E16" s="9"/>
      <c r="F16" s="58"/>
      <c r="G16" s="10"/>
      <c r="H16" s="10"/>
      <c r="I16" s="59"/>
      <c r="J16" s="26"/>
      <c r="K16" s="26"/>
    </row>
    <row r="17" spans="1:11" x14ac:dyDescent="0.5">
      <c r="A17" s="109"/>
      <c r="B17" s="15"/>
      <c r="C17" s="74"/>
      <c r="D17" s="75"/>
      <c r="E17" s="11"/>
      <c r="F17" s="61"/>
      <c r="G17" s="12"/>
      <c r="H17" s="12"/>
      <c r="I17" s="63"/>
      <c r="J17" s="62"/>
      <c r="K17" s="62"/>
    </row>
    <row r="18" spans="1:11" x14ac:dyDescent="0.5">
      <c r="A18" s="108"/>
      <c r="B18" s="108"/>
      <c r="C18" s="16"/>
      <c r="D18" s="17"/>
      <c r="E18" s="108"/>
      <c r="F18" s="13"/>
      <c r="G18" s="13"/>
      <c r="H18" s="91">
        <f>SUM(H11:H17)</f>
        <v>404737.5</v>
      </c>
      <c r="I18" s="19"/>
      <c r="J18" s="67" t="s">
        <v>10</v>
      </c>
      <c r="K18" s="92">
        <f>SUM(K11:K17)</f>
        <v>552142.89</v>
      </c>
    </row>
    <row r="19" spans="1:11" x14ac:dyDescent="0.5">
      <c r="A19" s="108"/>
      <c r="B19" s="108"/>
      <c r="C19" s="16"/>
      <c r="D19" s="17"/>
      <c r="E19" s="108"/>
      <c r="F19" s="13"/>
      <c r="G19" s="70"/>
      <c r="H19" s="73"/>
      <c r="I19" s="71"/>
      <c r="J19" s="72"/>
      <c r="K19" s="82" t="s">
        <v>80</v>
      </c>
    </row>
    <row r="20" spans="1:11" x14ac:dyDescent="0.5">
      <c r="A20" s="107"/>
      <c r="B20" s="1" t="s">
        <v>67</v>
      </c>
      <c r="C20" s="1"/>
      <c r="D20" s="107"/>
      <c r="E20" s="1"/>
      <c r="F20" s="2"/>
      <c r="G20" s="1" t="s">
        <v>11</v>
      </c>
      <c r="H20" s="168">
        <f>K18</f>
        <v>552142.89</v>
      </c>
      <c r="I20" s="169"/>
      <c r="J20" s="68"/>
      <c r="K20" s="68"/>
    </row>
    <row r="21" spans="1:11" x14ac:dyDescent="0.5">
      <c r="A21" s="107"/>
      <c r="B21" s="1" t="s">
        <v>68</v>
      </c>
      <c r="C21" s="1"/>
      <c r="D21" s="107"/>
      <c r="E21" s="1"/>
      <c r="F21" s="2"/>
      <c r="G21" s="1" t="s">
        <v>11</v>
      </c>
      <c r="H21" s="168" t="s">
        <v>103</v>
      </c>
      <c r="I21" s="169"/>
      <c r="J21" s="68"/>
      <c r="K21" s="68"/>
    </row>
    <row r="22" spans="1:11" x14ac:dyDescent="0.5">
      <c r="A22" s="107"/>
      <c r="B22" s="1" t="s">
        <v>69</v>
      </c>
      <c r="C22" s="1"/>
      <c r="D22" s="107"/>
      <c r="E22" s="1"/>
      <c r="F22" s="2"/>
      <c r="G22" s="1" t="s">
        <v>11</v>
      </c>
      <c r="H22" s="168" t="s">
        <v>103</v>
      </c>
      <c r="I22" s="169"/>
      <c r="J22" s="68"/>
      <c r="K22" s="68"/>
    </row>
    <row r="23" spans="1:11" x14ac:dyDescent="0.5">
      <c r="A23" s="107"/>
      <c r="B23" s="1"/>
      <c r="C23" s="1"/>
      <c r="D23" s="107"/>
      <c r="E23" s="1"/>
      <c r="F23" s="2"/>
      <c r="G23" s="1"/>
      <c r="H23" s="18"/>
      <c r="I23" s="1"/>
      <c r="J23" s="68"/>
      <c r="K23" s="68"/>
    </row>
    <row r="24" spans="1:11" x14ac:dyDescent="0.5">
      <c r="A24" s="107"/>
      <c r="B24" s="1" t="s">
        <v>70</v>
      </c>
      <c r="C24" s="1"/>
      <c r="D24" s="107"/>
      <c r="E24" s="1"/>
      <c r="F24" s="2"/>
      <c r="G24" s="1" t="s">
        <v>11</v>
      </c>
      <c r="H24" s="170">
        <v>1.3642000000000001</v>
      </c>
      <c r="I24" s="171"/>
      <c r="J24" s="14"/>
      <c r="K24" s="83"/>
    </row>
    <row r="25" spans="1:11" x14ac:dyDescent="0.5">
      <c r="A25" s="107"/>
      <c r="B25" s="1" t="s">
        <v>71</v>
      </c>
      <c r="C25" s="1"/>
      <c r="D25" s="107"/>
      <c r="E25" s="1"/>
      <c r="F25" s="2"/>
      <c r="G25" s="1" t="s">
        <v>11</v>
      </c>
      <c r="H25" s="168" t="s">
        <v>103</v>
      </c>
      <c r="I25" s="169"/>
      <c r="J25" s="14"/>
      <c r="K25" s="68"/>
    </row>
    <row r="26" spans="1:11" x14ac:dyDescent="0.5">
      <c r="A26" s="107"/>
      <c r="B26" s="1"/>
      <c r="C26" s="1"/>
      <c r="D26" s="107"/>
      <c r="E26" s="1"/>
      <c r="F26" s="2"/>
      <c r="G26" s="1"/>
      <c r="H26" s="18"/>
      <c r="I26" s="1"/>
      <c r="J26" s="14"/>
      <c r="K26" s="14"/>
    </row>
    <row r="27" spans="1:11" x14ac:dyDescent="0.5">
      <c r="A27" s="173" t="s">
        <v>9</v>
      </c>
      <c r="B27" s="174"/>
      <c r="C27" s="174"/>
      <c r="D27" s="175"/>
      <c r="E27" s="176" t="str">
        <f>BAHTTEXT(J27)</f>
        <v>ห้าแสนห้าหมื่นสองพันหนึ่งร้อยสี่สิบสองบาทแปดสิบเก้าสตางค์</v>
      </c>
      <c r="F27" s="177"/>
      <c r="G27" s="177"/>
      <c r="H27" s="177"/>
      <c r="I27" s="178"/>
      <c r="J27" s="179">
        <v>552142.89</v>
      </c>
      <c r="K27" s="180"/>
    </row>
    <row r="28" spans="1:11" x14ac:dyDescent="0.5">
      <c r="A28" s="1"/>
      <c r="B28" s="181" t="s">
        <v>62</v>
      </c>
      <c r="C28" s="181"/>
      <c r="D28" s="86">
        <f>F13</f>
        <v>1500</v>
      </c>
      <c r="E28" s="102" t="s">
        <v>5</v>
      </c>
      <c r="F28" s="20"/>
      <c r="G28" s="3"/>
      <c r="H28" s="21"/>
      <c r="I28" s="21"/>
      <c r="J28" s="69"/>
      <c r="K28" s="68"/>
    </row>
    <row r="29" spans="1:11" x14ac:dyDescent="0.5">
      <c r="A29" s="1"/>
      <c r="B29" s="182" t="s">
        <v>63</v>
      </c>
      <c r="C29" s="182"/>
      <c r="D29" s="76">
        <f>J27/D28</f>
        <v>368.09526</v>
      </c>
      <c r="E29" s="1" t="s">
        <v>20</v>
      </c>
      <c r="F29" s="2"/>
      <c r="G29" s="1"/>
      <c r="H29" s="1"/>
      <c r="I29" s="1"/>
      <c r="J29" s="68"/>
      <c r="K29" s="68"/>
    </row>
    <row r="30" spans="1:11" x14ac:dyDescent="0.5">
      <c r="A30" s="172"/>
      <c r="B30" s="172"/>
      <c r="C30" s="172"/>
      <c r="D30" s="172"/>
      <c r="E30" s="172"/>
      <c r="F30" s="172"/>
      <c r="G30" s="172"/>
      <c r="H30" s="172"/>
      <c r="I30" s="172"/>
      <c r="J30" s="172"/>
      <c r="K30" s="172"/>
    </row>
    <row r="31" spans="1:11" x14ac:dyDescent="0.5">
      <c r="A31" s="208"/>
      <c r="B31" s="209"/>
      <c r="C31" s="209"/>
      <c r="D31" s="209"/>
      <c r="E31" s="209"/>
      <c r="F31" s="209"/>
      <c r="G31" s="209"/>
      <c r="H31" s="209"/>
      <c r="I31" s="209"/>
      <c r="J31" s="209"/>
      <c r="K31" s="209"/>
    </row>
    <row r="32" spans="1:11" x14ac:dyDescent="0.5">
      <c r="A32" s="1"/>
      <c r="B32" s="22"/>
      <c r="C32" s="22"/>
      <c r="D32" s="76"/>
      <c r="E32" s="148"/>
      <c r="F32" s="20"/>
      <c r="G32" s="3"/>
      <c r="H32" s="21"/>
      <c r="I32" s="21"/>
      <c r="J32" s="145"/>
      <c r="K32" s="68"/>
    </row>
    <row r="33" spans="1:11" x14ac:dyDescent="0.5">
      <c r="A33" s="1"/>
      <c r="B33" s="1"/>
      <c r="C33" s="1"/>
      <c r="D33" s="150"/>
      <c r="E33" s="182"/>
      <c r="F33" s="182"/>
      <c r="G33" s="182"/>
      <c r="H33" s="182"/>
      <c r="I33" s="187"/>
      <c r="J33" s="187"/>
      <c r="K33" s="68"/>
    </row>
    <row r="34" spans="1:11" x14ac:dyDescent="0.5">
      <c r="A34" s="1"/>
      <c r="B34" s="1"/>
      <c r="C34" s="1"/>
      <c r="D34" s="23"/>
      <c r="E34" s="167"/>
      <c r="F34" s="167"/>
      <c r="G34" s="167"/>
      <c r="H34" s="167"/>
      <c r="I34" s="1"/>
      <c r="J34" s="147"/>
      <c r="K34" s="68"/>
    </row>
    <row r="35" spans="1:11" x14ac:dyDescent="0.5">
      <c r="A35" s="1"/>
      <c r="B35" s="1"/>
      <c r="C35" s="1"/>
      <c r="D35" s="23"/>
      <c r="E35" s="167"/>
      <c r="F35" s="167"/>
      <c r="G35" s="167"/>
      <c r="H35" s="167"/>
      <c r="I35" s="21"/>
      <c r="J35" s="145"/>
      <c r="K35" s="68"/>
    </row>
    <row r="36" spans="1:11" x14ac:dyDescent="0.5">
      <c r="A36" s="1"/>
      <c r="B36" s="1"/>
      <c r="C36" s="1"/>
      <c r="D36" s="23"/>
      <c r="E36" s="150"/>
      <c r="F36" s="150"/>
      <c r="G36" s="150"/>
      <c r="H36" s="150"/>
      <c r="I36" s="21"/>
      <c r="J36" s="145"/>
      <c r="K36" s="68"/>
    </row>
    <row r="37" spans="1:11" x14ac:dyDescent="0.5">
      <c r="A37" s="1"/>
      <c r="B37" s="1"/>
      <c r="C37" s="1"/>
      <c r="D37" s="76"/>
      <c r="E37" s="167"/>
      <c r="F37" s="167"/>
      <c r="G37" s="167"/>
      <c r="H37" s="167"/>
      <c r="I37" s="1"/>
      <c r="J37" s="64"/>
      <c r="K37" s="4"/>
    </row>
    <row r="38" spans="1:11" x14ac:dyDescent="0.5">
      <c r="A38" s="1"/>
      <c r="B38" s="1"/>
      <c r="C38" s="1"/>
      <c r="D38" s="76"/>
      <c r="E38" s="166"/>
      <c r="F38" s="166"/>
      <c r="G38" s="166"/>
      <c r="H38" s="166"/>
      <c r="I38" s="1"/>
      <c r="J38" s="64"/>
      <c r="K38" s="4"/>
    </row>
    <row r="39" spans="1:11" x14ac:dyDescent="0.5">
      <c r="A39" s="1"/>
      <c r="B39" s="1"/>
      <c r="C39" s="1"/>
      <c r="D39" s="24"/>
      <c r="E39" s="182"/>
      <c r="F39" s="182"/>
      <c r="G39" s="182"/>
      <c r="H39" s="182"/>
      <c r="I39" s="187"/>
      <c r="J39" s="187"/>
      <c r="K39" s="68"/>
    </row>
    <row r="40" spans="1:11" x14ac:dyDescent="0.5">
      <c r="A40" s="1"/>
      <c r="B40" s="1"/>
      <c r="C40" s="1"/>
      <c r="D40" s="76"/>
      <c r="E40" s="167"/>
      <c r="F40" s="167"/>
      <c r="G40" s="167"/>
      <c r="H40" s="167"/>
      <c r="I40" s="1"/>
      <c r="J40" s="64"/>
      <c r="K40" s="4"/>
    </row>
    <row r="41" spans="1:11" x14ac:dyDescent="0.5">
      <c r="A41" s="1"/>
      <c r="B41" s="1"/>
      <c r="C41" s="1"/>
      <c r="D41" s="1"/>
      <c r="E41" s="182"/>
      <c r="F41" s="182"/>
      <c r="G41" s="182"/>
      <c r="H41" s="182"/>
      <c r="I41" s="187"/>
      <c r="J41" s="187"/>
      <c r="K41" s="68"/>
    </row>
    <row r="42" spans="1:11" x14ac:dyDescent="0.5">
      <c r="A42" s="1"/>
      <c r="B42" s="149"/>
      <c r="C42" s="149"/>
      <c r="D42" s="1"/>
      <c r="E42" s="167"/>
      <c r="F42" s="167"/>
      <c r="G42" s="167"/>
      <c r="H42" s="167"/>
      <c r="I42" s="1"/>
      <c r="J42" s="146"/>
      <c r="K42" s="68"/>
    </row>
    <row r="43" spans="1:11" x14ac:dyDescent="0.5">
      <c r="A43" s="1"/>
      <c r="B43" s="149"/>
      <c r="C43" s="149"/>
      <c r="D43" s="111"/>
      <c r="E43" s="167"/>
      <c r="F43" s="167"/>
      <c r="G43" s="167"/>
      <c r="H43" s="167"/>
      <c r="I43" s="1"/>
      <c r="J43" s="147"/>
      <c r="K43" s="68"/>
    </row>
    <row r="44" spans="1:11" x14ac:dyDescent="0.5">
      <c r="A44" s="1"/>
      <c r="B44" s="25"/>
      <c r="C44" s="25"/>
      <c r="D44" s="111"/>
      <c r="E44" s="150"/>
      <c r="F44" s="150"/>
      <c r="G44" s="150"/>
      <c r="H44" s="150"/>
      <c r="I44" s="1"/>
      <c r="J44" s="146"/>
      <c r="K44" s="68"/>
    </row>
    <row r="45" spans="1:11" x14ac:dyDescent="0.5">
      <c r="A45" s="1"/>
      <c r="B45" s="1"/>
      <c r="C45" s="1"/>
      <c r="D45" s="77"/>
      <c r="E45" s="111"/>
      <c r="F45" s="111"/>
      <c r="G45" s="111"/>
      <c r="H45" s="111"/>
      <c r="I45" s="1"/>
      <c r="J45" s="147"/>
      <c r="K45" s="68"/>
    </row>
    <row r="46" spans="1:11" x14ac:dyDescent="0.5">
      <c r="A46" s="1"/>
      <c r="B46" s="1"/>
      <c r="C46" s="1"/>
      <c r="D46" s="1"/>
      <c r="E46" s="182"/>
      <c r="F46" s="182"/>
      <c r="G46" s="182"/>
      <c r="H46" s="182"/>
      <c r="I46" s="187"/>
      <c r="J46" s="187"/>
      <c r="K46" s="68"/>
    </row>
    <row r="47" spans="1:11" x14ac:dyDescent="0.5">
      <c r="A47" s="1"/>
      <c r="B47" s="149"/>
      <c r="C47" s="149"/>
      <c r="D47" s="1"/>
      <c r="E47" s="167"/>
      <c r="F47" s="167"/>
      <c r="G47" s="167"/>
      <c r="H47" s="167"/>
      <c r="I47" s="1"/>
      <c r="J47" s="146"/>
      <c r="K47" s="68"/>
    </row>
    <row r="48" spans="1:11" x14ac:dyDescent="0.5">
      <c r="A48" s="1"/>
      <c r="B48" s="149"/>
      <c r="C48" s="149"/>
      <c r="D48" s="111"/>
      <c r="E48" s="182"/>
      <c r="F48" s="182"/>
      <c r="G48" s="182"/>
      <c r="H48" s="182"/>
      <c r="I48" s="1"/>
      <c r="J48" s="147"/>
      <c r="K48" s="68"/>
    </row>
    <row r="50" spans="5:10" x14ac:dyDescent="0.5">
      <c r="E50" s="25"/>
      <c r="F50" s="25"/>
      <c r="G50" s="25"/>
      <c r="H50" s="25"/>
      <c r="I50" s="1"/>
      <c r="J50" s="1"/>
    </row>
    <row r="51" spans="5:10" x14ac:dyDescent="0.5">
      <c r="E51" s="151"/>
      <c r="F51" s="151"/>
      <c r="G51" s="151"/>
      <c r="H51" s="151"/>
      <c r="I51" s="1"/>
      <c r="J51" s="1"/>
    </row>
    <row r="52" spans="5:10" x14ac:dyDescent="0.5">
      <c r="E52" s="25"/>
      <c r="F52" s="25"/>
      <c r="G52" s="25"/>
      <c r="H52" s="25"/>
      <c r="I52" s="1"/>
      <c r="J52" s="1"/>
    </row>
    <row r="53" spans="5:10" x14ac:dyDescent="0.5">
      <c r="E53" s="113"/>
      <c r="F53" s="113"/>
      <c r="G53" s="113"/>
      <c r="H53" s="113"/>
    </row>
  </sheetData>
  <mergeCells count="48">
    <mergeCell ref="I46:J46"/>
    <mergeCell ref="E48:H48"/>
    <mergeCell ref="A31:K31"/>
    <mergeCell ref="I33:J33"/>
    <mergeCell ref="E35:H35"/>
    <mergeCell ref="I39:J39"/>
    <mergeCell ref="I41:J41"/>
    <mergeCell ref="E39:H39"/>
    <mergeCell ref="E40:H40"/>
    <mergeCell ref="E41:H41"/>
    <mergeCell ref="E33:H33"/>
    <mergeCell ref="E46:H46"/>
    <mergeCell ref="E47:H47"/>
    <mergeCell ref="E42:H42"/>
    <mergeCell ref="E37:H37"/>
    <mergeCell ref="E34:H34"/>
    <mergeCell ref="D6:K6"/>
    <mergeCell ref="I9:I10"/>
    <mergeCell ref="J9:J10"/>
    <mergeCell ref="K9:K10"/>
    <mergeCell ref="G9:G10"/>
    <mergeCell ref="C15:D15"/>
    <mergeCell ref="H20:I20"/>
    <mergeCell ref="A2:K2"/>
    <mergeCell ref="D3:K3"/>
    <mergeCell ref="D4:K4"/>
    <mergeCell ref="D5:K5"/>
    <mergeCell ref="A7:C7"/>
    <mergeCell ref="A9:A10"/>
    <mergeCell ref="B9:D10"/>
    <mergeCell ref="E9:E10"/>
    <mergeCell ref="F9:F10"/>
    <mergeCell ref="B14:D14"/>
    <mergeCell ref="C12:D12"/>
    <mergeCell ref="C13:D13"/>
    <mergeCell ref="B11:D11"/>
    <mergeCell ref="H9:H10"/>
    <mergeCell ref="E43:H43"/>
    <mergeCell ref="H21:I21"/>
    <mergeCell ref="H22:I22"/>
    <mergeCell ref="H24:I24"/>
    <mergeCell ref="H25:I25"/>
    <mergeCell ref="A30:K30"/>
    <mergeCell ref="A27:D27"/>
    <mergeCell ref="E27:I27"/>
    <mergeCell ref="J27:K27"/>
    <mergeCell ref="B28:C28"/>
    <mergeCell ref="B29:C29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opLeftCell="A16" zoomScale="130" zoomScaleNormal="130" zoomScaleSheetLayoutView="106" workbookViewId="0">
      <selection activeCell="I23" sqref="I23"/>
    </sheetView>
  </sheetViews>
  <sheetFormatPr defaultRowHeight="21.75" x14ac:dyDescent="0.5"/>
  <cols>
    <col min="1" max="1" width="6.42578125" customWidth="1"/>
    <col min="3" max="3" width="14.85546875" customWidth="1"/>
    <col min="5" max="5" width="10" customWidth="1"/>
    <col min="8" max="8" width="9.7109375" customWidth="1"/>
    <col min="10" max="10" width="10.42578125" customWidth="1"/>
    <col min="12" max="12" width="12.42578125" customWidth="1"/>
    <col min="13" max="13" width="6.7109375" customWidth="1"/>
    <col min="14" max="15" width="8.7109375" customWidth="1"/>
  </cols>
  <sheetData>
    <row r="1" spans="1:16" ht="18.95" customHeight="1" x14ac:dyDescent="0.5">
      <c r="A1" s="217" t="s">
        <v>58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6" ht="18.95" customHeight="1" x14ac:dyDescent="0.5">
      <c r="A2" s="105"/>
      <c r="B2" s="5" t="s">
        <v>29</v>
      </c>
      <c r="C2" s="5"/>
      <c r="D2" s="186" t="s">
        <v>109</v>
      </c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6" ht="18.95" customHeight="1" x14ac:dyDescent="0.5">
      <c r="A3" s="105"/>
      <c r="B3" s="5"/>
      <c r="C3" s="5"/>
      <c r="D3" s="186" t="s">
        <v>110</v>
      </c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6" ht="18.95" customHeight="1" x14ac:dyDescent="0.5">
      <c r="A4" s="105"/>
      <c r="B4" s="5" t="s">
        <v>30</v>
      </c>
      <c r="C4" s="5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5"/>
    </row>
    <row r="5" spans="1:16" ht="18.95" customHeight="1" x14ac:dyDescent="0.5">
      <c r="A5" s="105"/>
      <c r="B5" s="5" t="s">
        <v>32</v>
      </c>
      <c r="C5" s="5"/>
      <c r="D5" s="105" t="s">
        <v>60</v>
      </c>
      <c r="E5" s="95" t="s">
        <v>33</v>
      </c>
      <c r="F5" s="5"/>
      <c r="G5" s="5" t="s">
        <v>34</v>
      </c>
      <c r="H5" s="5"/>
      <c r="I5" s="5"/>
      <c r="J5" s="89" t="s">
        <v>35</v>
      </c>
      <c r="K5" s="5"/>
      <c r="L5" s="89">
        <v>29.94</v>
      </c>
      <c r="M5" s="218" t="s">
        <v>36</v>
      </c>
      <c r="N5" s="218"/>
      <c r="O5" s="5"/>
    </row>
    <row r="6" spans="1:16" ht="18.95" customHeight="1" x14ac:dyDescent="0.5">
      <c r="A6" s="105"/>
      <c r="B6" s="5" t="s">
        <v>37</v>
      </c>
      <c r="C6" s="5"/>
      <c r="D6" s="105">
        <v>0</v>
      </c>
      <c r="E6" s="95" t="s">
        <v>38</v>
      </c>
      <c r="F6" s="5"/>
      <c r="G6" s="5"/>
      <c r="H6" s="5" t="s">
        <v>39</v>
      </c>
      <c r="I6" s="5"/>
      <c r="J6" s="95">
        <v>7</v>
      </c>
      <c r="K6" s="105" t="s">
        <v>38</v>
      </c>
      <c r="L6" s="5"/>
      <c r="M6" s="5"/>
      <c r="N6" s="5"/>
      <c r="O6" s="5"/>
    </row>
    <row r="7" spans="1:16" ht="18.95" customHeight="1" x14ac:dyDescent="0.5">
      <c r="A7" s="105"/>
      <c r="B7" s="5" t="s">
        <v>40</v>
      </c>
      <c r="C7" s="5"/>
      <c r="D7" s="105">
        <v>0</v>
      </c>
      <c r="E7" s="95" t="s">
        <v>38</v>
      </c>
      <c r="F7" s="5"/>
      <c r="G7" s="5"/>
      <c r="H7" s="5" t="s">
        <v>41</v>
      </c>
      <c r="I7" s="5"/>
      <c r="J7" s="95">
        <v>7</v>
      </c>
      <c r="K7" s="105" t="s">
        <v>38</v>
      </c>
      <c r="L7" s="5"/>
      <c r="M7" s="5"/>
      <c r="N7" s="5"/>
      <c r="O7" s="5"/>
    </row>
    <row r="8" spans="1:16" ht="18.95" customHeight="1" thickBot="1" x14ac:dyDescent="0.55000000000000004">
      <c r="A8" s="105"/>
      <c r="B8" s="5" t="s">
        <v>42</v>
      </c>
      <c r="C8" s="5"/>
      <c r="D8" s="105"/>
      <c r="E8" s="227"/>
      <c r="F8" s="227"/>
      <c r="G8" s="227"/>
      <c r="H8" s="5"/>
      <c r="I8" s="5"/>
      <c r="J8" s="89"/>
      <c r="K8" s="5"/>
      <c r="L8" s="5"/>
      <c r="M8" s="5"/>
      <c r="N8" s="5"/>
      <c r="O8" s="5"/>
    </row>
    <row r="9" spans="1:16" s="1" customFormat="1" ht="18.75" x14ac:dyDescent="0.3">
      <c r="A9" s="228" t="s">
        <v>1</v>
      </c>
      <c r="B9" s="230" t="s">
        <v>43</v>
      </c>
      <c r="C9" s="230"/>
      <c r="D9" s="232" t="s">
        <v>2</v>
      </c>
      <c r="E9" s="116" t="s">
        <v>44</v>
      </c>
      <c r="F9" s="117" t="s">
        <v>45</v>
      </c>
      <c r="G9" s="118" t="s">
        <v>18</v>
      </c>
      <c r="H9" s="117" t="s">
        <v>46</v>
      </c>
      <c r="I9" s="118" t="s">
        <v>59</v>
      </c>
      <c r="J9" s="119" t="s">
        <v>47</v>
      </c>
      <c r="K9" s="230" t="s">
        <v>48</v>
      </c>
      <c r="L9" s="230"/>
      <c r="M9" s="221" t="s">
        <v>3</v>
      </c>
      <c r="N9" s="222"/>
      <c r="O9" s="223"/>
    </row>
    <row r="10" spans="1:16" s="1" customFormat="1" ht="18.75" x14ac:dyDescent="0.3">
      <c r="A10" s="229"/>
      <c r="B10" s="231"/>
      <c r="C10" s="231"/>
      <c r="D10" s="233"/>
      <c r="E10" s="120" t="s">
        <v>6</v>
      </c>
      <c r="F10" s="53" t="s">
        <v>49</v>
      </c>
      <c r="G10" s="115" t="s">
        <v>6</v>
      </c>
      <c r="H10" s="53" t="s">
        <v>6</v>
      </c>
      <c r="I10" s="115" t="s">
        <v>6</v>
      </c>
      <c r="J10" s="11" t="s">
        <v>6</v>
      </c>
      <c r="K10" s="231"/>
      <c r="L10" s="231"/>
      <c r="M10" s="224" t="s">
        <v>61</v>
      </c>
      <c r="N10" s="225"/>
      <c r="O10" s="226"/>
    </row>
    <row r="11" spans="1:16" s="1" customFormat="1" ht="18.75" x14ac:dyDescent="0.3">
      <c r="A11" s="121">
        <v>1</v>
      </c>
      <c r="B11" s="122" t="s">
        <v>79</v>
      </c>
      <c r="C11" s="122"/>
      <c r="D11" s="123" t="s">
        <v>50</v>
      </c>
      <c r="E11" s="136">
        <v>22000</v>
      </c>
      <c r="F11" s="123">
        <v>57</v>
      </c>
      <c r="G11" s="49">
        <v>87.8</v>
      </c>
      <c r="H11" s="124">
        <v>0</v>
      </c>
      <c r="I11" s="125">
        <v>0</v>
      </c>
      <c r="J11" s="137">
        <f t="shared" ref="J11:J15" si="0">ROUNDDOWN(E11+G11+H11,2)</f>
        <v>22087.8</v>
      </c>
      <c r="K11" s="219" t="s">
        <v>52</v>
      </c>
      <c r="L11" s="219"/>
      <c r="M11" s="214"/>
      <c r="N11" s="220"/>
      <c r="O11" s="216"/>
    </row>
    <row r="12" spans="1:16" s="1" customFormat="1" ht="18.75" x14ac:dyDescent="0.3">
      <c r="A12" s="121">
        <v>2</v>
      </c>
      <c r="B12" s="122" t="s">
        <v>91</v>
      </c>
      <c r="C12" s="122"/>
      <c r="D12" s="123" t="s">
        <v>50</v>
      </c>
      <c r="E12" s="136">
        <v>22000</v>
      </c>
      <c r="F12" s="123">
        <v>57</v>
      </c>
      <c r="G12" s="49">
        <v>87.8</v>
      </c>
      <c r="H12" s="124">
        <v>0</v>
      </c>
      <c r="I12" s="125">
        <v>0</v>
      </c>
      <c r="J12" s="137">
        <f t="shared" si="0"/>
        <v>22087.8</v>
      </c>
      <c r="K12" s="219" t="s">
        <v>52</v>
      </c>
      <c r="L12" s="219"/>
      <c r="M12" s="214"/>
      <c r="N12" s="220"/>
      <c r="O12" s="216"/>
      <c r="P12" s="34"/>
    </row>
    <row r="13" spans="1:16" s="1" customFormat="1" ht="18.75" x14ac:dyDescent="0.3">
      <c r="A13" s="126">
        <v>3</v>
      </c>
      <c r="B13" s="114" t="s">
        <v>97</v>
      </c>
      <c r="C13" s="122"/>
      <c r="D13" s="127" t="s">
        <v>53</v>
      </c>
      <c r="E13" s="128">
        <v>315</v>
      </c>
      <c r="F13" s="127">
        <v>66</v>
      </c>
      <c r="G13" s="128">
        <v>228.83</v>
      </c>
      <c r="H13" s="129">
        <v>0</v>
      </c>
      <c r="I13" s="129">
        <v>0</v>
      </c>
      <c r="J13" s="128">
        <f t="shared" si="0"/>
        <v>543.83000000000004</v>
      </c>
      <c r="K13" s="213" t="s">
        <v>51</v>
      </c>
      <c r="L13" s="182"/>
      <c r="M13" s="214"/>
      <c r="N13" s="215"/>
      <c r="O13" s="216"/>
      <c r="P13" s="34"/>
    </row>
    <row r="14" spans="1:16" s="1" customFormat="1" ht="18.75" x14ac:dyDescent="0.3">
      <c r="A14" s="126">
        <v>4</v>
      </c>
      <c r="B14" s="114" t="s">
        <v>98</v>
      </c>
      <c r="C14" s="122"/>
      <c r="D14" s="127" t="s">
        <v>53</v>
      </c>
      <c r="E14" s="128">
        <v>120</v>
      </c>
      <c r="F14" s="127">
        <f>F13</f>
        <v>66</v>
      </c>
      <c r="G14" s="128">
        <f>G13</f>
        <v>228.83</v>
      </c>
      <c r="H14" s="129">
        <v>0</v>
      </c>
      <c r="I14" s="129">
        <v>0</v>
      </c>
      <c r="J14" s="128">
        <f t="shared" si="0"/>
        <v>348.83</v>
      </c>
      <c r="K14" s="213" t="s">
        <v>51</v>
      </c>
      <c r="L14" s="182"/>
      <c r="M14" s="214"/>
      <c r="N14" s="215"/>
      <c r="O14" s="216"/>
      <c r="P14" s="34"/>
    </row>
    <row r="15" spans="1:16" s="1" customFormat="1" ht="18.75" x14ac:dyDescent="0.3">
      <c r="A15" s="126">
        <v>5</v>
      </c>
      <c r="B15" s="114" t="s">
        <v>99</v>
      </c>
      <c r="C15" s="122"/>
      <c r="D15" s="127" t="s">
        <v>53</v>
      </c>
      <c r="E15" s="128">
        <v>85</v>
      </c>
      <c r="F15" s="127">
        <f>F13</f>
        <v>66</v>
      </c>
      <c r="G15" s="128">
        <f>G13</f>
        <v>228.83</v>
      </c>
      <c r="H15" s="129">
        <v>0</v>
      </c>
      <c r="I15" s="129">
        <v>0</v>
      </c>
      <c r="J15" s="128">
        <f t="shared" si="0"/>
        <v>313.83</v>
      </c>
      <c r="K15" s="213" t="s">
        <v>51</v>
      </c>
      <c r="L15" s="182"/>
      <c r="M15" s="214"/>
      <c r="N15" s="215"/>
      <c r="O15" s="216"/>
      <c r="P15" s="34"/>
    </row>
    <row r="16" spans="1:16" s="1" customFormat="1" ht="19.5" thickBot="1" x14ac:dyDescent="0.35">
      <c r="A16" s="130">
        <v>6</v>
      </c>
      <c r="B16" s="131" t="s">
        <v>54</v>
      </c>
      <c r="C16" s="132"/>
      <c r="D16" s="133" t="s">
        <v>53</v>
      </c>
      <c r="E16" s="134">
        <f>ROUNDDOWN((E13*0.25)+(E14*0.25)+(E15*0.5),2)</f>
        <v>151.25</v>
      </c>
      <c r="F16" s="133">
        <f>F13</f>
        <v>66</v>
      </c>
      <c r="G16" s="134">
        <f>G13</f>
        <v>228.83</v>
      </c>
      <c r="H16" s="135">
        <v>0</v>
      </c>
      <c r="I16" s="135">
        <v>0</v>
      </c>
      <c r="J16" s="134">
        <f>ROUNDDOWN(E16+G16+H16,2)</f>
        <v>380.08</v>
      </c>
      <c r="K16" s="210" t="s">
        <v>51</v>
      </c>
      <c r="L16" s="211"/>
      <c r="M16" s="210"/>
      <c r="N16" s="211"/>
      <c r="O16" s="212"/>
      <c r="P16" s="34"/>
    </row>
  </sheetData>
  <mergeCells count="24">
    <mergeCell ref="D9:D10"/>
    <mergeCell ref="K9:L10"/>
    <mergeCell ref="A1:O1"/>
    <mergeCell ref="D2:O2"/>
    <mergeCell ref="D3:O3"/>
    <mergeCell ref="D4:N4"/>
    <mergeCell ref="K15:L15"/>
    <mergeCell ref="M15:O15"/>
    <mergeCell ref="M5:N5"/>
    <mergeCell ref="K11:L11"/>
    <mergeCell ref="M11:O11"/>
    <mergeCell ref="K12:L12"/>
    <mergeCell ref="M12:O12"/>
    <mergeCell ref="M9:O9"/>
    <mergeCell ref="M10:O10"/>
    <mergeCell ref="E8:G8"/>
    <mergeCell ref="A9:A10"/>
    <mergeCell ref="B9:C10"/>
    <mergeCell ref="K16:L16"/>
    <mergeCell ref="M16:O16"/>
    <mergeCell ref="K13:L13"/>
    <mergeCell ref="M13:O13"/>
    <mergeCell ref="K14:L14"/>
    <mergeCell ref="M14:O1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40" zoomScale="130" zoomScaleNormal="130" zoomScaleSheetLayoutView="69" workbookViewId="0">
      <selection activeCell="C7" sqref="C7:J7"/>
    </sheetView>
  </sheetViews>
  <sheetFormatPr defaultRowHeight="21.75" x14ac:dyDescent="0.5"/>
  <cols>
    <col min="2" max="2" width="7.42578125" customWidth="1"/>
    <col min="3" max="3" width="6.7109375" customWidth="1"/>
    <col min="4" max="4" width="7.85546875" customWidth="1"/>
    <col min="5" max="5" width="7" customWidth="1"/>
    <col min="6" max="6" width="10" bestFit="1" customWidth="1"/>
    <col min="7" max="7" width="7.85546875" customWidth="1"/>
    <col min="9" max="9" width="11" customWidth="1"/>
    <col min="10" max="10" width="9.7109375" customWidth="1"/>
  </cols>
  <sheetData>
    <row r="1" spans="1:11" x14ac:dyDescent="0.5">
      <c r="A1" s="1"/>
      <c r="B1" s="1"/>
      <c r="C1" s="1"/>
      <c r="D1" s="1"/>
      <c r="E1" s="1"/>
      <c r="F1" s="1"/>
      <c r="G1" s="1"/>
      <c r="H1" s="1"/>
      <c r="I1" s="1"/>
      <c r="J1" s="3"/>
      <c r="K1" s="4" t="s">
        <v>107</v>
      </c>
    </row>
    <row r="2" spans="1:11" ht="23.25" x14ac:dyDescent="0.5">
      <c r="A2" s="234" t="s">
        <v>27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1" x14ac:dyDescent="0.5">
      <c r="A3" s="104" t="s">
        <v>4</v>
      </c>
      <c r="B3" s="186" t="s">
        <v>109</v>
      </c>
      <c r="C3" s="186"/>
      <c r="D3" s="186"/>
      <c r="E3" s="186"/>
      <c r="F3" s="186"/>
      <c r="G3" s="186"/>
      <c r="H3" s="186"/>
      <c r="I3" s="186"/>
      <c r="J3" s="186"/>
      <c r="K3" s="186"/>
    </row>
    <row r="4" spans="1:11" x14ac:dyDescent="0.5">
      <c r="A4" s="104"/>
      <c r="B4" s="186" t="s">
        <v>110</v>
      </c>
      <c r="C4" s="186"/>
      <c r="D4" s="186"/>
      <c r="E4" s="186"/>
      <c r="F4" s="186"/>
      <c r="G4" s="186"/>
      <c r="H4" s="186"/>
      <c r="I4" s="186"/>
      <c r="J4" s="186"/>
      <c r="K4" s="186"/>
    </row>
    <row r="5" spans="1:11" x14ac:dyDescent="0.5">
      <c r="A5" s="104" t="s">
        <v>0</v>
      </c>
      <c r="B5" s="186" t="s">
        <v>111</v>
      </c>
      <c r="C5" s="186"/>
      <c r="D5" s="186"/>
      <c r="E5" s="186"/>
      <c r="F5" s="186"/>
      <c r="G5" s="186"/>
      <c r="H5" s="186"/>
      <c r="I5" s="186"/>
      <c r="J5" s="186"/>
      <c r="K5" s="186"/>
    </row>
    <row r="6" spans="1:11" x14ac:dyDescent="0.5">
      <c r="A6" s="104" t="s">
        <v>12</v>
      </c>
      <c r="B6" s="96"/>
      <c r="C6" s="186"/>
      <c r="D6" s="186"/>
      <c r="E6" s="186"/>
      <c r="F6" s="186"/>
      <c r="G6" s="101"/>
      <c r="H6" s="101"/>
      <c r="I6" s="101"/>
      <c r="J6" s="101"/>
      <c r="K6" s="101"/>
    </row>
    <row r="7" spans="1:11" x14ac:dyDescent="0.5">
      <c r="A7" s="104" t="s">
        <v>92</v>
      </c>
      <c r="B7" s="96"/>
      <c r="C7" s="237"/>
      <c r="D7" s="237"/>
      <c r="E7" s="237"/>
      <c r="F7" s="237"/>
      <c r="G7" s="237"/>
      <c r="H7" s="237"/>
      <c r="I7" s="237"/>
      <c r="J7" s="237"/>
      <c r="K7" s="101"/>
    </row>
    <row r="8" spans="1:11" x14ac:dyDescent="0.5">
      <c r="A8" s="104"/>
      <c r="B8" s="96"/>
      <c r="C8" s="237"/>
      <c r="D8" s="237"/>
      <c r="E8" s="237"/>
      <c r="F8" s="237"/>
      <c r="G8" s="237"/>
      <c r="H8" s="237"/>
      <c r="I8" s="237"/>
      <c r="J8" s="237"/>
      <c r="K8" s="101"/>
    </row>
    <row r="9" spans="1:11" x14ac:dyDescent="0.5">
      <c r="A9" s="1"/>
      <c r="B9" s="1"/>
      <c r="C9" s="1"/>
      <c r="D9" s="1"/>
      <c r="E9" s="1"/>
      <c r="F9" s="1"/>
      <c r="G9" s="1"/>
      <c r="H9" s="1" t="s">
        <v>66</v>
      </c>
      <c r="I9" s="1"/>
      <c r="J9" s="27" t="s">
        <v>11</v>
      </c>
      <c r="K9" s="106">
        <v>29.94</v>
      </c>
    </row>
    <row r="10" spans="1:11" x14ac:dyDescent="0.5">
      <c r="A10" s="97"/>
      <c r="B10" s="97"/>
      <c r="C10" s="29"/>
      <c r="D10" s="97"/>
      <c r="E10" s="98"/>
      <c r="F10" s="98"/>
      <c r="G10" s="98"/>
      <c r="H10" s="99"/>
      <c r="I10" s="98"/>
      <c r="J10" s="29"/>
      <c r="K10" s="4"/>
    </row>
    <row r="11" spans="1:11" x14ac:dyDescent="0.5">
      <c r="A11" s="238" t="s">
        <v>93</v>
      </c>
      <c r="B11" s="238"/>
      <c r="C11" s="238"/>
      <c r="D11" s="238"/>
      <c r="E11" s="238"/>
      <c r="F11" s="29"/>
      <c r="G11" s="29"/>
      <c r="H11" s="1"/>
      <c r="I11" s="1"/>
      <c r="J11" s="1"/>
      <c r="K11" s="1"/>
    </row>
    <row r="12" spans="1:11" x14ac:dyDescent="0.5">
      <c r="A12" s="29" t="s">
        <v>94</v>
      </c>
      <c r="B12" s="38"/>
      <c r="C12" s="33"/>
      <c r="D12" s="29"/>
      <c r="E12" s="1" t="s">
        <v>17</v>
      </c>
      <c r="F12" s="94">
        <f>'ข้อมูลราคาวัสดุ AC (ราคางบ)'!J12</f>
        <v>22087.8</v>
      </c>
      <c r="G12" s="29" t="s">
        <v>50</v>
      </c>
      <c r="H12" s="56" t="s">
        <v>11</v>
      </c>
      <c r="I12" s="153">
        <f>(F12/1000)*0.3</f>
        <v>6.626339999999999</v>
      </c>
      <c r="J12" s="56" t="s">
        <v>13</v>
      </c>
      <c r="K12" s="29"/>
    </row>
    <row r="13" spans="1:11" x14ac:dyDescent="0.5">
      <c r="A13" s="29" t="s">
        <v>96</v>
      </c>
      <c r="B13" s="38"/>
      <c r="C13" s="31"/>
      <c r="D13" s="29"/>
      <c r="E13" s="29"/>
      <c r="F13" s="1"/>
      <c r="G13" s="1"/>
      <c r="H13" s="56" t="s">
        <v>11</v>
      </c>
      <c r="I13" s="153">
        <v>6.93</v>
      </c>
      <c r="J13" s="56" t="s">
        <v>13</v>
      </c>
      <c r="K13" s="29"/>
    </row>
    <row r="14" spans="1:11" x14ac:dyDescent="0.5">
      <c r="A14" s="29"/>
      <c r="B14" s="38"/>
      <c r="C14" s="31"/>
      <c r="D14" s="36" t="s">
        <v>19</v>
      </c>
      <c r="E14" s="1"/>
      <c r="F14" s="1"/>
      <c r="G14" s="1"/>
      <c r="H14" s="56" t="s">
        <v>11</v>
      </c>
      <c r="I14" s="154">
        <f>I12+I13</f>
        <v>13.556339999999999</v>
      </c>
      <c r="J14" s="56" t="s">
        <v>13</v>
      </c>
      <c r="K14" s="29"/>
    </row>
    <row r="15" spans="1:11" ht="22.5" thickBot="1" x14ac:dyDescent="0.55000000000000004">
      <c r="A15" s="29"/>
      <c r="B15" s="29"/>
      <c r="C15" s="1"/>
      <c r="D15" s="110" t="s">
        <v>24</v>
      </c>
      <c r="E15" s="1"/>
      <c r="F15" s="56"/>
      <c r="G15" s="1"/>
      <c r="H15" s="56" t="s">
        <v>11</v>
      </c>
      <c r="I15" s="30">
        <f>ROUNDDOWN(I14,2)</f>
        <v>13.55</v>
      </c>
      <c r="J15" s="56" t="s">
        <v>13</v>
      </c>
      <c r="K15" s="1"/>
    </row>
    <row r="16" spans="1:11" ht="22.5" thickTop="1" x14ac:dyDescent="0.5">
      <c r="A16" s="29"/>
      <c r="B16" s="29"/>
      <c r="C16" s="1"/>
      <c r="D16" s="110"/>
      <c r="E16" s="1"/>
      <c r="F16" s="56"/>
      <c r="G16" s="1"/>
      <c r="H16" s="56"/>
      <c r="I16" s="33"/>
      <c r="J16" s="56"/>
      <c r="K16" s="1"/>
    </row>
    <row r="17" spans="1:11" x14ac:dyDescent="0.5">
      <c r="A17" s="28" t="s">
        <v>81</v>
      </c>
      <c r="B17" s="28"/>
      <c r="C17" s="28"/>
      <c r="D17" s="28"/>
      <c r="E17" s="28"/>
      <c r="F17" s="29"/>
      <c r="G17" s="40"/>
      <c r="H17" s="41"/>
      <c r="I17" s="42" t="s">
        <v>21</v>
      </c>
      <c r="J17" s="93">
        <v>5</v>
      </c>
      <c r="K17" s="87" t="s">
        <v>14</v>
      </c>
    </row>
    <row r="18" spans="1:11" x14ac:dyDescent="0.5">
      <c r="A18" s="29" t="s">
        <v>72</v>
      </c>
      <c r="B18" s="29"/>
      <c r="C18" s="29"/>
      <c r="D18" s="29"/>
      <c r="E18" s="29"/>
      <c r="F18" s="29"/>
      <c r="G18" s="1"/>
      <c r="H18" s="1"/>
      <c r="I18" s="56" t="s">
        <v>11</v>
      </c>
      <c r="J18" s="155">
        <v>134.453</v>
      </c>
      <c r="K18" s="56" t="s">
        <v>22</v>
      </c>
    </row>
    <row r="19" spans="1:11" x14ac:dyDescent="0.5">
      <c r="A19" s="29" t="s">
        <v>82</v>
      </c>
      <c r="B19" s="29"/>
      <c r="C19" s="35"/>
      <c r="D19" s="44"/>
      <c r="E19" s="29"/>
      <c r="F19" s="31"/>
      <c r="G19" s="1"/>
      <c r="H19" s="55">
        <v>0</v>
      </c>
      <c r="I19" s="56" t="s">
        <v>11</v>
      </c>
      <c r="J19" s="156">
        <f>(H19+80)*80/J18</f>
        <v>47.600276676608182</v>
      </c>
      <c r="K19" s="56" t="s">
        <v>23</v>
      </c>
    </row>
    <row r="20" spans="1:11" x14ac:dyDescent="0.5">
      <c r="A20" s="29" t="s">
        <v>100</v>
      </c>
      <c r="B20" s="29"/>
      <c r="C20" s="56"/>
      <c r="D20" s="44"/>
      <c r="E20" s="32"/>
      <c r="F20" s="32"/>
      <c r="G20" s="1"/>
      <c r="H20" s="1" t="s">
        <v>86</v>
      </c>
      <c r="I20" s="56" t="s">
        <v>11</v>
      </c>
      <c r="J20" s="157">
        <f>250000/10000</f>
        <v>25</v>
      </c>
      <c r="K20" s="56" t="s">
        <v>23</v>
      </c>
    </row>
    <row r="21" spans="1:11" x14ac:dyDescent="0.5">
      <c r="A21" s="236" t="s">
        <v>83</v>
      </c>
      <c r="B21" s="239"/>
      <c r="C21" s="239"/>
      <c r="D21" s="239"/>
      <c r="E21" s="239"/>
      <c r="F21" s="239"/>
      <c r="G21" s="239"/>
      <c r="H21" s="239"/>
      <c r="I21" s="239"/>
      <c r="J21" s="239"/>
      <c r="K21" s="239"/>
    </row>
    <row r="22" spans="1:11" x14ac:dyDescent="0.5">
      <c r="A22" s="235" t="s">
        <v>84</v>
      </c>
      <c r="B22" s="236"/>
      <c r="C22" s="236"/>
      <c r="D22" s="236"/>
      <c r="E22" s="236"/>
      <c r="F22" s="236"/>
      <c r="G22" s="236"/>
      <c r="H22" s="236"/>
      <c r="I22" s="236"/>
      <c r="J22" s="236"/>
      <c r="K22" s="236"/>
    </row>
    <row r="23" spans="1:11" x14ac:dyDescent="0.5">
      <c r="A23" s="29" t="s">
        <v>101</v>
      </c>
      <c r="B23" s="29"/>
      <c r="C23" s="29"/>
      <c r="D23" s="138"/>
      <c r="E23" s="45"/>
      <c r="F23" s="140">
        <f>'ข้อมูลราคาวัสดุ AC (ราคางบ)'!J11</f>
        <v>22087.8</v>
      </c>
      <c r="G23" s="107" t="s">
        <v>15</v>
      </c>
      <c r="H23" s="1">
        <v>5.1999999999999998E-2</v>
      </c>
      <c r="I23" s="56" t="s">
        <v>11</v>
      </c>
      <c r="J23" s="158">
        <f>F23*H23</f>
        <v>1148.5655999999999</v>
      </c>
      <c r="K23" s="56" t="s">
        <v>23</v>
      </c>
    </row>
    <row r="24" spans="1:11" x14ac:dyDescent="0.5">
      <c r="A24" s="29" t="s">
        <v>102</v>
      </c>
      <c r="B24" s="29"/>
      <c r="C24" s="29"/>
      <c r="D24" s="139"/>
      <c r="E24" s="45"/>
      <c r="F24" s="141">
        <f>'ข้อมูลราคาวัสดุ AC (ราคางบ)'!J16</f>
        <v>380.08</v>
      </c>
      <c r="G24" s="107" t="s">
        <v>15</v>
      </c>
      <c r="H24" s="1">
        <v>0.74</v>
      </c>
      <c r="I24" s="56" t="s">
        <v>11</v>
      </c>
      <c r="J24" s="159">
        <f>F24*H24</f>
        <v>281.25919999999996</v>
      </c>
      <c r="K24" s="56" t="s">
        <v>23</v>
      </c>
    </row>
    <row r="25" spans="1:11" x14ac:dyDescent="0.5">
      <c r="A25" s="1" t="s">
        <v>85</v>
      </c>
      <c r="B25" s="29"/>
      <c r="C25" s="29"/>
      <c r="D25" s="1"/>
      <c r="E25" s="1"/>
      <c r="F25" s="29"/>
      <c r="G25" s="1"/>
      <c r="H25" s="1"/>
      <c r="I25" s="56" t="s">
        <v>11</v>
      </c>
      <c r="J25" s="156">
        <v>372.43</v>
      </c>
      <c r="K25" s="56" t="s">
        <v>23</v>
      </c>
    </row>
    <row r="26" spans="1:11" x14ac:dyDescent="0.5">
      <c r="A26" s="1" t="s">
        <v>65</v>
      </c>
      <c r="B26" s="29"/>
      <c r="C26" s="29"/>
      <c r="D26" s="1"/>
      <c r="E26" s="1"/>
      <c r="F26" s="56">
        <v>0</v>
      </c>
      <c r="G26" s="1" t="s">
        <v>16</v>
      </c>
      <c r="H26" s="88" t="s">
        <v>73</v>
      </c>
      <c r="I26" s="56" t="s">
        <v>11</v>
      </c>
      <c r="J26" s="160">
        <v>0</v>
      </c>
      <c r="K26" s="56" t="s">
        <v>23</v>
      </c>
    </row>
    <row r="27" spans="1:11" x14ac:dyDescent="0.5">
      <c r="A27" s="1" t="s">
        <v>95</v>
      </c>
      <c r="B27" s="29"/>
      <c r="C27" s="29"/>
      <c r="D27" s="1"/>
      <c r="E27" s="1"/>
      <c r="F27" s="29"/>
      <c r="G27" s="46"/>
      <c r="H27" s="29"/>
      <c r="I27" s="56"/>
      <c r="J27" s="54"/>
      <c r="K27" s="107"/>
    </row>
    <row r="28" spans="1:11" x14ac:dyDescent="0.5">
      <c r="A28" s="1"/>
      <c r="B28" s="29"/>
      <c r="C28" s="29"/>
      <c r="D28" s="55">
        <v>11.63</v>
      </c>
      <c r="E28" s="107" t="s">
        <v>15</v>
      </c>
      <c r="F28" s="57">
        <v>1</v>
      </c>
      <c r="G28" s="46" t="s">
        <v>15</v>
      </c>
      <c r="H28" s="55">
        <v>8.33</v>
      </c>
      <c r="I28" s="56" t="s">
        <v>11</v>
      </c>
      <c r="J28" s="161">
        <f>D28*F28*H28</f>
        <v>96.877900000000011</v>
      </c>
      <c r="K28" s="56" t="s">
        <v>23</v>
      </c>
    </row>
    <row r="29" spans="1:11" ht="22.5" thickBot="1" x14ac:dyDescent="0.55000000000000004">
      <c r="A29" s="1" t="s">
        <v>19</v>
      </c>
      <c r="B29" s="29"/>
      <c r="C29" s="29"/>
      <c r="D29" s="1"/>
      <c r="E29" s="1"/>
      <c r="F29" s="56"/>
      <c r="G29" s="1"/>
      <c r="H29" s="1"/>
      <c r="I29" s="56" t="s">
        <v>11</v>
      </c>
      <c r="J29" s="162">
        <f>J19+J20+J23+J24+J25+J26+J28</f>
        <v>1971.7329766766081</v>
      </c>
      <c r="K29" s="56" t="s">
        <v>23</v>
      </c>
    </row>
    <row r="30" spans="1:11" ht="23.25" thickTop="1" thickBot="1" x14ac:dyDescent="0.55000000000000004">
      <c r="A30" s="1" t="s">
        <v>24</v>
      </c>
      <c r="B30" s="29"/>
      <c r="C30" s="29"/>
      <c r="D30" s="1"/>
      <c r="E30" s="1"/>
      <c r="F30" s="29"/>
      <c r="G30" s="1"/>
      <c r="H30" s="1"/>
      <c r="I30" s="56" t="s">
        <v>11</v>
      </c>
      <c r="J30" s="37">
        <f>ROUNDDOWN(J29/H28,2)</f>
        <v>236.7</v>
      </c>
      <c r="K30" s="107" t="s">
        <v>64</v>
      </c>
    </row>
    <row r="31" spans="1:11" ht="22.5" thickTop="1" x14ac:dyDescent="0.5">
      <c r="A31" s="1"/>
      <c r="B31" s="29"/>
      <c r="C31" s="29"/>
      <c r="D31" s="1"/>
      <c r="E31" s="1"/>
      <c r="F31" s="29"/>
      <c r="G31" s="1"/>
      <c r="H31" s="1"/>
      <c r="I31" s="56"/>
      <c r="J31" s="43"/>
      <c r="K31" s="107"/>
    </row>
    <row r="32" spans="1:11" x14ac:dyDescent="0.5">
      <c r="A32" s="39" t="s">
        <v>25</v>
      </c>
      <c r="B32" s="39"/>
      <c r="C32" s="47"/>
      <c r="D32" s="48"/>
      <c r="E32" s="39"/>
      <c r="F32" s="39"/>
      <c r="G32" s="32"/>
      <c r="H32" s="43"/>
      <c r="I32" s="32"/>
      <c r="J32" s="34"/>
      <c r="K32" s="29"/>
    </row>
    <row r="33" spans="1:11" x14ac:dyDescent="0.5">
      <c r="A33" s="39" t="s">
        <v>26</v>
      </c>
      <c r="B33" s="39"/>
      <c r="C33" s="39"/>
      <c r="D33" s="39"/>
      <c r="E33" s="39"/>
      <c r="F33" s="39"/>
      <c r="G33" s="32"/>
      <c r="H33" s="49"/>
      <c r="I33" s="32"/>
      <c r="J33" s="34"/>
      <c r="K33" s="29"/>
    </row>
    <row r="34" spans="1:11" ht="22.5" thickBot="1" x14ac:dyDescent="0.55000000000000004">
      <c r="A34" s="31" t="s">
        <v>108</v>
      </c>
      <c r="B34" s="31"/>
      <c r="C34" s="32"/>
      <c r="D34" s="31"/>
      <c r="E34" s="34"/>
      <c r="F34" s="32"/>
      <c r="G34" s="32" t="s">
        <v>11</v>
      </c>
      <c r="H34" s="52">
        <v>290</v>
      </c>
      <c r="I34" s="50" t="s">
        <v>13</v>
      </c>
      <c r="J34" s="1"/>
      <c r="K34" s="4"/>
    </row>
    <row r="35" spans="1:11" ht="22.5" thickTop="1" x14ac:dyDescent="0.5">
      <c r="A35" s="31"/>
      <c r="B35" s="31"/>
      <c r="C35" s="50"/>
      <c r="D35" s="31"/>
      <c r="E35" s="34"/>
      <c r="F35" s="32"/>
      <c r="G35" s="32"/>
      <c r="H35" s="163"/>
      <c r="I35" s="51"/>
      <c r="J35" s="1"/>
      <c r="K35" s="1"/>
    </row>
    <row r="36" spans="1:11" x14ac:dyDescent="0.5">
      <c r="A36" s="31"/>
      <c r="B36" s="31"/>
      <c r="C36" s="32"/>
      <c r="D36" s="31"/>
      <c r="E36" s="34"/>
      <c r="F36" s="32"/>
      <c r="G36" s="32"/>
      <c r="H36" s="155"/>
      <c r="I36" s="32"/>
      <c r="J36" s="1"/>
      <c r="K36" s="1"/>
    </row>
    <row r="37" spans="1:11" x14ac:dyDescent="0.5">
      <c r="A37" s="34"/>
      <c r="B37" s="34"/>
      <c r="C37" s="34"/>
      <c r="D37" s="34"/>
      <c r="E37" s="34"/>
      <c r="F37" s="32"/>
      <c r="G37" s="32"/>
      <c r="H37" s="155"/>
      <c r="I37" s="32"/>
      <c r="J37" s="1"/>
      <c r="K37" s="1"/>
    </row>
    <row r="38" spans="1:11" x14ac:dyDescent="0.5">
      <c r="A38" s="29"/>
      <c r="B38" s="29"/>
      <c r="C38" s="29"/>
      <c r="D38" s="29"/>
      <c r="E38" s="29"/>
      <c r="F38" s="29"/>
      <c r="G38" s="32"/>
      <c r="H38" s="155"/>
      <c r="I38" s="32"/>
      <c r="J38" s="1"/>
      <c r="K38" s="1"/>
    </row>
    <row r="39" spans="1:11" x14ac:dyDescent="0.5">
      <c r="A39" s="29"/>
      <c r="B39" s="29"/>
      <c r="C39" s="29"/>
      <c r="D39" s="110"/>
      <c r="E39" s="29"/>
      <c r="F39" s="29"/>
      <c r="G39" s="32"/>
      <c r="H39" s="164"/>
      <c r="I39" s="32"/>
      <c r="J39" s="32"/>
      <c r="K39" s="32"/>
    </row>
    <row r="40" spans="1:11" x14ac:dyDescent="0.5">
      <c r="A40" s="1"/>
      <c r="B40" s="1"/>
      <c r="C40" s="1"/>
      <c r="D40" s="1"/>
      <c r="E40" s="1"/>
      <c r="F40" s="1"/>
      <c r="G40" s="1"/>
      <c r="H40" s="56"/>
      <c r="I40" s="1"/>
      <c r="J40" s="1"/>
      <c r="K40" s="1"/>
    </row>
    <row r="41" spans="1:11" x14ac:dyDescent="0.5">
      <c r="A41" s="85"/>
      <c r="B41" s="152"/>
      <c r="C41" s="152"/>
      <c r="D41" s="152"/>
      <c r="E41" s="152"/>
      <c r="F41" s="152"/>
      <c r="G41" s="152"/>
      <c r="H41" s="152"/>
      <c r="I41" s="152"/>
      <c r="J41" s="152"/>
      <c r="K41" s="152"/>
    </row>
    <row r="42" spans="1:11" x14ac:dyDescent="0.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</row>
    <row r="43" spans="1:11" x14ac:dyDescent="0.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</row>
    <row r="44" spans="1:11" x14ac:dyDescent="0.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</row>
    <row r="45" spans="1:11" x14ac:dyDescent="0.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</row>
    <row r="46" spans="1:11" x14ac:dyDescent="0.5">
      <c r="A46" s="80"/>
      <c r="B46" s="152"/>
      <c r="C46" s="152"/>
      <c r="D46" s="152"/>
      <c r="E46" s="152"/>
      <c r="F46" s="152"/>
      <c r="G46" s="152"/>
      <c r="H46" s="152"/>
      <c r="I46" s="152"/>
      <c r="J46" s="152"/>
      <c r="K46" s="152"/>
    </row>
  </sheetData>
  <mergeCells count="10">
    <mergeCell ref="B5:K5"/>
    <mergeCell ref="A2:K2"/>
    <mergeCell ref="B3:K3"/>
    <mergeCell ref="B4:K4"/>
    <mergeCell ref="A22:K22"/>
    <mergeCell ref="C6:F6"/>
    <mergeCell ref="C7:J7"/>
    <mergeCell ref="C8:J8"/>
    <mergeCell ref="A11:E11"/>
    <mergeCell ref="A21:K21"/>
  </mergeCells>
  <conditionalFormatting sqref="G17:H17">
    <cfRule type="cellIs" dxfId="0" priority="1" stopIfTrue="1" operator="equal">
      <formula>0</formula>
    </cfRule>
  </conditionalFormatting>
  <dataValidations disablePrompts="1" count="2">
    <dataValidation allowBlank="1" showInputMessage="1" showErrorMessage="1" prompt="จากราคาค่าดำเนินการค่าเสื่อมราคา" sqref="J25"/>
    <dataValidation allowBlank="1" showInputMessage="1" showErrorMessage="1" prompt="ปริมาณงานน้อยกว่า10000ตัน ให้คิด 10000 ตัน" sqref="J20"/>
  </dataValidation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งาน AC (ราคางบ)</vt:lpstr>
      <vt:lpstr>ข้อมูลราคาวัสดุ AC (ราคางบ)</vt:lpstr>
      <vt:lpstr>ราคางานต้นทุน AC (ราคางบ)</vt:lpstr>
    </vt:vector>
  </TitlesOfParts>
  <Company>Boonseanrang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-SVOA-PC</cp:lastModifiedBy>
  <cp:lastPrinted>2024-04-03T07:25:37Z</cp:lastPrinted>
  <dcterms:created xsi:type="dcterms:W3CDTF">2005-03-05T09:54:06Z</dcterms:created>
  <dcterms:modified xsi:type="dcterms:W3CDTF">2024-04-30T04:01:56Z</dcterms:modified>
</cp:coreProperties>
</file>