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ตุ๊กตา (รวมเอกสารในไดร์ฟเดิม)\ตต\ปีงบประมาณ 2568\2568 งบประมาณ เงินสะสม (ครุภัณฑ์+สิ่งก่อสร้าง+ คชจ.กีฬาสาธิต)\"/>
    </mc:Choice>
  </mc:AlternateContent>
  <xr:revisionPtr revIDLastSave="0" documentId="8_{B023DC27-5868-4F7B-AEBD-C73CB04163A2}" xr6:coauthVersionLast="36" xr6:coauthVersionMax="36" xr10:uidLastSave="{00000000-0000-0000-0000-000000000000}"/>
  <bookViews>
    <workbookView xWindow="0" yWindow="0" windowWidth="20490" windowHeight="7575" xr2:uid="{6DB1083F-BB67-4CB0-9500-A602AAE8FC62}"/>
  </bookViews>
  <sheets>
    <sheet name="ปร.6" sheetId="2" r:id="rId1"/>
    <sheet name="ปร.5-1" sheetId="3" r:id="rId2"/>
    <sheet name="ขั้นตอนประมาณราคา" sheetId="5" r:id="rId3"/>
    <sheet name="ปร.4 (รวม)" sheetId="7" r:id="rId4"/>
    <sheet name="ปร.4" sheetId="6" r:id="rId5"/>
    <sheet name="Factor F" sheetId="8" r:id="rId6"/>
  </sheets>
  <definedNames>
    <definedName name="_xlnm.Print_Area" localSheetId="5">'Factor F'!$A$1:$M$33</definedName>
    <definedName name="_xlnm.Print_Area" localSheetId="4">ปร.4!$A$1:$M$41</definedName>
    <definedName name="_xlnm.Print_Area" localSheetId="3">'ปร.4 (รวม)'!$A$1:$M$24</definedName>
    <definedName name="_xlnm.Print_Area" localSheetId="1">'ปร.5-1'!$A$1:$I$38</definedName>
    <definedName name="_xlnm.Print_Area" localSheetId="0">ปร.6!$A$1:$G$37</definedName>
    <definedName name="_xlnm.Print_Titles" localSheetId="4">ปร.4!$1:$11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" i="7" l="1"/>
  <c r="F13" i="6" l="1"/>
  <c r="I13" i="6" s="1"/>
  <c r="F16" i="6"/>
  <c r="F19" i="6"/>
  <c r="F20" i="6"/>
  <c r="F21" i="6"/>
  <c r="I19" i="6"/>
  <c r="F15" i="6"/>
  <c r="F14" i="6"/>
  <c r="K31" i="6"/>
  <c r="I31" i="6"/>
  <c r="K34" i="6"/>
  <c r="I34" i="6"/>
  <c r="H32" i="6"/>
  <c r="L7" i="8"/>
  <c r="K36" i="6"/>
  <c r="I36" i="6"/>
  <c r="K25" i="6"/>
  <c r="I25" i="6"/>
  <c r="K19" i="6" l="1"/>
  <c r="L19" i="6" s="1"/>
  <c r="L34" i="6"/>
  <c r="K13" i="6"/>
  <c r="L13" i="6" s="1"/>
  <c r="L31" i="6"/>
  <c r="L36" i="6"/>
  <c r="L25" i="6"/>
  <c r="F24" i="6"/>
  <c r="K24" i="6" s="1"/>
  <c r="H30" i="6"/>
  <c r="I30" i="6" s="1"/>
  <c r="I21" i="6"/>
  <c r="K17" i="6"/>
  <c r="I17" i="6"/>
  <c r="I20" i="6"/>
  <c r="K15" i="6"/>
  <c r="K14" i="6"/>
  <c r="I15" i="6"/>
  <c r="E15" i="8"/>
  <c r="E19" i="8" s="1"/>
  <c r="E17" i="8"/>
  <c r="E20" i="8" s="1"/>
  <c r="I32" i="6"/>
  <c r="I35" i="6"/>
  <c r="K30" i="6"/>
  <c r="K32" i="6"/>
  <c r="K35" i="6"/>
  <c r="L17" i="6" l="1"/>
  <c r="I24" i="6"/>
  <c r="L24" i="6" s="1"/>
  <c r="I23" i="6"/>
  <c r="L35" i="6"/>
  <c r="L32" i="6"/>
  <c r="L30" i="6"/>
  <c r="L37" i="6" s="1"/>
  <c r="L15" i="6"/>
  <c r="I14" i="6"/>
  <c r="L14" i="6" s="1"/>
  <c r="M8" i="5" l="1"/>
  <c r="L13" i="7"/>
  <c r="K23" i="6"/>
  <c r="L23" i="6" s="1"/>
  <c r="K22" i="6"/>
  <c r="K20" i="6"/>
  <c r="L20" i="6" s="1"/>
  <c r="K21" i="6"/>
  <c r="L21" i="6" s="1"/>
  <c r="I22" i="6" l="1"/>
  <c r="L22" i="6" s="1"/>
  <c r="M32" i="5" l="1"/>
  <c r="K16" i="6"/>
  <c r="I16" i="6"/>
  <c r="L16" i="6" l="1"/>
  <c r="M33" i="5"/>
  <c r="M34" i="5" s="1"/>
  <c r="L26" i="6" l="1"/>
  <c r="L39" i="6" l="1"/>
  <c r="E16" i="8" s="1"/>
  <c r="L12" i="7"/>
  <c r="M6" i="5" s="1"/>
  <c r="G40" i="6" l="1"/>
  <c r="M11" i="5"/>
  <c r="M19" i="5" s="1"/>
  <c r="M29" i="5" s="1"/>
  <c r="F15" i="3" s="1"/>
  <c r="L21" i="7"/>
  <c r="L22" i="7" s="1"/>
  <c r="E21" i="8" l="1"/>
  <c r="G14" i="3" s="1"/>
  <c r="G23" i="7"/>
  <c r="E22" i="8" l="1"/>
  <c r="I30" i="5"/>
  <c r="M31" i="5" s="1"/>
  <c r="M37" i="5" l="1"/>
  <c r="H15" i="3"/>
  <c r="H22" i="3" s="1"/>
  <c r="D24" i="3" s="1"/>
  <c r="M30" i="5"/>
  <c r="G15" i="3" s="1"/>
  <c r="F16" i="2" l="1"/>
  <c r="F23" i="2" s="1"/>
  <c r="B24" i="2" s="1"/>
</calcChain>
</file>

<file path=xl/sharedStrings.xml><?xml version="1.0" encoding="utf-8"?>
<sst xmlns="http://schemas.openxmlformats.org/spreadsheetml/2006/main" count="293" uniqueCount="171">
  <si>
    <t>รายการ</t>
  </si>
  <si>
    <t>ค่าก่อสร้าง</t>
  </si>
  <si>
    <t>(บาท)</t>
  </si>
  <si>
    <t>หมายเหตุ</t>
  </si>
  <si>
    <t>แบบสรุปราคากลางค่าก่อสร้าง</t>
  </si>
  <si>
    <t>กลุ่มงาน/งาน</t>
  </si>
  <si>
    <t>ชื่อโครงการ/งานก่อสร้าง</t>
  </si>
  <si>
    <t>สถานที่ก่อสร้าง</t>
  </si>
  <si>
    <t>แบบเลขที่</t>
  </si>
  <si>
    <t>หน่วยงานเจ้าของโครงการ</t>
  </si>
  <si>
    <t>งานก่อสร้าง</t>
  </si>
  <si>
    <t>เป็นเงินประมาณ</t>
  </si>
  <si>
    <t>ลำดับที่</t>
  </si>
  <si>
    <t>รวมค่าก่อสร้างเป็นเงินทั้งสิ้น</t>
  </si>
  <si>
    <t>ตัวอักษร :</t>
  </si>
  <si>
    <t>คณะกรรมการกำหนดราคากลาง</t>
  </si>
  <si>
    <t>ประธานกรรมการ</t>
  </si>
  <si>
    <t>กรรมการ</t>
  </si>
  <si>
    <t>ก่อสร้างอาคาร</t>
  </si>
  <si>
    <t>ค่างานต้นทุน</t>
  </si>
  <si>
    <t>FACTOR F</t>
  </si>
  <si>
    <t>ค่าก่อสร้างทั้งหมด</t>
  </si>
  <si>
    <t>เงื่อนไขการใช้ตาราง FACTOR F</t>
  </si>
  <si>
    <t>เงินล่วงหน้าจ่าย</t>
  </si>
  <si>
    <t>เงินประกันผลงานหัก</t>
  </si>
  <si>
    <t>ดอกเบี้ยเงินกู้</t>
  </si>
  <si>
    <t>-</t>
  </si>
  <si>
    <t>%</t>
  </si>
  <si>
    <t>สรุป</t>
  </si>
  <si>
    <t>รวมราคาค่าก่อสร้างเป็นเงินทั้งสิ้น</t>
  </si>
  <si>
    <t>(</t>
  </si>
  <si>
    <t>)</t>
  </si>
  <si>
    <t>ขนาดหรือเนื้อที่อาคาร</t>
  </si>
  <si>
    <t>เฉลี่ยราคาประมาณ</t>
  </si>
  <si>
    <t>ตร.ม.</t>
  </si>
  <si>
    <t>บาท/ตร.ม.</t>
  </si>
  <si>
    <t>ค่าภาษีมูลค่าเพิ่ม (VAT)</t>
  </si>
  <si>
    <t>แบบสรุปค่าก่อสร้าง</t>
  </si>
  <si>
    <t>แบบ ปร.5 แผ่น 1</t>
  </si>
  <si>
    <t xml:space="preserve">แบบ ปร.6  </t>
  </si>
  <si>
    <t>ขั้นตอนในการประมาณราคาค่าก่อสร้างของงานอาคาร</t>
  </si>
  <si>
    <t>จากแผ่นที่</t>
  </si>
  <si>
    <t>จำนวนเงินรวม</t>
  </si>
  <si>
    <t>ส่วนที่ 1 ค่างาน(ทุน)</t>
  </si>
  <si>
    <t>กลุ่มงานที่  1   (คิดเฉพาะค่าวัสดุและค่าแรงหรือทุนซึ่งยังไม่รวมค่าอำนวยการ กำไรและค่าภาษี)</t>
  </si>
  <si>
    <t>รวมค่างานกลุ่มงานที่  1  เป็นเงิน</t>
  </si>
  <si>
    <t>กลุ่มงานที่ 2  (คิดเฉพาะค่าวัสดุและค่าแรงหรือทุนซึ่งยังไม่รวมค่าอำนวยการ กำไรและค่าภาษี)</t>
  </si>
  <si>
    <t>2.1 งานครุภัณฑ์จัดจ้างหรือสั่งทำ</t>
  </si>
  <si>
    <t>รวมค่างานกลุ่มงานที่  2  เป็นเงิน</t>
  </si>
  <si>
    <t>กลุ่มงานที่ 3  (คิดเฉพาะค่าวัสดุและค่าแรงหรือทุนซึ่งยังไม่รวมค่าอำนวยการ กำไรและค่าภาษี)</t>
  </si>
  <si>
    <t>3.1 งานภูมิทัศน์</t>
  </si>
  <si>
    <t>3.2 งานผังบริเวณและสิ่งก่อสร้างประกอบอื่นๆ</t>
  </si>
  <si>
    <t>รวมค่างานกลุ่มงานที่  3  เป็นเงิน</t>
  </si>
  <si>
    <t>รวมค่างานส่วนที่ 1</t>
  </si>
  <si>
    <t xml:space="preserve">งานครุภัณฑ์จัดซื้อหรือสั่งซื้อ ระบบโสต ระบบโสตทัศน์ อุปกรณ์ระบบรักษาความปลอดภัย </t>
  </si>
  <si>
    <t>คอมพิวเตอร์และอุปกรณ์คอมพิวเตอร์ ครุภัณฑ์ลอยตัวทุกชนิด</t>
  </si>
  <si>
    <t>รวมค่างานส่วนที่ 2</t>
  </si>
  <si>
    <t>หมวดค่าใช้จ่ายพิเศษตามข้อกำหนดเงื่อนไขและความจำเป็นต้องมี</t>
  </si>
  <si>
    <t>รวมค่างานส่วนที่ 3</t>
  </si>
  <si>
    <t xml:space="preserve"> </t>
  </si>
  <si>
    <t>ก</t>
  </si>
  <si>
    <t>ค่างานส่วนที่  1  (คิดเฉพาะค่าวัสดุและค่าแรงหรือทุนซึ่งยังไม่รวมค่าอำนวยการ ดอกเบี้ย กำไรและค่าภาษี)</t>
  </si>
  <si>
    <t xml:space="preserve">คูณกับค่าใช้จ่ายทั้งหมดในรูปของ  FACTOR  F  ตามตาราง FACTOR  F ตาราง 1  = </t>
  </si>
  <si>
    <t>รวมเป็นค่าก่อสร้าง  ข้อ ก. (=ค่าFactor Fของค่างานส่วนที่ 1X ค่างานส่วนที่1 )</t>
  </si>
  <si>
    <t>ข</t>
  </si>
  <si>
    <t>ค่างานส่วนที่  2  (คิดราคาผู้ผลิตหรือตัวแทนจำหน่ายซึ่งยังไม่รวมค่าภาษี)</t>
  </si>
  <si>
    <t>บวกกับค่าภาษีมูลค่าเพิ่ม</t>
  </si>
  <si>
    <t>รวมเป็นค่าก่อสร้าง  ข้อ ข. (=ค่างานส่วนที่ 2 + ค่าภาษีมูลค่าเพิ่มของค่างานส่วนที่ 2)</t>
  </si>
  <si>
    <t>ค</t>
  </si>
  <si>
    <t>ค่างานสุทธิของค่างานส่วนที่  3  (ค่าใช้จ่ายพิเศษตามข้อกำหนดถ้ามี)</t>
  </si>
  <si>
    <t xml:space="preserve">รวมเป็นค่าก่อสร้างทั้งหมดคือ  ข้อ ค. </t>
  </si>
  <si>
    <t>ง</t>
  </si>
  <si>
    <t>รวมเป็นค่าก่อสร้างทั้งหมด = ข้อ ก. + ข้อ ข. + ข้อ ค.</t>
  </si>
  <si>
    <t>ส่วนที่ 2 หมวดงานครุภัณฑ์จัดซื้อหรือสั่งซื้อ(คิดราคาผู้ผลิตหรือตัวแทนจำหน่ายซึ่งยังไม่รวมค่าภาษี)</t>
  </si>
  <si>
    <t>1.1 งานรื้อถอน</t>
  </si>
  <si>
    <t>1.2 งานโครงสร้างวิศวกรรม</t>
  </si>
  <si>
    <t>1.3 งานสถาปัตยกรรม</t>
  </si>
  <si>
    <t>1.5 งานระบบไฟฟ้าและสื่อสาร</t>
  </si>
  <si>
    <t>1.6 งานระบบปรับอากาศและระบายอากาศ</t>
  </si>
  <si>
    <t>แบบแสดงรายการ ปริมาณงานและราคา</t>
  </si>
  <si>
    <t>จำนวน</t>
  </si>
  <si>
    <t>หน่วย</t>
  </si>
  <si>
    <t>ราคาต่อหน่วย</t>
  </si>
  <si>
    <t>จำนวนเงิน</t>
  </si>
  <si>
    <t>รวมค่าวัสดุและค่าแรงงาน</t>
  </si>
  <si>
    <t>ค่าวัสดุ (บาท)</t>
  </si>
  <si>
    <t>ค่าแรงงาน (บาท)</t>
  </si>
  <si>
    <t>รวมทั้งสิ้น</t>
  </si>
  <si>
    <t>รวมราคาค่าก่อสร้างทั้งสิ้น</t>
  </si>
  <si>
    <t>คำนวณราคากลางโดย</t>
  </si>
  <si>
    <t>รวมราค่าก่อสร้าง</t>
  </si>
  <si>
    <t>คำนวณค่า Factor F</t>
  </si>
  <si>
    <t>ตาราง Factor F  งานอาคาร</t>
  </si>
  <si>
    <t>การคำนวณหาค่า Factor-F</t>
  </si>
  <si>
    <t>ค่าภาษีมูลค่าเพิ่ม</t>
  </si>
  <si>
    <t>Factor F =</t>
  </si>
  <si>
    <r>
      <t>D - ((D-E)*(A-</t>
    </r>
    <r>
      <rPr>
        <b/>
        <sz val="18"/>
        <color indexed="12"/>
        <rFont val="TH SarabunPSK"/>
        <family val="2"/>
      </rPr>
      <t>B</t>
    </r>
    <r>
      <rPr>
        <b/>
        <sz val="18"/>
        <rFont val="TH SarabunPSK"/>
        <family val="2"/>
      </rPr>
      <t>)/(</t>
    </r>
    <r>
      <rPr>
        <b/>
        <sz val="18"/>
        <color indexed="10"/>
        <rFont val="TH SarabunPSK"/>
        <family val="2"/>
      </rPr>
      <t>C</t>
    </r>
    <r>
      <rPr>
        <b/>
        <sz val="18"/>
        <rFont val="TH SarabunPSK"/>
        <family val="2"/>
      </rPr>
      <t>-</t>
    </r>
    <r>
      <rPr>
        <b/>
        <sz val="18"/>
        <color indexed="12"/>
        <rFont val="TH SarabunPSK"/>
        <family val="2"/>
      </rPr>
      <t>B</t>
    </r>
    <r>
      <rPr>
        <b/>
        <sz val="18"/>
        <rFont val="TH SarabunPSK"/>
        <family val="2"/>
      </rPr>
      <t>))</t>
    </r>
  </si>
  <si>
    <t>Factor F</t>
  </si>
  <si>
    <t>B</t>
  </si>
  <si>
    <t>B : ค่างานต้นทุนต่ำ</t>
  </si>
  <si>
    <t>A</t>
  </si>
  <si>
    <t>A : ค่างานต้นทุนที่ประมาณราคาได้(วัสดุ+แรงงาน)</t>
  </si>
  <si>
    <t>C</t>
  </si>
  <si>
    <t>C : ค่างานต้นทุนสูง</t>
  </si>
  <si>
    <t>D</t>
  </si>
  <si>
    <t>D : Factor F ทุนต่ำ</t>
  </si>
  <si>
    <t>E</t>
  </si>
  <si>
    <t>E : Factor F ทุนสูง</t>
  </si>
  <si>
    <t>นำค่านี้ไปใช้ในการคำนวณ</t>
  </si>
  <si>
    <t>(ให้กรอกข้อมูลลงในช่อง A,B,C เท่านั้น)</t>
  </si>
  <si>
    <t>หนังสือกรมบัญชีกลางที่ กค0433.2 / ว499  28 สิงหาคม 2566</t>
  </si>
  <si>
    <t xml:space="preserve">แบบ ปร.4 แผ่นที่ 1 </t>
  </si>
  <si>
    <t>แบบ ปร.4 แผ่นที่ 2</t>
  </si>
  <si>
    <t>A*Factor F =</t>
  </si>
  <si>
    <t>หมวดโครงสร้าง</t>
  </si>
  <si>
    <t>หมวดงานโครงสร้าง</t>
  </si>
  <si>
    <t>งานแบบหล่อคอนกรีต</t>
  </si>
  <si>
    <t>ลบ.ม.</t>
  </si>
  <si>
    <t>ม.</t>
  </si>
  <si>
    <t>เมตร</t>
  </si>
  <si>
    <t>คณะกรรมการ</t>
  </si>
  <si>
    <t>งานปรับปรุงพื้นที่ลานกิจกรรม โรงเรียนสาธิต มศว องครักษ์ จำนวน 1 งาน</t>
  </si>
  <si>
    <t xml:space="preserve">สถาบันวิจัย พัฒนา และสาธิตการศึกษา มหาวิทยาลัยศรีนครินทรวิโรฒ </t>
  </si>
  <si>
    <t>ตำบลองครักษ์ อำเภอองครักษ์ จังหวัดนครนายก</t>
  </si>
  <si>
    <t>สถาบันวิจัย พัฒนา และสาธิตการศึกษา มหาวิทยาลัยศรีนครินทรวิโรฒ</t>
  </si>
  <si>
    <t>......................................................</t>
  </si>
  <si>
    <t>...................................................</t>
  </si>
  <si>
    <t>..................................................</t>
  </si>
  <si>
    <t>งานคอนกรีตโครงสร้าง 240 KSC. (Cylinder)  หนา 0.10 ม.</t>
  </si>
  <si>
    <t>งานเหล็กตะแกรง Wiremesh 4 มม. @0.25 ม.</t>
  </si>
  <si>
    <t>..........................................................................</t>
  </si>
  <si>
    <t>ส่วนที่ 3 ค่าใช้จ่ายพิเศษตามข้อกำหนด (ถ้ามี) (คิดในราคาเหมารวมซึ่งรวมค่าใช้จ่ายและค่าภาษีไว้ด้วยแล้ว)</t>
  </si>
  <si>
    <t>ส่วนที่ 4 สรุปค่าก่อสร้างทั้งหมด</t>
  </si>
  <si>
    <t>ลบ.ม.(หลวม)</t>
  </si>
  <si>
    <t>งานทรายหยาบรองพื้นหนา 0.05 ม.</t>
  </si>
  <si>
    <t>กก.</t>
  </si>
  <si>
    <t>งานท่อระบายน้ำ (ท่อระบายน้ำ PVC6") ชั้น 13.5</t>
  </si>
  <si>
    <t>กล่อง</t>
  </si>
  <si>
    <t>เหล็กเส้นกลมผิวข้ออ้อย DB 12 mm. SD 40</t>
  </si>
  <si>
    <t>ค่าแรงหยอดยางมะตอย</t>
  </si>
  <si>
    <t>รางวีคอนกรีต (0.15*0.50*1.00 ม.)</t>
  </si>
  <si>
    <t xml:space="preserve">บ่อพักน้ำคอนกรีตสำเร็จรูปพร้อมฝา 30x40 ซม. </t>
  </si>
  <si>
    <t>ชุด</t>
  </si>
  <si>
    <t xml:space="preserve">รางระบายน้ำคอนกรีตสำเร็จรูป (U-Ditch) </t>
  </si>
  <si>
    <t>จุด</t>
  </si>
  <si>
    <t>เชื่อมต่อท่อระบายน้ำจากรางระบายน้ำเข้าบ่อพักน้ำเดิม</t>
  </si>
  <si>
    <t>วัสดุยารอยต่อ Tipco Joint Sealer 12 กก.</t>
  </si>
  <si>
    <t>งานเดินท่อ PVC ขนาด 6" ลอดทางเดิน Cover way</t>
  </si>
  <si>
    <t>ขนาดภายใน 0.25x0.30 ม. มีบ่ารองรับฝา และฝาปิด</t>
  </si>
  <si>
    <t>พื้นดินเดิมปรับระดับ และบดอัดดินแน่น</t>
  </si>
  <si>
    <t xml:space="preserve">งานดิน หนา 10 ซม. </t>
  </si>
  <si>
    <t>งานอัดแน่นดินธรรมดา</t>
  </si>
  <si>
    <t xml:space="preserve">พลาสติกอเนกประสงค์ (พลาสติกปูพื้นคอนกรีต) </t>
  </si>
  <si>
    <t>รวงข้าว ขนาด 1.2 สีขาวขุ่น</t>
  </si>
  <si>
    <t>งานระบายน้ำ</t>
  </si>
  <si>
    <t>ม้วน</t>
  </si>
  <si>
    <t>ค่าแรงปูแผ่นพลาสติกอเนกประสงค์</t>
  </si>
  <si>
    <t>รวมมูลค่างานหมวดโครงสร้าง</t>
  </si>
  <si>
    <t>รวมมูลค่างานงานระบายน้ำ</t>
  </si>
  <si>
    <t>1.4 งานระบบระบายน้ำ</t>
  </si>
  <si>
    <t>(อาจารย์พะเยาว์ ตองแก้ว)</t>
  </si>
  <si>
    <t>(นายปกรณ์ภัทร บุดชา)</t>
  </si>
  <si>
    <t>เมื่อวันที่  9  เดือน กันยายน  พ.ศ. 2568</t>
  </si>
  <si>
    <t>คำนวณราคากลาง เมื่อวันที่ 9 เดือน กันยายน พ.ศ. 2568</t>
  </si>
  <si>
    <t>แบบ ปร.4  ที่แนบ         มีจำนวน  3   แผ่น</t>
  </si>
  <si>
    <t>แบบ ปร.4 และ ปร.5 ที่แนบ         มีจำนวน 4  แผ่น</t>
  </si>
  <si>
    <t>คำนวณราคากลาง เมื่อวันที่  9  เดือน กันยายน  พ.ศ. 2568</t>
  </si>
  <si>
    <t>(อาจารย์ ดร.เสฎฐา ศาสนนันทน์)</t>
  </si>
  <si>
    <t>(.......................................................................)</t>
  </si>
  <si>
    <t xml:space="preserve">                (..................................................................)</t>
  </si>
  <si>
    <t xml:space="preserve">                             (.........................................................)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</si>
</sst>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87" formatCode="_-* #,##0.00_-;\-* #,##0.00_-;_-* &quot;-&quot;??_-;_-@_-"/>
    <numFmt numFmtId="188" formatCode="0.0000"/>
    <numFmt numFmtId="189" formatCode="_-* #,##0_-;\-* #,##0_-;_-* &quot;-&quot;??_-;_-@_-"/>
    <numFmt numFmtId="190" formatCode="_-* #,##0.0000_-;\-* #,##0.0000_-;_-* &quot;-&quot;??_-;_-@_-"/>
    <numFmt numFmtId="191" formatCode="_-* #,##0.00000_-;\-* #,##0.00000_-;_-* &quot;-&quot;??_-;_-@_-"/>
    <numFmt numFmtId="192" formatCode="_-* #,##0.00_-;\-* #,##0.00_-;_-* \-??_-;_-@_-"/>
  </numFmts>
  <fonts count="42">
    <font>
      <sz val="11"/>
      <color theme="1"/>
      <name val="Tahoma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2"/>
      <name val="TH SarabunPSK"/>
      <family val="2"/>
    </font>
    <font>
      <sz val="16"/>
      <name val="TH SarabunPSK"/>
      <family val="2"/>
    </font>
    <font>
      <b/>
      <sz val="16"/>
      <name val="TH SarabunPSK"/>
      <family val="2"/>
    </font>
    <font>
      <b/>
      <sz val="20"/>
      <name val="TH SarabunPSK"/>
      <family val="2"/>
    </font>
    <font>
      <b/>
      <u/>
      <sz val="16"/>
      <color theme="1"/>
      <name val="TH SarabunPSK"/>
      <family val="2"/>
    </font>
    <font>
      <u val="singleAccounting"/>
      <sz val="16"/>
      <color theme="1"/>
      <name val="TH SarabunPSK"/>
      <family val="2"/>
    </font>
    <font>
      <b/>
      <u val="singleAccounting"/>
      <sz val="16"/>
      <color theme="1"/>
      <name val="TH SarabunPSK"/>
      <family val="2"/>
    </font>
    <font>
      <sz val="8"/>
      <name val="Tahoma"/>
      <family val="2"/>
      <charset val="222"/>
      <scheme val="minor"/>
    </font>
    <font>
      <sz val="10"/>
      <name val="Arial"/>
      <family val="2"/>
    </font>
    <font>
      <sz val="14"/>
      <name val="Cordia New"/>
      <family val="2"/>
    </font>
    <font>
      <b/>
      <sz val="26"/>
      <name val="TH SarabunPSK"/>
      <family val="2"/>
    </font>
    <font>
      <b/>
      <sz val="16"/>
      <color rgb="FFFF0000"/>
      <name val="TH SarabunPSK"/>
      <family val="2"/>
    </font>
    <font>
      <b/>
      <sz val="14"/>
      <color rgb="FFFF0000"/>
      <name val="TH SarabunPSK"/>
      <family val="2"/>
    </font>
    <font>
      <b/>
      <sz val="14"/>
      <name val="TH SarabunPSK"/>
      <family val="2"/>
    </font>
    <font>
      <b/>
      <sz val="18"/>
      <name val="TH SarabunPSK"/>
      <family val="2"/>
    </font>
    <font>
      <b/>
      <sz val="18"/>
      <color indexed="12"/>
      <name val="TH SarabunPSK"/>
      <family val="2"/>
    </font>
    <font>
      <b/>
      <sz val="18"/>
      <color indexed="10"/>
      <name val="TH SarabunPSK"/>
      <family val="2"/>
    </font>
    <font>
      <sz val="14"/>
      <color indexed="12"/>
      <name val="TH SarabunPSK"/>
      <family val="2"/>
    </font>
    <font>
      <b/>
      <sz val="14"/>
      <color indexed="12"/>
      <name val="TH SarabunPSK"/>
      <family val="2"/>
    </font>
    <font>
      <b/>
      <sz val="14"/>
      <color indexed="21"/>
      <name val="TH SarabunPSK"/>
      <family val="2"/>
    </font>
    <font>
      <b/>
      <sz val="14"/>
      <color indexed="8"/>
      <name val="TH SarabunPSK"/>
      <family val="2"/>
    </font>
    <font>
      <b/>
      <sz val="14"/>
      <color indexed="10"/>
      <name val="TH SarabunPSK"/>
      <family val="2"/>
    </font>
    <font>
      <sz val="11"/>
      <color theme="1"/>
      <name val="Tahoma"/>
      <family val="2"/>
      <charset val="222"/>
      <scheme val="minor"/>
    </font>
    <font>
      <sz val="15"/>
      <color theme="1"/>
      <name val="TH SarabunPSK"/>
      <family val="2"/>
    </font>
    <font>
      <sz val="12"/>
      <name val="Arial"/>
      <family val="2"/>
      <charset val="222"/>
    </font>
    <font>
      <sz val="16"/>
      <color rgb="FFFF0000"/>
      <name val="TH SarabunPSK"/>
      <family val="2"/>
    </font>
    <font>
      <b/>
      <i/>
      <sz val="16"/>
      <color indexed="12"/>
      <name val="TH SarabunPSK"/>
      <family val="2"/>
    </font>
    <font>
      <b/>
      <i/>
      <sz val="16"/>
      <color indexed="8"/>
      <name val="TH SarabunPSK"/>
      <family val="2"/>
    </font>
    <font>
      <sz val="16"/>
      <color indexed="8"/>
      <name val="TH SarabunPSK"/>
      <family val="2"/>
    </font>
    <font>
      <b/>
      <sz val="15"/>
      <name val="TH SarabunPSK"/>
      <family val="2"/>
    </font>
    <font>
      <sz val="15"/>
      <color theme="1"/>
      <name val="Tahoma"/>
      <family val="2"/>
      <charset val="222"/>
      <scheme val="minor"/>
    </font>
    <font>
      <sz val="15"/>
      <name val="TH SarabunPSK"/>
      <family val="2"/>
    </font>
    <font>
      <b/>
      <u/>
      <sz val="15"/>
      <name val="TH SarabunPSK"/>
      <family val="2"/>
    </font>
    <font>
      <sz val="16"/>
      <color rgb="FF002060"/>
      <name val="TH SarabunPSK"/>
      <family val="2"/>
    </font>
    <font>
      <b/>
      <u/>
      <sz val="16"/>
      <name val="TH SarabunPSK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7">
    <xf numFmtId="0" fontId="0" fillId="0" borderId="0"/>
    <xf numFmtId="0" fontId="15" fillId="0" borderId="0"/>
    <xf numFmtId="187" fontId="16" fillId="0" borderId="0" applyFont="0" applyFill="0" applyBorder="0" applyAlignment="0" applyProtection="0"/>
    <xf numFmtId="0" fontId="15" fillId="0" borderId="0"/>
    <xf numFmtId="0" fontId="16" fillId="0" borderId="0"/>
    <xf numFmtId="187" fontId="29" fillId="0" borderId="0" applyFont="0" applyFill="0" applyBorder="0" applyAlignment="0" applyProtection="0"/>
    <xf numFmtId="192" fontId="31" fillId="0" borderId="0" applyFill="0" applyBorder="0" applyAlignment="0" applyProtection="0"/>
  </cellStyleXfs>
  <cellXfs count="30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7" fillId="0" borderId="12" xfId="0" applyFont="1" applyBorder="1"/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top" indent="1"/>
    </xf>
    <xf numFmtId="0" fontId="8" fillId="0" borderId="12" xfId="0" quotePrefix="1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6" fillId="0" borderId="9" xfId="0" applyFont="1" applyBorder="1"/>
    <xf numFmtId="0" fontId="1" fillId="0" borderId="5" xfId="0" applyFont="1" applyBorder="1" applyAlignment="1">
      <alignment horizontal="left"/>
    </xf>
    <xf numFmtId="0" fontId="1" fillId="0" borderId="8" xfId="0" applyFont="1" applyBorder="1" applyAlignment="1">
      <alignment vertical="top"/>
    </xf>
    <xf numFmtId="0" fontId="7" fillId="0" borderId="5" xfId="0" applyFont="1" applyBorder="1"/>
    <xf numFmtId="0" fontId="2" fillId="0" borderId="2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2" fontId="1" fillId="0" borderId="22" xfId="0" applyNumberFormat="1" applyFont="1" applyBorder="1" applyAlignment="1">
      <alignment horizontal="right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vertical="center"/>
    </xf>
    <xf numFmtId="187" fontId="1" fillId="0" borderId="22" xfId="0" applyNumberFormat="1" applyFont="1" applyBorder="1" applyAlignment="1">
      <alignment horizontal="right" vertical="center"/>
    </xf>
    <xf numFmtId="187" fontId="1" fillId="0" borderId="19" xfId="0" applyNumberFormat="1" applyFont="1" applyBorder="1" applyAlignment="1">
      <alignment horizontal="right" vertical="center"/>
    </xf>
    <xf numFmtId="187" fontId="1" fillId="0" borderId="19" xfId="0" applyNumberFormat="1" applyFont="1" applyBorder="1" applyAlignment="1">
      <alignment horizontal="center" vertical="center"/>
    </xf>
    <xf numFmtId="187" fontId="12" fillId="0" borderId="19" xfId="0" applyNumberFormat="1" applyFont="1" applyBorder="1" applyAlignment="1">
      <alignment horizontal="right" vertical="center"/>
    </xf>
    <xf numFmtId="187" fontId="13" fillId="0" borderId="19" xfId="0" applyNumberFormat="1" applyFont="1" applyBorder="1" applyAlignment="1">
      <alignment horizontal="right" vertical="center"/>
    </xf>
    <xf numFmtId="0" fontId="2" fillId="0" borderId="19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/>
    </xf>
    <xf numFmtId="187" fontId="1" fillId="0" borderId="22" xfId="0" applyNumberFormat="1" applyFont="1" applyBorder="1" applyAlignment="1">
      <alignment horizontal="center"/>
    </xf>
    <xf numFmtId="187" fontId="1" fillId="0" borderId="22" xfId="0" quotePrefix="1" applyNumberFormat="1" applyFont="1" applyBorder="1" applyAlignment="1">
      <alignment horizontal="right" vertical="center"/>
    </xf>
    <xf numFmtId="0" fontId="1" fillId="0" borderId="26" xfId="0" applyFont="1" applyBorder="1" applyAlignment="1">
      <alignment horizontal="center"/>
    </xf>
    <xf numFmtId="187" fontId="1" fillId="0" borderId="26" xfId="0" applyNumberFormat="1" applyFont="1" applyBorder="1" applyAlignment="1">
      <alignment horizontal="center"/>
    </xf>
    <xf numFmtId="187" fontId="1" fillId="0" borderId="23" xfId="0" applyNumberFormat="1" applyFont="1" applyBorder="1" applyAlignment="1">
      <alignment horizontal="center" vertical="center"/>
    </xf>
    <xf numFmtId="187" fontId="13" fillId="0" borderId="23" xfId="0" applyNumberFormat="1" applyFont="1" applyBorder="1" applyAlignment="1">
      <alignment horizontal="right" vertical="center"/>
    </xf>
    <xf numFmtId="0" fontId="2" fillId="0" borderId="34" xfId="0" applyFont="1" applyBorder="1" applyAlignment="1">
      <alignment horizontal="center" vertical="center"/>
    </xf>
    <xf numFmtId="187" fontId="1" fillId="0" borderId="15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9" fontId="9" fillId="0" borderId="39" xfId="3" applyNumberFormat="1" applyFont="1" applyBorder="1" applyAlignment="1">
      <alignment horizontal="center"/>
    </xf>
    <xf numFmtId="187" fontId="18" fillId="0" borderId="40" xfId="2" applyFont="1" applyBorder="1"/>
    <xf numFmtId="9" fontId="18" fillId="0" borderId="39" xfId="3" applyNumberFormat="1" applyFont="1" applyBorder="1" applyAlignment="1">
      <alignment horizontal="center"/>
    </xf>
    <xf numFmtId="0" fontId="8" fillId="0" borderId="41" xfId="3" applyFont="1" applyBorder="1"/>
    <xf numFmtId="0" fontId="9" fillId="4" borderId="43" xfId="3" applyFont="1" applyFill="1" applyBorder="1" applyAlignment="1">
      <alignment horizontal="center"/>
    </xf>
    <xf numFmtId="0" fontId="8" fillId="4" borderId="41" xfId="3" applyFont="1" applyFill="1" applyBorder="1"/>
    <xf numFmtId="188" fontId="9" fillId="0" borderId="9" xfId="3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87" fontId="20" fillId="0" borderId="0" xfId="2" applyFont="1" applyBorder="1"/>
    <xf numFmtId="0" fontId="5" fillId="0" borderId="6" xfId="0" applyFont="1" applyBorder="1" applyAlignment="1">
      <alignment horizontal="left" vertical="center"/>
    </xf>
    <xf numFmtId="187" fontId="1" fillId="0" borderId="0" xfId="0" quotePrefix="1" applyNumberFormat="1" applyFont="1" applyAlignment="1">
      <alignment horizontal="right" vertical="center"/>
    </xf>
    <xf numFmtId="187" fontId="1" fillId="0" borderId="0" xfId="0" applyNumberFormat="1" applyFont="1" applyAlignment="1">
      <alignment horizontal="right" vertical="center"/>
    </xf>
    <xf numFmtId="187" fontId="1" fillId="0" borderId="0" xfId="0" applyNumberFormat="1" applyFont="1" applyAlignment="1">
      <alignment horizontal="center" vertical="center"/>
    </xf>
    <xf numFmtId="187" fontId="13" fillId="0" borderId="0" xfId="0" applyNumberFormat="1" applyFont="1" applyAlignment="1">
      <alignment horizontal="right" vertical="center"/>
    </xf>
    <xf numFmtId="187" fontId="1" fillId="0" borderId="0" xfId="0" applyNumberFormat="1" applyFont="1" applyAlignment="1">
      <alignment horizontal="center"/>
    </xf>
    <xf numFmtId="187" fontId="1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/>
    </xf>
    <xf numFmtId="0" fontId="8" fillId="0" borderId="45" xfId="3" applyFont="1" applyBorder="1"/>
    <xf numFmtId="187" fontId="19" fillId="0" borderId="0" xfId="2" applyFont="1" applyBorder="1"/>
    <xf numFmtId="187" fontId="20" fillId="0" borderId="46" xfId="2" applyFont="1" applyBorder="1"/>
    <xf numFmtId="187" fontId="20" fillId="0" borderId="47" xfId="2" applyFont="1" applyBorder="1"/>
    <xf numFmtId="187" fontId="24" fillId="0" borderId="48" xfId="2" applyFont="1" applyBorder="1"/>
    <xf numFmtId="0" fontId="9" fillId="4" borderId="49" xfId="3" applyFont="1" applyFill="1" applyBorder="1" applyAlignment="1">
      <alignment horizontal="center"/>
    </xf>
    <xf numFmtId="187" fontId="25" fillId="0" borderId="0" xfId="2" applyFont="1" applyBorder="1" applyAlignment="1">
      <alignment horizontal="right"/>
    </xf>
    <xf numFmtId="187" fontId="25" fillId="0" borderId="0" xfId="2" applyFont="1" applyBorder="1"/>
    <xf numFmtId="0" fontId="9" fillId="4" borderId="50" xfId="3" applyFont="1" applyFill="1" applyBorder="1" applyAlignment="1">
      <alignment horizontal="center"/>
    </xf>
    <xf numFmtId="187" fontId="20" fillId="0" borderId="0" xfId="2" applyFont="1" applyBorder="1" applyAlignment="1">
      <alignment horizontal="right"/>
    </xf>
    <xf numFmtId="189" fontId="9" fillId="2" borderId="51" xfId="2" applyNumberFormat="1" applyFont="1" applyFill="1" applyBorder="1"/>
    <xf numFmtId="187" fontId="26" fillId="0" borderId="0" xfId="2" applyFont="1" applyBorder="1" applyAlignment="1">
      <alignment horizontal="right"/>
    </xf>
    <xf numFmtId="187" fontId="26" fillId="0" borderId="0" xfId="2" applyFont="1" applyFill="1" applyBorder="1"/>
    <xf numFmtId="189" fontId="9" fillId="0" borderId="51" xfId="2" applyNumberFormat="1" applyFont="1" applyFill="1" applyBorder="1"/>
    <xf numFmtId="187" fontId="27" fillId="0" borderId="0" xfId="2" applyFont="1" applyBorder="1" applyAlignment="1">
      <alignment horizontal="right"/>
    </xf>
    <xf numFmtId="191" fontId="28" fillId="0" borderId="0" xfId="2" applyNumberFormat="1" applyFont="1" applyBorder="1"/>
    <xf numFmtId="189" fontId="9" fillId="0" borderId="52" xfId="2" applyNumberFormat="1" applyFont="1" applyFill="1" applyBorder="1"/>
    <xf numFmtId="188" fontId="9" fillId="0" borderId="53" xfId="3" applyNumberFormat="1" applyFont="1" applyBorder="1" applyAlignment="1">
      <alignment horizontal="center"/>
    </xf>
    <xf numFmtId="187" fontId="21" fillId="0" borderId="0" xfId="2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187" fontId="1" fillId="0" borderId="32" xfId="0" applyNumberFormat="1" applyFont="1" applyBorder="1" applyAlignment="1">
      <alignment horizontal="right" vertical="center"/>
    </xf>
    <xf numFmtId="0" fontId="30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34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0" xfId="0" applyFont="1" applyAlignment="1">
      <alignment horizontal="left" vertical="center"/>
    </xf>
    <xf numFmtId="188" fontId="9" fillId="0" borderId="42" xfId="3" applyNumberFormat="1" applyFont="1" applyBorder="1" applyAlignment="1">
      <alignment horizontal="center"/>
    </xf>
    <xf numFmtId="188" fontId="9" fillId="2" borderId="2" xfId="3" applyNumberFormat="1" applyFont="1" applyFill="1" applyBorder="1" applyAlignment="1">
      <alignment horizontal="center"/>
    </xf>
    <xf numFmtId="188" fontId="9" fillId="2" borderId="9" xfId="3" applyNumberFormat="1" applyFont="1" applyFill="1" applyBorder="1" applyAlignment="1">
      <alignment horizontal="center"/>
    </xf>
    <xf numFmtId="192" fontId="8" fillId="8" borderId="19" xfId="6" applyFont="1" applyFill="1" applyBorder="1" applyAlignment="1">
      <alignment horizontal="right" vertical="center"/>
    </xf>
    <xf numFmtId="187" fontId="9" fillId="5" borderId="2" xfId="2" applyFont="1" applyFill="1" applyBorder="1"/>
    <xf numFmtId="187" fontId="9" fillId="6" borderId="2" xfId="2" applyFont="1" applyFill="1" applyBorder="1"/>
    <xf numFmtId="187" fontId="9" fillId="0" borderId="0" xfId="2" applyFont="1" applyBorder="1"/>
    <xf numFmtId="190" fontId="33" fillId="4" borderId="2" xfId="2" applyNumberFormat="1" applyFont="1" applyFill="1" applyBorder="1"/>
    <xf numFmtId="190" fontId="34" fillId="7" borderId="44" xfId="2" applyNumberFormat="1" applyFont="1" applyFill="1" applyBorder="1"/>
    <xf numFmtId="187" fontId="35" fillId="0" borderId="44" xfId="2" applyFont="1" applyFill="1" applyBorder="1"/>
    <xf numFmtId="0" fontId="8" fillId="0" borderId="1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6" fillId="0" borderId="2" xfId="0" applyFont="1" applyBorder="1" applyAlignment="1">
      <alignment horizontal="center"/>
    </xf>
    <xf numFmtId="0" fontId="37" fillId="0" borderId="0" xfId="0" applyFont="1"/>
    <xf numFmtId="0" fontId="38" fillId="0" borderId="15" xfId="0" applyFont="1" applyBorder="1" applyAlignment="1">
      <alignment horizontal="center"/>
    </xf>
    <xf numFmtId="0" fontId="39" fillId="0" borderId="16" xfId="0" applyFont="1" applyBorder="1"/>
    <xf numFmtId="0" fontId="38" fillId="0" borderId="17" xfId="0" applyFont="1" applyBorder="1"/>
    <xf numFmtId="0" fontId="38" fillId="0" borderId="18" xfId="0" applyFont="1" applyBorder="1"/>
    <xf numFmtId="0" fontId="36" fillId="0" borderId="19" xfId="0" applyFont="1" applyBorder="1" applyAlignment="1">
      <alignment horizontal="center"/>
    </xf>
    <xf numFmtId="0" fontId="38" fillId="0" borderId="20" xfId="0" applyFont="1" applyBorder="1"/>
    <xf numFmtId="0" fontId="38" fillId="0" borderId="21" xfId="0" applyFont="1" applyBorder="1"/>
    <xf numFmtId="0" fontId="38" fillId="0" borderId="22" xfId="0" applyFont="1" applyBorder="1"/>
    <xf numFmtId="0" fontId="38" fillId="0" borderId="19" xfId="0" applyFont="1" applyBorder="1" applyAlignment="1">
      <alignment horizontal="center"/>
    </xf>
    <xf numFmtId="0" fontId="36" fillId="0" borderId="21" xfId="0" applyFont="1" applyBorder="1"/>
    <xf numFmtId="0" fontId="38" fillId="0" borderId="23" xfId="0" applyFont="1" applyBorder="1"/>
    <xf numFmtId="0" fontId="38" fillId="0" borderId="27" xfId="0" applyFont="1" applyBorder="1" applyAlignment="1">
      <alignment horizontal="center"/>
    </xf>
    <xf numFmtId="0" fontId="39" fillId="0" borderId="20" xfId="0" applyFont="1" applyBorder="1"/>
    <xf numFmtId="188" fontId="38" fillId="8" borderId="21" xfId="0" applyNumberFormat="1" applyFont="1" applyFill="1" applyBorder="1"/>
    <xf numFmtId="0" fontId="36" fillId="0" borderId="27" xfId="0" applyFont="1" applyBorder="1" applyAlignment="1">
      <alignment horizontal="center"/>
    </xf>
    <xf numFmtId="0" fontId="38" fillId="0" borderId="23" xfId="0" applyFont="1" applyBorder="1" applyAlignment="1">
      <alignment horizontal="center"/>
    </xf>
    <xf numFmtId="0" fontId="40" fillId="0" borderId="19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40" fillId="0" borderId="0" xfId="0" quotePrefix="1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1" fillId="0" borderId="18" xfId="0" applyFont="1" applyBorder="1" applyAlignment="1">
      <alignment horizontal="right" vertical="center"/>
    </xf>
    <xf numFmtId="188" fontId="8" fillId="0" borderId="4" xfId="0" applyNumberFormat="1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41" fillId="0" borderId="21" xfId="0" applyFont="1" applyBorder="1" applyAlignment="1">
      <alignment horizontal="left" vertical="center"/>
    </xf>
    <xf numFmtId="0" fontId="8" fillId="0" borderId="58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187" fontId="8" fillId="0" borderId="22" xfId="0" applyNumberFormat="1" applyFont="1" applyBorder="1" applyAlignment="1">
      <alignment horizontal="right" vertical="center"/>
    </xf>
    <xf numFmtId="187" fontId="8" fillId="0" borderId="22" xfId="0" quotePrefix="1" applyNumberFormat="1" applyFont="1" applyBorder="1" applyAlignment="1">
      <alignment horizontal="center"/>
    </xf>
    <xf numFmtId="187" fontId="8" fillId="0" borderId="22" xfId="0" quotePrefix="1" applyNumberFormat="1" applyFont="1" applyBorder="1" applyAlignment="1">
      <alignment horizontal="right" vertical="center"/>
    </xf>
    <xf numFmtId="187" fontId="8" fillId="0" borderId="22" xfId="0" applyNumberFormat="1" applyFont="1" applyBorder="1" applyAlignment="1">
      <alignment horizontal="center"/>
    </xf>
    <xf numFmtId="187" fontId="8" fillId="0" borderId="19" xfId="0" applyNumberFormat="1" applyFont="1" applyBorder="1" applyAlignment="1">
      <alignment horizontal="right" vertical="center"/>
    </xf>
    <xf numFmtId="0" fontId="8" fillId="0" borderId="20" xfId="0" applyFont="1" applyBorder="1" applyAlignment="1">
      <alignment vertical="center"/>
    </xf>
    <xf numFmtId="0" fontId="8" fillId="0" borderId="21" xfId="0" applyFont="1" applyBorder="1" applyAlignment="1">
      <alignment vertical="center"/>
    </xf>
    <xf numFmtId="0" fontId="8" fillId="0" borderId="22" xfId="0" applyFont="1" applyBorder="1" applyAlignment="1">
      <alignment vertical="center"/>
    </xf>
    <xf numFmtId="187" fontId="8" fillId="0" borderId="22" xfId="0" applyNumberFormat="1" applyFont="1" applyFill="1" applyBorder="1" applyAlignment="1">
      <alignment horizontal="center"/>
    </xf>
    <xf numFmtId="187" fontId="8" fillId="0" borderId="19" xfId="0" quotePrefix="1" applyNumberFormat="1" applyFont="1" applyBorder="1" applyAlignment="1">
      <alignment horizontal="right" vertical="center"/>
    </xf>
    <xf numFmtId="2" fontId="8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41" fillId="0" borderId="20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187" fontId="8" fillId="0" borderId="19" xfId="0" quotePrefix="1" applyNumberFormat="1" applyFont="1" applyBorder="1" applyAlignment="1">
      <alignment horizontal="center"/>
    </xf>
    <xf numFmtId="0" fontId="8" fillId="0" borderId="22" xfId="0" applyFont="1" applyBorder="1" applyAlignment="1">
      <alignment horizontal="left" vertical="center"/>
    </xf>
    <xf numFmtId="187" fontId="8" fillId="4" borderId="19" xfId="5" applyFont="1" applyFill="1" applyBorder="1" applyAlignment="1"/>
    <xf numFmtId="187" fontId="8" fillId="0" borderId="32" xfId="0" applyNumberFormat="1" applyFont="1" applyBorder="1" applyAlignment="1">
      <alignment horizontal="right" vertical="center"/>
    </xf>
    <xf numFmtId="187" fontId="8" fillId="4" borderId="32" xfId="5" applyFont="1" applyFill="1" applyBorder="1" applyAlignment="1"/>
    <xf numFmtId="187" fontId="8" fillId="0" borderId="32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right"/>
    </xf>
    <xf numFmtId="0" fontId="5" fillId="0" borderId="9" xfId="0" applyFont="1" applyBorder="1"/>
    <xf numFmtId="4" fontId="2" fillId="0" borderId="2" xfId="0" applyNumberFormat="1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1" fillId="0" borderId="5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center"/>
    </xf>
    <xf numFmtId="0" fontId="5" fillId="0" borderId="5" xfId="0" applyFont="1" applyBorder="1" applyAlignment="1">
      <alignment horizontal="center"/>
    </xf>
    <xf numFmtId="187" fontId="36" fillId="0" borderId="20" xfId="0" applyNumberFormat="1" applyFont="1" applyBorder="1" applyAlignment="1">
      <alignment horizontal="center"/>
    </xf>
    <xf numFmtId="187" fontId="36" fillId="0" borderId="22" xfId="0" applyNumberFormat="1" applyFont="1" applyBorder="1" applyAlignment="1">
      <alignment horizontal="center"/>
    </xf>
    <xf numFmtId="4" fontId="36" fillId="0" borderId="24" xfId="0" applyNumberFormat="1" applyFont="1" applyBorder="1" applyAlignment="1">
      <alignment horizontal="right"/>
    </xf>
    <xf numFmtId="0" fontId="36" fillId="0" borderId="26" xfId="0" applyFont="1" applyBorder="1" applyAlignment="1">
      <alignment horizontal="right"/>
    </xf>
    <xf numFmtId="187" fontId="36" fillId="0" borderId="24" xfId="0" applyNumberFormat="1" applyFont="1" applyBorder="1" applyAlignment="1">
      <alignment horizontal="right"/>
    </xf>
    <xf numFmtId="187" fontId="36" fillId="0" borderId="26" xfId="0" applyNumberFormat="1" applyFont="1" applyBorder="1" applyAlignment="1">
      <alignment horizontal="right"/>
    </xf>
    <xf numFmtId="187" fontId="38" fillId="0" borderId="20" xfId="0" applyNumberFormat="1" applyFont="1" applyBorder="1" applyAlignment="1">
      <alignment horizontal="center"/>
    </xf>
    <xf numFmtId="187" fontId="38" fillId="0" borderId="22" xfId="0" applyNumberFormat="1" applyFont="1" applyBorder="1" applyAlignment="1">
      <alignment horizontal="center"/>
    </xf>
    <xf numFmtId="4" fontId="36" fillId="0" borderId="20" xfId="0" applyNumberFormat="1" applyFont="1" applyBorder="1" applyAlignment="1">
      <alignment horizontal="right"/>
    </xf>
    <xf numFmtId="4" fontId="36" fillId="0" borderId="22" xfId="0" applyNumberFormat="1" applyFont="1" applyBorder="1" applyAlignment="1">
      <alignment horizontal="right"/>
    </xf>
    <xf numFmtId="187" fontId="36" fillId="0" borderId="20" xfId="0" applyNumberFormat="1" applyFont="1" applyBorder="1" applyAlignment="1">
      <alignment horizontal="right"/>
    </xf>
    <xf numFmtId="187" fontId="36" fillId="0" borderId="22" xfId="0" applyNumberFormat="1" applyFont="1" applyBorder="1" applyAlignment="1">
      <alignment horizontal="right"/>
    </xf>
    <xf numFmtId="187" fontId="38" fillId="0" borderId="20" xfId="0" applyNumberFormat="1" applyFont="1" applyBorder="1" applyAlignment="1">
      <alignment horizontal="right"/>
    </xf>
    <xf numFmtId="187" fontId="38" fillId="0" borderId="22" xfId="0" applyNumberFormat="1" applyFont="1" applyBorder="1" applyAlignment="1">
      <alignment horizontal="right"/>
    </xf>
    <xf numFmtId="187" fontId="36" fillId="0" borderId="10" xfId="0" applyNumberFormat="1" applyFont="1" applyBorder="1" applyAlignment="1">
      <alignment horizontal="right"/>
    </xf>
    <xf numFmtId="187" fontId="36" fillId="0" borderId="33" xfId="0" applyNumberFormat="1" applyFont="1" applyBorder="1" applyAlignment="1">
      <alignment horizontal="right"/>
    </xf>
    <xf numFmtId="187" fontId="38" fillId="0" borderId="31" xfId="0" applyNumberFormat="1" applyFont="1" applyBorder="1" applyAlignment="1">
      <alignment horizontal="center"/>
    </xf>
    <xf numFmtId="187" fontId="38" fillId="0" borderId="32" xfId="0" applyNumberFormat="1" applyFont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8" fillId="0" borderId="22" xfId="0" applyFont="1" applyBorder="1" applyAlignment="1">
      <alignment horizontal="center"/>
    </xf>
    <xf numFmtId="0" fontId="38" fillId="0" borderId="24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38" fillId="0" borderId="31" xfId="0" applyFont="1" applyBorder="1" applyAlignment="1">
      <alignment horizontal="center"/>
    </xf>
    <xf numFmtId="0" fontId="38" fillId="0" borderId="32" xfId="0" applyFont="1" applyBorder="1" applyAlignment="1">
      <alignment horizontal="center"/>
    </xf>
    <xf numFmtId="187" fontId="38" fillId="0" borderId="20" xfId="0" applyNumberFormat="1" applyFont="1" applyBorder="1"/>
    <xf numFmtId="187" fontId="38" fillId="0" borderId="22" xfId="0" applyNumberFormat="1" applyFont="1" applyBorder="1"/>
    <xf numFmtId="0" fontId="36" fillId="0" borderId="24" xfId="0" applyFont="1" applyBorder="1" applyAlignment="1">
      <alignment horizontal="left"/>
    </xf>
    <xf numFmtId="0" fontId="36" fillId="0" borderId="25" xfId="0" applyFont="1" applyBorder="1" applyAlignment="1">
      <alignment horizontal="left"/>
    </xf>
    <xf numFmtId="0" fontId="36" fillId="0" borderId="26" xfId="0" applyFont="1" applyBorder="1" applyAlignment="1">
      <alignment horizontal="left"/>
    </xf>
    <xf numFmtId="187" fontId="36" fillId="0" borderId="20" xfId="0" quotePrefix="1" applyNumberFormat="1" applyFont="1" applyBorder="1" applyAlignment="1">
      <alignment horizontal="right"/>
    </xf>
    <xf numFmtId="0" fontId="36" fillId="0" borderId="28" xfId="0" applyFont="1" applyBorder="1" applyAlignment="1">
      <alignment horizontal="left"/>
    </xf>
    <xf numFmtId="0" fontId="36" fillId="0" borderId="30" xfId="0" applyFont="1" applyBorder="1" applyAlignment="1">
      <alignment horizontal="left"/>
    </xf>
    <xf numFmtId="0" fontId="36" fillId="0" borderId="29" xfId="0" applyFont="1" applyBorder="1" applyAlignment="1">
      <alignment horizontal="left"/>
    </xf>
    <xf numFmtId="0" fontId="36" fillId="0" borderId="24" xfId="0" applyFont="1" applyBorder="1" applyAlignment="1">
      <alignment horizontal="center"/>
    </xf>
    <xf numFmtId="0" fontId="36" fillId="0" borderId="25" xfId="0" applyFont="1" applyBorder="1" applyAlignment="1">
      <alignment horizontal="center"/>
    </xf>
    <xf numFmtId="0" fontId="36" fillId="0" borderId="26" xfId="0" applyFont="1" applyBorder="1" applyAlignment="1">
      <alignment horizontal="center"/>
    </xf>
    <xf numFmtId="0" fontId="36" fillId="0" borderId="20" xfId="0" applyFont="1" applyBorder="1" applyAlignment="1">
      <alignment horizontal="center"/>
    </xf>
    <xf numFmtId="0" fontId="36" fillId="0" borderId="21" xfId="0" applyFont="1" applyBorder="1" applyAlignment="1">
      <alignment horizontal="center"/>
    </xf>
    <xf numFmtId="0" fontId="36" fillId="0" borderId="22" xfId="0" applyFont="1" applyBorder="1" applyAlignment="1">
      <alignment horizontal="center"/>
    </xf>
    <xf numFmtId="0" fontId="36" fillId="0" borderId="8" xfId="0" applyFont="1" applyBorder="1" applyAlignment="1">
      <alignment horizontal="center"/>
    </xf>
    <xf numFmtId="0" fontId="36" fillId="0" borderId="5" xfId="0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36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right" vertical="center"/>
    </xf>
    <xf numFmtId="0" fontId="1" fillId="0" borderId="18" xfId="0" applyFont="1" applyBorder="1" applyAlignment="1">
      <alignment horizontal="right" vertical="center"/>
    </xf>
    <xf numFmtId="0" fontId="1" fillId="0" borderId="28" xfId="0" applyFont="1" applyBorder="1" applyAlignment="1">
      <alignment horizontal="right" vertical="center"/>
    </xf>
    <xf numFmtId="0" fontId="1" fillId="0" borderId="30" xfId="0" applyFont="1" applyBorder="1" applyAlignment="1">
      <alignment horizontal="right" vertical="center"/>
    </xf>
    <xf numFmtId="0" fontId="1" fillId="0" borderId="29" xfId="0" applyFont="1" applyBorder="1" applyAlignment="1">
      <alignment horizontal="right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5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1" fillId="0" borderId="20" xfId="0" applyFont="1" applyBorder="1" applyAlignment="1">
      <alignment horizontal="left" vertical="center"/>
    </xf>
    <xf numFmtId="0" fontId="11" fillId="0" borderId="21" xfId="0" applyFont="1" applyBorder="1" applyAlignment="1">
      <alignment horizontal="left" vertical="center"/>
    </xf>
    <xf numFmtId="0" fontId="1" fillId="0" borderId="20" xfId="0" applyFont="1" applyBorder="1" applyAlignment="1">
      <alignment horizontal="right" vertical="center"/>
    </xf>
    <xf numFmtId="0" fontId="1" fillId="0" borderId="21" xfId="0" applyFont="1" applyBorder="1" applyAlignment="1">
      <alignment horizontal="right" vertical="center"/>
    </xf>
    <xf numFmtId="0" fontId="1" fillId="0" borderId="22" xfId="0" applyFont="1" applyBorder="1" applyAlignment="1">
      <alignment horizontal="right" vertical="center"/>
    </xf>
    <xf numFmtId="187" fontId="2" fillId="0" borderId="20" xfId="0" applyNumberFormat="1" applyFont="1" applyBorder="1" applyAlignment="1">
      <alignment horizontal="center"/>
    </xf>
    <xf numFmtId="187" fontId="2" fillId="0" borderId="22" xfId="0" applyNumberFormat="1" applyFont="1" applyBorder="1" applyAlignment="1">
      <alignment horizontal="center"/>
    </xf>
    <xf numFmtId="0" fontId="1" fillId="0" borderId="24" xfId="0" applyFont="1" applyBorder="1" applyAlignment="1">
      <alignment horizontal="right" vertical="center"/>
    </xf>
    <xf numFmtId="0" fontId="1" fillId="0" borderId="25" xfId="0" applyFont="1" applyBorder="1" applyAlignment="1">
      <alignment horizontal="right" vertical="center"/>
    </xf>
    <xf numFmtId="0" fontId="1" fillId="0" borderId="26" xfId="0" applyFont="1" applyBorder="1" applyAlignment="1">
      <alignment horizontal="right" vertical="center"/>
    </xf>
    <xf numFmtId="0" fontId="2" fillId="0" borderId="57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/>
    </xf>
    <xf numFmtId="0" fontId="10" fillId="3" borderId="35" xfId="3" applyFont="1" applyFill="1" applyBorder="1" applyAlignment="1">
      <alignment horizontal="center"/>
    </xf>
    <xf numFmtId="0" fontId="10" fillId="3" borderId="36" xfId="3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87" fontId="17" fillId="3" borderId="35" xfId="2" applyFont="1" applyFill="1" applyBorder="1" applyAlignment="1">
      <alignment horizontal="center"/>
    </xf>
    <xf numFmtId="187" fontId="17" fillId="3" borderId="36" xfId="2" applyFont="1" applyFill="1" applyBorder="1" applyAlignment="1">
      <alignment horizontal="center"/>
    </xf>
    <xf numFmtId="187" fontId="17" fillId="3" borderId="37" xfId="2" applyFont="1" applyFill="1" applyBorder="1" applyAlignment="1">
      <alignment horizontal="center"/>
    </xf>
    <xf numFmtId="187" fontId="18" fillId="0" borderId="38" xfId="2" applyFont="1" applyBorder="1" applyAlignment="1">
      <alignment horizontal="left"/>
    </xf>
    <xf numFmtId="187" fontId="18" fillId="0" borderId="0" xfId="2" applyFont="1" applyBorder="1" applyAlignment="1">
      <alignment horizontal="left"/>
    </xf>
    <xf numFmtId="187" fontId="9" fillId="0" borderId="54" xfId="2" applyFont="1" applyBorder="1" applyAlignment="1">
      <alignment horizontal="center"/>
    </xf>
    <xf numFmtId="187" fontId="9" fillId="0" borderId="55" xfId="2" applyFont="1" applyBorder="1" applyAlignment="1">
      <alignment horizontal="center"/>
    </xf>
    <xf numFmtId="187" fontId="9" fillId="0" borderId="56" xfId="2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187" fontId="2" fillId="0" borderId="0" xfId="0" applyNumberFormat="1" applyFont="1" applyAlignment="1">
      <alignment horizontal="center"/>
    </xf>
  </cellXfs>
  <cellStyles count="7">
    <cellStyle name="Comma 16" xfId="6" xr:uid="{E447F121-AC9E-401B-8C13-88210079635C}"/>
    <cellStyle name="Normal 2" xfId="4" xr:uid="{AB6FCF1C-318F-49D0-B549-204952556A0D}"/>
    <cellStyle name="Normal_NEW Factor-F 6% อ.กิตติพงศ์" xfId="3" xr:uid="{93E0C411-A0E8-4CBB-BB1D-806547956BEC}"/>
    <cellStyle name="เครื่องหมายจุลภาค 2 2 2 3" xfId="2" xr:uid="{ACAF1477-C08D-4BC6-9706-2A6E8D4FAF91}"/>
    <cellStyle name="จุลภาค" xfId="5" builtinId="3"/>
    <cellStyle name="ปกติ" xfId="0" builtinId="0"/>
    <cellStyle name="ปกติ 4 2" xfId="1" xr:uid="{FB95D323-CEDA-454F-AB48-907E0EA2801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195944</xdr:colOff>
      <xdr:row>7</xdr:row>
      <xdr:rowOff>61523</xdr:rowOff>
    </xdr:from>
    <xdr:to>
      <xdr:col>12</xdr:col>
      <xdr:colOff>1371601</xdr:colOff>
      <xdr:row>31</xdr:row>
      <xdr:rowOff>176034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51001BE0-CC37-1B6D-AFA2-6BB1C16EBD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05504" y="1989383"/>
          <a:ext cx="5107577" cy="7109671"/>
        </a:xfrm>
        <a:prstGeom prst="rect">
          <a:avLst/>
        </a:prstGeom>
        <a:ln w="12700">
          <a:solidFill>
            <a:schemeClr val="accent1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60D4B3-AEC7-4432-9CED-E81B82457A66}">
  <sheetPr>
    <tabColor rgb="FF7030A0"/>
  </sheetPr>
  <dimension ref="A1:H37"/>
  <sheetViews>
    <sheetView tabSelected="1" topLeftCell="A19" zoomScale="96" zoomScaleNormal="96" zoomScaleSheetLayoutView="89" workbookViewId="0">
      <selection activeCell="J29" sqref="J29"/>
    </sheetView>
  </sheetViews>
  <sheetFormatPr defaultColWidth="8.75" defaultRowHeight="21"/>
  <cols>
    <col min="1" max="1" width="9.75" style="1" customWidth="1"/>
    <col min="2" max="2" width="10.375" style="1" customWidth="1"/>
    <col min="3" max="3" width="12.875" style="1" customWidth="1"/>
    <col min="4" max="4" width="7.875" style="1" customWidth="1"/>
    <col min="5" max="5" width="23.375" style="1" customWidth="1"/>
    <col min="6" max="6" width="15.25" style="1" customWidth="1"/>
    <col min="7" max="7" width="10.625" style="1" customWidth="1"/>
    <col min="8" max="8" width="9.875" style="1" bestFit="1" customWidth="1"/>
    <col min="9" max="16384" width="8.75" style="1"/>
  </cols>
  <sheetData>
    <row r="1" spans="1:7">
      <c r="A1" s="184" t="s">
        <v>39</v>
      </c>
      <c r="B1" s="184"/>
      <c r="C1" s="184"/>
      <c r="D1" s="184"/>
      <c r="E1" s="184"/>
      <c r="F1" s="184"/>
      <c r="G1" s="184"/>
    </row>
    <row r="2" spans="1:7">
      <c r="A2" s="5"/>
      <c r="B2" s="5"/>
      <c r="C2" s="5"/>
      <c r="D2" s="5"/>
      <c r="E2" s="5"/>
      <c r="F2" s="5"/>
      <c r="G2" s="5"/>
    </row>
    <row r="3" spans="1:7" ht="26.25">
      <c r="A3" s="3"/>
      <c r="B3" s="3"/>
      <c r="C3" s="185" t="s">
        <v>4</v>
      </c>
      <c r="D3" s="185"/>
      <c r="E3" s="185"/>
      <c r="F3" s="185"/>
      <c r="G3" s="3"/>
    </row>
    <row r="4" spans="1:7">
      <c r="A4" s="176" t="s">
        <v>5</v>
      </c>
      <c r="B4" s="177"/>
      <c r="C4" s="134" t="s">
        <v>18</v>
      </c>
      <c r="D4" s="10"/>
      <c r="E4" s="10"/>
      <c r="F4" s="10"/>
      <c r="G4" s="170"/>
    </row>
    <row r="5" spans="1:7">
      <c r="A5" s="176" t="s">
        <v>6</v>
      </c>
      <c r="B5" s="177"/>
      <c r="C5" s="92" t="s">
        <v>121</v>
      </c>
      <c r="D5" s="164"/>
      <c r="E5" s="10"/>
      <c r="F5" s="10"/>
      <c r="G5" s="170"/>
    </row>
    <row r="6" spans="1:7">
      <c r="A6" s="135"/>
      <c r="B6" s="134"/>
      <c r="C6" s="134"/>
      <c r="D6" s="10"/>
      <c r="E6" s="10"/>
      <c r="F6" s="10"/>
      <c r="G6" s="170"/>
    </row>
    <row r="7" spans="1:7">
      <c r="A7" s="176" t="s">
        <v>7</v>
      </c>
      <c r="B7" s="177"/>
      <c r="C7" s="134" t="s">
        <v>124</v>
      </c>
      <c r="D7" s="10"/>
      <c r="E7" s="10"/>
      <c r="F7" s="10"/>
      <c r="G7" s="170"/>
    </row>
    <row r="8" spans="1:7">
      <c r="A8" s="135"/>
      <c r="B8" s="134"/>
      <c r="C8" s="134" t="s">
        <v>123</v>
      </c>
      <c r="D8" s="10"/>
      <c r="E8" s="10"/>
      <c r="F8" s="10"/>
      <c r="G8" s="170"/>
    </row>
    <row r="9" spans="1:7">
      <c r="A9" s="176" t="s">
        <v>8</v>
      </c>
      <c r="B9" s="177"/>
      <c r="C9" s="134"/>
      <c r="D9" s="134"/>
      <c r="E9" s="134"/>
      <c r="F9" s="134"/>
      <c r="G9" s="18"/>
    </row>
    <row r="10" spans="1:7">
      <c r="A10" s="176" t="s">
        <v>9</v>
      </c>
      <c r="B10" s="177"/>
      <c r="C10" s="134" t="s">
        <v>124</v>
      </c>
      <c r="D10" s="134"/>
      <c r="E10" s="134"/>
      <c r="F10" s="134"/>
      <c r="G10" s="18"/>
    </row>
    <row r="11" spans="1:7">
      <c r="A11" s="135" t="s">
        <v>165</v>
      </c>
      <c r="B11" s="134"/>
      <c r="C11" s="134"/>
      <c r="D11" s="134"/>
      <c r="E11" s="134"/>
      <c r="F11" s="134"/>
      <c r="G11" s="18"/>
    </row>
    <row r="12" spans="1:7">
      <c r="A12" s="135" t="s">
        <v>166</v>
      </c>
      <c r="B12" s="134"/>
      <c r="C12" s="134"/>
      <c r="D12" s="134"/>
      <c r="E12" s="134"/>
      <c r="F12" s="134"/>
      <c r="G12" s="18"/>
    </row>
    <row r="13" spans="1:7">
      <c r="A13" s="171"/>
      <c r="B13" s="169"/>
      <c r="C13" s="169"/>
      <c r="D13" s="169"/>
      <c r="E13" s="169"/>
      <c r="F13" s="169"/>
      <c r="G13" s="172"/>
    </row>
    <row r="14" spans="1:7">
      <c r="A14" s="178" t="s">
        <v>12</v>
      </c>
      <c r="B14" s="178" t="s">
        <v>0</v>
      </c>
      <c r="C14" s="178"/>
      <c r="D14" s="178"/>
      <c r="E14" s="178"/>
      <c r="F14" s="11" t="s">
        <v>1</v>
      </c>
      <c r="G14" s="178" t="s">
        <v>3</v>
      </c>
    </row>
    <row r="15" spans="1:7">
      <c r="A15" s="178"/>
      <c r="B15" s="178"/>
      <c r="C15" s="178"/>
      <c r="D15" s="178"/>
      <c r="E15" s="178"/>
      <c r="F15" s="11" t="s">
        <v>2</v>
      </c>
      <c r="G15" s="178"/>
    </row>
    <row r="16" spans="1:7">
      <c r="A16" s="11">
        <v>1</v>
      </c>
      <c r="B16" s="176" t="s">
        <v>10</v>
      </c>
      <c r="C16" s="177"/>
      <c r="D16" s="179" t="s">
        <v>11</v>
      </c>
      <c r="E16" s="180"/>
      <c r="F16" s="50">
        <f>'ปร.5-1'!H15</f>
        <v>1879720.9296256208</v>
      </c>
      <c r="G16" s="11"/>
    </row>
    <row r="17" spans="1:8">
      <c r="A17" s="11"/>
      <c r="B17" s="93"/>
      <c r="C17" s="94"/>
      <c r="D17" s="179"/>
      <c r="E17" s="180"/>
      <c r="F17" s="50"/>
      <c r="G17" s="11"/>
    </row>
    <row r="18" spans="1:8">
      <c r="A18" s="11"/>
      <c r="B18" s="178"/>
      <c r="C18" s="178"/>
      <c r="D18" s="178"/>
      <c r="E18" s="178"/>
      <c r="F18" s="11"/>
      <c r="G18" s="11"/>
    </row>
    <row r="19" spans="1:8">
      <c r="A19" s="11"/>
      <c r="B19" s="178"/>
      <c r="C19" s="178"/>
      <c r="D19" s="178"/>
      <c r="E19" s="178"/>
      <c r="F19" s="11"/>
      <c r="G19" s="11"/>
    </row>
    <row r="20" spans="1:8">
      <c r="A20" s="11"/>
      <c r="B20" s="178"/>
      <c r="C20" s="178"/>
      <c r="D20" s="178"/>
      <c r="E20" s="178"/>
      <c r="F20" s="11"/>
      <c r="G20" s="11"/>
    </row>
    <row r="21" spans="1:8">
      <c r="A21" s="11"/>
      <c r="B21" s="181"/>
      <c r="C21" s="181"/>
      <c r="D21" s="181"/>
      <c r="E21" s="181"/>
      <c r="F21" s="50"/>
      <c r="G21" s="11"/>
      <c r="H21" s="64"/>
    </row>
    <row r="22" spans="1:8">
      <c r="A22" s="11"/>
      <c r="B22" s="132"/>
      <c r="C22" s="132"/>
      <c r="D22" s="132"/>
      <c r="E22" s="132"/>
      <c r="F22" s="50"/>
      <c r="G22" s="11"/>
      <c r="H22" s="64"/>
    </row>
    <row r="23" spans="1:8">
      <c r="A23" s="26"/>
      <c r="B23" s="181" t="s">
        <v>13</v>
      </c>
      <c r="C23" s="181"/>
      <c r="D23" s="181"/>
      <c r="E23" s="181"/>
      <c r="F23" s="167">
        <f>SUM(F16:F18)</f>
        <v>1879720.9296256208</v>
      </c>
      <c r="G23" s="11"/>
    </row>
    <row r="24" spans="1:8">
      <c r="A24" s="15" t="s">
        <v>14</v>
      </c>
      <c r="B24" s="182" t="str">
        <f>"("&amp;BAHTTEXT(F23)&amp;")"</f>
        <v>(หนึ่งล้านแปดแสนเจ็ดหมื่นเก้าพันเจ็ดร้อยยี่สิบบาทเก้าสิบสามสตางค์)</v>
      </c>
      <c r="C24" s="182"/>
      <c r="D24" s="182"/>
      <c r="E24" s="183"/>
      <c r="F24" s="26"/>
      <c r="G24" s="11"/>
    </row>
    <row r="25" spans="1:8">
      <c r="A25" s="175" t="s">
        <v>15</v>
      </c>
      <c r="B25" s="175"/>
      <c r="C25" s="175"/>
    </row>
    <row r="27" spans="1:8">
      <c r="C27" s="186" t="s">
        <v>130</v>
      </c>
      <c r="D27" s="186"/>
      <c r="E27" s="186"/>
      <c r="F27" s="1" t="s">
        <v>16</v>
      </c>
    </row>
    <row r="28" spans="1:8">
      <c r="C28" s="186" t="s">
        <v>168</v>
      </c>
      <c r="D28" s="186"/>
      <c r="E28" s="186"/>
    </row>
    <row r="30" spans="1:8">
      <c r="A30" s="184" t="s">
        <v>125</v>
      </c>
      <c r="B30" s="184"/>
      <c r="C30" s="184"/>
      <c r="D30" s="1" t="s">
        <v>17</v>
      </c>
      <c r="E30" s="184" t="s">
        <v>127</v>
      </c>
      <c r="F30" s="184"/>
      <c r="G30" s="6" t="s">
        <v>17</v>
      </c>
    </row>
    <row r="31" spans="1:8">
      <c r="A31" s="187" t="s">
        <v>169</v>
      </c>
      <c r="B31" s="187"/>
      <c r="C31" s="187"/>
      <c r="E31" s="187" t="s">
        <v>170</v>
      </c>
      <c r="F31" s="187"/>
      <c r="G31" s="6"/>
    </row>
    <row r="32" spans="1:8">
      <c r="G32" s="6"/>
    </row>
    <row r="33" spans="1:7">
      <c r="G33" s="6"/>
    </row>
    <row r="34" spans="1:7">
      <c r="G34" s="6"/>
    </row>
    <row r="35" spans="1:7">
      <c r="A35" s="184"/>
      <c r="B35" s="184"/>
      <c r="C35" s="184"/>
      <c r="E35" s="184"/>
      <c r="F35" s="184"/>
      <c r="G35" s="6"/>
    </row>
    <row r="36" spans="1:7">
      <c r="A36" s="184"/>
      <c r="B36" s="184"/>
      <c r="C36" s="184"/>
      <c r="E36" s="184"/>
      <c r="F36" s="184"/>
      <c r="G36" s="6"/>
    </row>
    <row r="37" spans="1:7">
      <c r="G37" s="6"/>
    </row>
  </sheetData>
  <mergeCells count="30">
    <mergeCell ref="C27:E27"/>
    <mergeCell ref="C28:E28"/>
    <mergeCell ref="A36:C36"/>
    <mergeCell ref="A30:C30"/>
    <mergeCell ref="E30:F30"/>
    <mergeCell ref="E31:F31"/>
    <mergeCell ref="E35:F35"/>
    <mergeCell ref="E36:F36"/>
    <mergeCell ref="A31:C31"/>
    <mergeCell ref="A35:C35"/>
    <mergeCell ref="A1:G1"/>
    <mergeCell ref="C3:F3"/>
    <mergeCell ref="A4:B4"/>
    <mergeCell ref="A5:B5"/>
    <mergeCell ref="A7:B7"/>
    <mergeCell ref="A25:C25"/>
    <mergeCell ref="A9:B9"/>
    <mergeCell ref="A10:B10"/>
    <mergeCell ref="G14:G15"/>
    <mergeCell ref="B18:E18"/>
    <mergeCell ref="B19:E19"/>
    <mergeCell ref="B20:E20"/>
    <mergeCell ref="D16:E16"/>
    <mergeCell ref="A14:A15"/>
    <mergeCell ref="B14:E15"/>
    <mergeCell ref="B16:C16"/>
    <mergeCell ref="B21:E21"/>
    <mergeCell ref="B23:E23"/>
    <mergeCell ref="B24:E24"/>
    <mergeCell ref="D17:E17"/>
  </mergeCells>
  <pageMargins left="0.70866141732283505" right="0.70866141732283505" top="0.74803149606299202" bottom="0.74803149606299202" header="0.31496062992126" footer="0.31496062992126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ACD6B-5D01-4934-9F76-A47C8B3F9125}">
  <sheetPr>
    <tabColor rgb="FF7030A0"/>
  </sheetPr>
  <dimension ref="A1:AY37"/>
  <sheetViews>
    <sheetView topLeftCell="A31" zoomScale="86" zoomScaleNormal="86" zoomScaleSheetLayoutView="85" workbookViewId="0">
      <selection activeCell="N17" sqref="N17"/>
    </sheetView>
  </sheetViews>
  <sheetFormatPr defaultColWidth="8.75" defaultRowHeight="21"/>
  <cols>
    <col min="1" max="1" width="6.125" style="1" customWidth="1"/>
    <col min="2" max="2" width="11.375" style="1" customWidth="1"/>
    <col min="3" max="3" width="11.25" style="1" customWidth="1"/>
    <col min="4" max="4" width="4.375" style="1" customWidth="1"/>
    <col min="5" max="5" width="3.875" style="1" customWidth="1"/>
    <col min="6" max="6" width="12.75" style="1" customWidth="1"/>
    <col min="7" max="7" width="11.125" style="1" customWidth="1"/>
    <col min="8" max="8" width="12.75" style="1" customWidth="1"/>
    <col min="9" max="9" width="7.375" style="1" customWidth="1"/>
    <col min="10" max="16384" width="8.75" style="1"/>
  </cols>
  <sheetData>
    <row r="1" spans="1:9">
      <c r="A1" s="184" t="s">
        <v>38</v>
      </c>
      <c r="B1" s="184"/>
      <c r="C1" s="184"/>
      <c r="D1" s="184"/>
      <c r="E1" s="184"/>
      <c r="F1" s="184"/>
      <c r="G1" s="184"/>
      <c r="H1" s="184"/>
      <c r="I1" s="184"/>
    </row>
    <row r="2" spans="1:9" ht="12" customHeight="1">
      <c r="A2" s="5"/>
      <c r="B2" s="5"/>
      <c r="C2" s="5"/>
      <c r="D2" s="5"/>
      <c r="E2" s="5"/>
      <c r="F2" s="5"/>
      <c r="G2" s="5"/>
      <c r="H2" s="5"/>
      <c r="I2" s="5"/>
    </row>
    <row r="3" spans="1:9" ht="26.25">
      <c r="A3" s="185" t="s">
        <v>37</v>
      </c>
      <c r="B3" s="185"/>
      <c r="C3" s="185"/>
      <c r="D3" s="185"/>
      <c r="E3" s="185"/>
      <c r="F3" s="185"/>
      <c r="G3" s="185"/>
      <c r="H3" s="185"/>
      <c r="I3" s="185"/>
    </row>
    <row r="4" spans="1:9">
      <c r="A4" s="176" t="s">
        <v>5</v>
      </c>
      <c r="B4" s="177"/>
      <c r="C4" s="134" t="s">
        <v>18</v>
      </c>
      <c r="D4" s="10"/>
      <c r="E4" s="10"/>
      <c r="F4" s="10"/>
      <c r="G4" s="10"/>
      <c r="H4" s="10"/>
      <c r="I4" s="170"/>
    </row>
    <row r="5" spans="1:9">
      <c r="A5" s="176" t="s">
        <v>6</v>
      </c>
      <c r="B5" s="177"/>
      <c r="C5" s="134" t="s">
        <v>121</v>
      </c>
      <c r="D5" s="164"/>
      <c r="E5" s="10"/>
      <c r="F5" s="10"/>
      <c r="G5" s="10"/>
      <c r="H5" s="10"/>
      <c r="I5" s="170"/>
    </row>
    <row r="6" spans="1:9">
      <c r="A6" s="176" t="s">
        <v>7</v>
      </c>
      <c r="B6" s="177"/>
      <c r="C6" s="134" t="s">
        <v>122</v>
      </c>
      <c r="D6" s="134"/>
      <c r="E6" s="10"/>
      <c r="F6" s="10"/>
      <c r="G6" s="10"/>
      <c r="H6" s="10"/>
      <c r="I6" s="170"/>
    </row>
    <row r="7" spans="1:9">
      <c r="A7" s="135"/>
      <c r="B7" s="134"/>
      <c r="C7" s="134" t="s">
        <v>123</v>
      </c>
      <c r="D7" s="134"/>
      <c r="E7" s="10"/>
      <c r="F7" s="10"/>
      <c r="G7" s="10"/>
      <c r="H7" s="10"/>
      <c r="I7" s="170"/>
    </row>
    <row r="8" spans="1:9">
      <c r="A8" s="176" t="s">
        <v>8</v>
      </c>
      <c r="B8" s="177"/>
      <c r="C8" s="134"/>
      <c r="D8" s="134"/>
      <c r="E8" s="134"/>
      <c r="F8" s="134"/>
      <c r="G8" s="134"/>
      <c r="H8" s="134"/>
      <c r="I8" s="18"/>
    </row>
    <row r="9" spans="1:9">
      <c r="A9" s="176" t="s">
        <v>9</v>
      </c>
      <c r="B9" s="177"/>
      <c r="C9" s="134" t="s">
        <v>124</v>
      </c>
      <c r="D9" s="134"/>
      <c r="E9" s="134"/>
      <c r="F9" s="134"/>
      <c r="G9" s="134"/>
      <c r="H9" s="134"/>
      <c r="I9" s="18"/>
    </row>
    <row r="10" spans="1:9">
      <c r="A10" s="135" t="s">
        <v>164</v>
      </c>
      <c r="B10" s="134"/>
      <c r="C10" s="134"/>
      <c r="D10" s="134"/>
      <c r="E10" s="134"/>
      <c r="F10" s="134"/>
      <c r="G10" s="134"/>
      <c r="H10" s="134"/>
      <c r="I10" s="18"/>
    </row>
    <row r="11" spans="1:9">
      <c r="A11" s="135" t="s">
        <v>163</v>
      </c>
      <c r="B11" s="134"/>
      <c r="C11" s="134"/>
      <c r="D11" s="134"/>
      <c r="E11" s="134"/>
      <c r="F11" s="134"/>
      <c r="G11" s="134"/>
      <c r="H11" s="134"/>
      <c r="I11" s="18"/>
    </row>
    <row r="12" spans="1:9">
      <c r="A12" s="171"/>
      <c r="B12" s="169"/>
      <c r="C12" s="169"/>
      <c r="D12" s="169"/>
      <c r="E12" s="169"/>
      <c r="F12" s="169"/>
      <c r="G12" s="169"/>
      <c r="H12" s="169"/>
      <c r="I12" s="172"/>
    </row>
    <row r="13" spans="1:9">
      <c r="A13" s="178" t="s">
        <v>12</v>
      </c>
      <c r="B13" s="178" t="s">
        <v>0</v>
      </c>
      <c r="C13" s="178"/>
      <c r="D13" s="178"/>
      <c r="E13" s="178"/>
      <c r="F13" s="7" t="s">
        <v>19</v>
      </c>
      <c r="G13" s="11" t="s">
        <v>20</v>
      </c>
      <c r="H13" s="11" t="s">
        <v>21</v>
      </c>
      <c r="I13" s="178" t="s">
        <v>3</v>
      </c>
    </row>
    <row r="14" spans="1:9">
      <c r="A14" s="178"/>
      <c r="B14" s="178"/>
      <c r="C14" s="178"/>
      <c r="D14" s="178"/>
      <c r="E14" s="178"/>
      <c r="F14" s="8" t="s">
        <v>2</v>
      </c>
      <c r="G14" s="138">
        <f>'Factor F'!E21</f>
        <v>1.306</v>
      </c>
      <c r="H14" s="8" t="s">
        <v>2</v>
      </c>
      <c r="I14" s="178"/>
    </row>
    <row r="15" spans="1:9">
      <c r="A15" s="11">
        <v>1</v>
      </c>
      <c r="B15" s="199" t="s">
        <v>10</v>
      </c>
      <c r="C15" s="177"/>
      <c r="D15" s="179"/>
      <c r="E15" s="180"/>
      <c r="F15" s="50">
        <f>ขั้นตอนประมาณราคา!M29</f>
        <v>1439296.2707700005</v>
      </c>
      <c r="G15" s="50">
        <f>ขั้นตอนประมาณราคา!M30</f>
        <v>440424.65885562031</v>
      </c>
      <c r="H15" s="50">
        <f>ขั้นตอนประมาณราคา!M31</f>
        <v>1879720.9296256208</v>
      </c>
      <c r="I15" s="11"/>
    </row>
    <row r="16" spans="1:9">
      <c r="A16" s="11"/>
      <c r="B16" s="189"/>
      <c r="C16" s="190"/>
      <c r="D16" s="190"/>
      <c r="E16" s="191"/>
      <c r="F16" s="11"/>
      <c r="G16" s="11"/>
      <c r="H16" s="11"/>
      <c r="I16" s="11"/>
    </row>
    <row r="17" spans="1:51">
      <c r="A17" s="11"/>
      <c r="B17" s="192" t="s">
        <v>22</v>
      </c>
      <c r="C17" s="192"/>
      <c r="D17" s="192"/>
      <c r="E17" s="192"/>
      <c r="F17" s="11"/>
      <c r="G17" s="11"/>
      <c r="H17" s="11"/>
      <c r="I17" s="11"/>
    </row>
    <row r="18" spans="1:51">
      <c r="A18" s="11"/>
      <c r="B18" s="19" t="s">
        <v>23</v>
      </c>
      <c r="C18" s="17"/>
      <c r="D18" s="20" t="s">
        <v>26</v>
      </c>
      <c r="E18" s="18" t="s">
        <v>27</v>
      </c>
      <c r="F18" s="11"/>
      <c r="G18" s="11"/>
      <c r="H18" s="11"/>
      <c r="I18" s="11"/>
    </row>
    <row r="19" spans="1:51">
      <c r="A19" s="11"/>
      <c r="B19" s="19" t="s">
        <v>24</v>
      </c>
      <c r="C19" s="17"/>
      <c r="D19" s="20" t="s">
        <v>26</v>
      </c>
      <c r="E19" s="18" t="s">
        <v>27</v>
      </c>
      <c r="F19" s="11"/>
      <c r="G19" s="11"/>
      <c r="H19" s="11"/>
      <c r="I19" s="11"/>
    </row>
    <row r="20" spans="1:51">
      <c r="A20" s="11"/>
      <c r="B20" s="19" t="s">
        <v>25</v>
      </c>
      <c r="C20" s="17"/>
      <c r="D20" s="21">
        <v>7</v>
      </c>
      <c r="E20" s="18" t="s">
        <v>27</v>
      </c>
      <c r="F20" s="11"/>
      <c r="G20" s="11"/>
      <c r="H20" s="11"/>
      <c r="I20" s="11"/>
    </row>
    <row r="21" spans="1:51">
      <c r="A21" s="11"/>
      <c r="B21" s="19" t="s">
        <v>36</v>
      </c>
      <c r="C21" s="17"/>
      <c r="D21" s="21">
        <v>7</v>
      </c>
      <c r="E21" s="18" t="s">
        <v>27</v>
      </c>
      <c r="F21" s="11"/>
      <c r="G21" s="11"/>
      <c r="H21" s="11"/>
      <c r="I21" s="11"/>
    </row>
    <row r="22" spans="1:51" s="11" customFormat="1">
      <c r="A22" s="168" t="s">
        <v>28</v>
      </c>
      <c r="B22" s="193" t="s">
        <v>29</v>
      </c>
      <c r="C22" s="194"/>
      <c r="D22" s="194"/>
      <c r="E22" s="195"/>
      <c r="H22" s="50">
        <f>H15</f>
        <v>1879720.9296256208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</row>
    <row r="23" spans="1:51" s="11" customFormat="1">
      <c r="B23" s="196"/>
      <c r="C23" s="197"/>
      <c r="D23" s="197"/>
      <c r="E23" s="198"/>
      <c r="H23" s="50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</row>
    <row r="24" spans="1:51">
      <c r="A24" s="11"/>
      <c r="B24" s="12" t="s">
        <v>14</v>
      </c>
      <c r="C24" s="165" t="s">
        <v>30</v>
      </c>
      <c r="D24" s="200" t="str">
        <f>BAHTTEXT(H22)</f>
        <v>หนึ่งล้านแปดแสนเจ็ดหมื่นเก้าพันเจ็ดร้อยยี่สิบบาทเก้าสิบสามสตางค์</v>
      </c>
      <c r="E24" s="200"/>
      <c r="F24" s="200"/>
      <c r="G24" s="200"/>
      <c r="H24" s="200"/>
      <c r="I24" s="166" t="s">
        <v>31</v>
      </c>
    </row>
    <row r="25" spans="1:51">
      <c r="A25" s="11"/>
      <c r="B25" s="24" t="s">
        <v>32</v>
      </c>
      <c r="C25" s="25"/>
      <c r="D25" s="188"/>
      <c r="E25" s="188"/>
      <c r="F25" s="23" t="s">
        <v>34</v>
      </c>
      <c r="G25" s="16"/>
      <c r="H25" s="16"/>
      <c r="I25" s="22"/>
    </row>
    <row r="26" spans="1:51">
      <c r="A26" s="11"/>
      <c r="B26" s="24" t="s">
        <v>33</v>
      </c>
      <c r="C26" s="25"/>
      <c r="D26" s="188"/>
      <c r="E26" s="188"/>
      <c r="F26" s="9" t="s">
        <v>35</v>
      </c>
      <c r="G26" s="14"/>
      <c r="H26" s="14"/>
      <c r="I26" s="13"/>
    </row>
    <row r="27" spans="1:51">
      <c r="A27" s="175" t="s">
        <v>15</v>
      </c>
      <c r="B27" s="187"/>
      <c r="C27" s="187"/>
    </row>
    <row r="28" spans="1:51" ht="14.25" customHeight="1">
      <c r="A28" s="6"/>
      <c r="B28" s="6"/>
      <c r="C28" s="6"/>
    </row>
    <row r="29" spans="1:51">
      <c r="C29" s="184" t="s">
        <v>125</v>
      </c>
      <c r="D29" s="184"/>
      <c r="E29" s="184"/>
      <c r="F29" s="184"/>
      <c r="G29" s="187" t="s">
        <v>16</v>
      </c>
      <c r="H29" s="187"/>
    </row>
    <row r="30" spans="1:51">
      <c r="C30" s="184" t="s">
        <v>167</v>
      </c>
      <c r="D30" s="184"/>
      <c r="E30" s="184"/>
      <c r="F30" s="184"/>
    </row>
    <row r="31" spans="1:51" ht="15" customHeight="1"/>
    <row r="32" spans="1:51">
      <c r="A32" s="186" t="s">
        <v>126</v>
      </c>
      <c r="B32" s="186"/>
      <c r="C32" s="186"/>
      <c r="D32" s="187" t="s">
        <v>17</v>
      </c>
      <c r="E32" s="187"/>
      <c r="F32" s="2"/>
      <c r="G32" s="2" t="s">
        <v>125</v>
      </c>
      <c r="H32" s="2"/>
      <c r="I32" s="6" t="s">
        <v>17</v>
      </c>
    </row>
    <row r="33" spans="1:9">
      <c r="A33" s="186" t="s">
        <v>160</v>
      </c>
      <c r="B33" s="186"/>
      <c r="C33" s="186"/>
      <c r="F33" s="2"/>
      <c r="G33" s="186" t="s">
        <v>161</v>
      </c>
      <c r="H33" s="186"/>
    </row>
    <row r="34" spans="1:9" ht="17.25" customHeight="1">
      <c r="I34" s="6"/>
    </row>
    <row r="35" spans="1:9">
      <c r="A35" s="186"/>
      <c r="B35" s="186"/>
      <c r="C35" s="186"/>
      <c r="D35" s="187"/>
      <c r="E35" s="187"/>
      <c r="F35" s="2"/>
      <c r="G35" s="2"/>
      <c r="H35" s="2"/>
      <c r="I35" s="6"/>
    </row>
    <row r="36" spans="1:9">
      <c r="A36" s="186"/>
      <c r="B36" s="186"/>
      <c r="C36" s="186"/>
      <c r="F36" s="2"/>
      <c r="G36" s="2"/>
      <c r="H36" s="2"/>
    </row>
    <row r="37" spans="1:9">
      <c r="H37" s="5"/>
    </row>
  </sheetData>
  <mergeCells count="30">
    <mergeCell ref="D35:E35"/>
    <mergeCell ref="C29:F29"/>
    <mergeCell ref="C30:F30"/>
    <mergeCell ref="G29:H29"/>
    <mergeCell ref="D32:E32"/>
    <mergeCell ref="A35:C35"/>
    <mergeCell ref="G33:H33"/>
    <mergeCell ref="A36:C36"/>
    <mergeCell ref="A32:C32"/>
    <mergeCell ref="A33:C33"/>
    <mergeCell ref="A1:I1"/>
    <mergeCell ref="A4:B4"/>
    <mergeCell ref="A5:B5"/>
    <mergeCell ref="A6:B6"/>
    <mergeCell ref="A8:B8"/>
    <mergeCell ref="A3:I3"/>
    <mergeCell ref="A9:B9"/>
    <mergeCell ref="A13:A14"/>
    <mergeCell ref="B13:E14"/>
    <mergeCell ref="I13:I14"/>
    <mergeCell ref="B15:C15"/>
    <mergeCell ref="D15:E15"/>
    <mergeCell ref="D24:H24"/>
    <mergeCell ref="D25:E25"/>
    <mergeCell ref="D26:E26"/>
    <mergeCell ref="A27:C27"/>
    <mergeCell ref="B16:E16"/>
    <mergeCell ref="B17:E17"/>
    <mergeCell ref="B22:E22"/>
    <mergeCell ref="B23:E23"/>
  </mergeCells>
  <pageMargins left="0.7" right="0.7" top="0.75" bottom="0.2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B9E3F-6979-4E68-BC9B-8949414B6EB9}">
  <sheetPr>
    <tabColor rgb="FF7030A0"/>
  </sheetPr>
  <dimension ref="A1:P38"/>
  <sheetViews>
    <sheetView topLeftCell="A19" zoomScale="85" zoomScaleNormal="85" zoomScaleSheetLayoutView="85" workbookViewId="0">
      <selection activeCell="F33" sqref="F33"/>
    </sheetView>
  </sheetViews>
  <sheetFormatPr defaultRowHeight="14.25"/>
  <cols>
    <col min="1" max="1" width="6.125" customWidth="1"/>
    <col min="10" max="10" width="5.5" customWidth="1"/>
    <col min="11" max="11" width="4.75" customWidth="1"/>
    <col min="12" max="12" width="4" customWidth="1"/>
    <col min="14" max="14" width="3.75" customWidth="1"/>
    <col min="15" max="15" width="8.125" customWidth="1"/>
    <col min="16" max="16" width="5.25" customWidth="1"/>
  </cols>
  <sheetData>
    <row r="1" spans="1:16" ht="21">
      <c r="A1" s="244" t="s">
        <v>40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6"/>
    </row>
    <row r="2" spans="1:16" s="112" customFormat="1" ht="19.5">
      <c r="A2" s="111" t="s">
        <v>12</v>
      </c>
      <c r="B2" s="240" t="s">
        <v>0</v>
      </c>
      <c r="C2" s="241"/>
      <c r="D2" s="241"/>
      <c r="E2" s="241"/>
      <c r="F2" s="241"/>
      <c r="G2" s="241"/>
      <c r="H2" s="241"/>
      <c r="I2" s="241"/>
      <c r="J2" s="242"/>
      <c r="K2" s="243" t="s">
        <v>41</v>
      </c>
      <c r="L2" s="243"/>
      <c r="M2" s="243" t="s">
        <v>42</v>
      </c>
      <c r="N2" s="243"/>
      <c r="O2" s="243" t="s">
        <v>3</v>
      </c>
      <c r="P2" s="243"/>
    </row>
    <row r="3" spans="1:16" s="112" customFormat="1" ht="19.5">
      <c r="A3" s="113"/>
      <c r="B3" s="114" t="s">
        <v>43</v>
      </c>
      <c r="C3" s="115"/>
      <c r="D3" s="115"/>
      <c r="E3" s="115"/>
      <c r="F3" s="115"/>
      <c r="G3" s="115"/>
      <c r="H3" s="115"/>
      <c r="I3" s="115"/>
      <c r="J3" s="116"/>
      <c r="K3" s="219"/>
      <c r="L3" s="220"/>
      <c r="M3" s="207"/>
      <c r="N3" s="208"/>
      <c r="O3" s="207"/>
      <c r="P3" s="208"/>
    </row>
    <row r="4" spans="1:16" s="112" customFormat="1" ht="19.5">
      <c r="A4" s="117">
        <v>1</v>
      </c>
      <c r="B4" s="118" t="s">
        <v>44</v>
      </c>
      <c r="C4" s="119"/>
      <c r="D4" s="119"/>
      <c r="E4" s="119"/>
      <c r="F4" s="119"/>
      <c r="G4" s="119"/>
      <c r="H4" s="119"/>
      <c r="I4" s="119"/>
      <c r="J4" s="120"/>
      <c r="K4" s="219"/>
      <c r="L4" s="220"/>
      <c r="M4" s="207"/>
      <c r="N4" s="208"/>
      <c r="O4" s="207"/>
      <c r="P4" s="208"/>
    </row>
    <row r="5" spans="1:16" s="112" customFormat="1" ht="19.5">
      <c r="A5" s="121"/>
      <c r="B5" s="118" t="s">
        <v>74</v>
      </c>
      <c r="C5" s="119"/>
      <c r="D5" s="119"/>
      <c r="E5" s="119"/>
      <c r="F5" s="119"/>
      <c r="G5" s="119"/>
      <c r="H5" s="119"/>
      <c r="I5" s="119"/>
      <c r="J5" s="120"/>
      <c r="K5" s="219" t="s">
        <v>26</v>
      </c>
      <c r="L5" s="220"/>
      <c r="M5" s="219" t="s">
        <v>26</v>
      </c>
      <c r="N5" s="220"/>
      <c r="O5" s="207"/>
      <c r="P5" s="208"/>
    </row>
    <row r="6" spans="1:16" s="112" customFormat="1" ht="19.5">
      <c r="A6" s="121"/>
      <c r="B6" s="118" t="s">
        <v>75</v>
      </c>
      <c r="C6" s="119"/>
      <c r="D6" s="119"/>
      <c r="E6" s="119"/>
      <c r="F6" s="119"/>
      <c r="G6" s="119"/>
      <c r="H6" s="119"/>
      <c r="I6" s="119"/>
      <c r="J6" s="120"/>
      <c r="K6" s="219" t="s">
        <v>26</v>
      </c>
      <c r="L6" s="220"/>
      <c r="M6" s="207">
        <f>'ปร.4 (รวม)'!L12</f>
        <v>1297877.2107700005</v>
      </c>
      <c r="N6" s="208"/>
      <c r="O6" s="207"/>
      <c r="P6" s="208"/>
    </row>
    <row r="7" spans="1:16" s="112" customFormat="1" ht="19.5">
      <c r="A7" s="121"/>
      <c r="B7" s="118" t="s">
        <v>76</v>
      </c>
      <c r="C7" s="119"/>
      <c r="D7" s="119"/>
      <c r="E7" s="119"/>
      <c r="F7" s="119"/>
      <c r="G7" s="119"/>
      <c r="H7" s="119"/>
      <c r="I7" s="119"/>
      <c r="J7" s="120"/>
      <c r="K7" s="219" t="s">
        <v>26</v>
      </c>
      <c r="L7" s="220"/>
      <c r="M7" s="225"/>
      <c r="N7" s="226"/>
      <c r="O7" s="207"/>
      <c r="P7" s="208"/>
    </row>
    <row r="8" spans="1:16" s="112" customFormat="1" ht="19.5">
      <c r="A8" s="121"/>
      <c r="B8" s="118" t="s">
        <v>159</v>
      </c>
      <c r="C8" s="119"/>
      <c r="D8" s="119"/>
      <c r="E8" s="119"/>
      <c r="F8" s="119"/>
      <c r="G8" s="119"/>
      <c r="H8" s="119"/>
      <c r="I8" s="119"/>
      <c r="J8" s="120"/>
      <c r="K8" s="219" t="s">
        <v>26</v>
      </c>
      <c r="L8" s="220"/>
      <c r="M8" s="225">
        <f>ปร.4!L37</f>
        <v>141419.06</v>
      </c>
      <c r="N8" s="226"/>
      <c r="O8" s="207"/>
      <c r="P8" s="208"/>
    </row>
    <row r="9" spans="1:16" s="112" customFormat="1" ht="19.5">
      <c r="A9" s="121"/>
      <c r="B9" s="118" t="s">
        <v>77</v>
      </c>
      <c r="C9" s="119"/>
      <c r="D9" s="119"/>
      <c r="E9" s="119"/>
      <c r="F9" s="119"/>
      <c r="G9" s="119"/>
      <c r="H9" s="119"/>
      <c r="I9" s="119"/>
      <c r="J9" s="120"/>
      <c r="K9" s="219" t="s">
        <v>26</v>
      </c>
      <c r="L9" s="220"/>
      <c r="M9" s="219" t="s">
        <v>26</v>
      </c>
      <c r="N9" s="220"/>
      <c r="O9" s="213"/>
      <c r="P9" s="214"/>
    </row>
    <row r="10" spans="1:16" s="112" customFormat="1" ht="19.5">
      <c r="A10" s="121"/>
      <c r="B10" s="118" t="s">
        <v>78</v>
      </c>
      <c r="C10" s="119"/>
      <c r="D10" s="119"/>
      <c r="E10" s="119"/>
      <c r="F10" s="119"/>
      <c r="G10" s="119"/>
      <c r="H10" s="119"/>
      <c r="I10" s="119"/>
      <c r="J10" s="120"/>
      <c r="K10" s="219" t="s">
        <v>26</v>
      </c>
      <c r="L10" s="220"/>
      <c r="M10" s="219" t="s">
        <v>26</v>
      </c>
      <c r="N10" s="220"/>
      <c r="O10" s="213"/>
      <c r="P10" s="214"/>
    </row>
    <row r="11" spans="1:16" s="112" customFormat="1" ht="19.5">
      <c r="A11" s="121"/>
      <c r="B11" s="237" t="s">
        <v>45</v>
      </c>
      <c r="C11" s="238"/>
      <c r="D11" s="238"/>
      <c r="E11" s="238"/>
      <c r="F11" s="238"/>
      <c r="G11" s="238"/>
      <c r="H11" s="238"/>
      <c r="I11" s="238"/>
      <c r="J11" s="239"/>
      <c r="K11" s="219" t="s">
        <v>26</v>
      </c>
      <c r="L11" s="220"/>
      <c r="M11" s="201">
        <f>SUM(M5:N10)</f>
        <v>1439296.2707700005</v>
      </c>
      <c r="N11" s="202"/>
      <c r="O11" s="201"/>
      <c r="P11" s="202"/>
    </row>
    <row r="12" spans="1:16" s="112" customFormat="1" ht="19.5">
      <c r="A12" s="117">
        <v>2</v>
      </c>
      <c r="B12" s="118" t="s">
        <v>46</v>
      </c>
      <c r="C12" s="119"/>
      <c r="D12" s="119"/>
      <c r="E12" s="119"/>
      <c r="F12" s="119"/>
      <c r="G12" s="119"/>
      <c r="H12" s="119"/>
      <c r="I12" s="119"/>
      <c r="J12" s="120"/>
      <c r="K12" s="219"/>
      <c r="L12" s="220"/>
      <c r="M12" s="219"/>
      <c r="N12" s="220"/>
      <c r="O12" s="207"/>
      <c r="P12" s="208"/>
    </row>
    <row r="13" spans="1:16" s="112" customFormat="1" ht="19.5">
      <c r="A13" s="121"/>
      <c r="B13" s="118" t="s">
        <v>47</v>
      </c>
      <c r="C13" s="122"/>
      <c r="D13" s="119"/>
      <c r="E13" s="119"/>
      <c r="F13" s="119"/>
      <c r="G13" s="119"/>
      <c r="H13" s="119"/>
      <c r="I13" s="119"/>
      <c r="J13" s="120"/>
      <c r="K13" s="219" t="s">
        <v>26</v>
      </c>
      <c r="L13" s="220"/>
      <c r="M13" s="219" t="s">
        <v>26</v>
      </c>
      <c r="N13" s="220"/>
      <c r="O13" s="211"/>
      <c r="P13" s="212"/>
    </row>
    <row r="14" spans="1:16" s="112" customFormat="1" ht="19.5">
      <c r="A14" s="121"/>
      <c r="B14" s="237" t="s">
        <v>48</v>
      </c>
      <c r="C14" s="238"/>
      <c r="D14" s="238"/>
      <c r="E14" s="238"/>
      <c r="F14" s="238"/>
      <c r="G14" s="238"/>
      <c r="H14" s="238"/>
      <c r="I14" s="238"/>
      <c r="J14" s="239"/>
      <c r="K14" s="219" t="s">
        <v>26</v>
      </c>
      <c r="L14" s="220"/>
      <c r="M14" s="219" t="s">
        <v>26</v>
      </c>
      <c r="N14" s="220"/>
      <c r="O14" s="211"/>
      <c r="P14" s="212"/>
    </row>
    <row r="15" spans="1:16" s="112" customFormat="1" ht="19.5">
      <c r="A15" s="117">
        <v>3</v>
      </c>
      <c r="B15" s="118" t="s">
        <v>49</v>
      </c>
      <c r="C15" s="119"/>
      <c r="D15" s="119"/>
      <c r="E15" s="119"/>
      <c r="F15" s="119"/>
      <c r="G15" s="119"/>
      <c r="H15" s="119"/>
      <c r="I15" s="119"/>
      <c r="J15" s="120"/>
      <c r="K15" s="219"/>
      <c r="L15" s="220"/>
      <c r="M15" s="219"/>
      <c r="N15" s="220"/>
      <c r="O15" s="201"/>
      <c r="P15" s="202"/>
    </row>
    <row r="16" spans="1:16" s="112" customFormat="1" ht="19.5">
      <c r="A16" s="117"/>
      <c r="B16" s="118" t="s">
        <v>50</v>
      </c>
      <c r="C16" s="119"/>
      <c r="D16" s="119"/>
      <c r="E16" s="119"/>
      <c r="F16" s="119"/>
      <c r="G16" s="119"/>
      <c r="H16" s="119"/>
      <c r="I16" s="119"/>
      <c r="J16" s="120"/>
      <c r="K16" s="219" t="s">
        <v>26</v>
      </c>
      <c r="L16" s="220"/>
      <c r="M16" s="219" t="s">
        <v>26</v>
      </c>
      <c r="N16" s="220"/>
      <c r="O16" s="211"/>
      <c r="P16" s="212"/>
    </row>
    <row r="17" spans="1:16" s="112" customFormat="1" ht="19.5">
      <c r="A17" s="121"/>
      <c r="B17" s="118" t="s">
        <v>51</v>
      </c>
      <c r="C17" s="119"/>
      <c r="D17" s="119"/>
      <c r="E17" s="119"/>
      <c r="F17" s="119"/>
      <c r="G17" s="119"/>
      <c r="H17" s="119"/>
      <c r="I17" s="119"/>
      <c r="J17" s="120"/>
      <c r="K17" s="219" t="s">
        <v>26</v>
      </c>
      <c r="L17" s="220"/>
      <c r="M17" s="219" t="s">
        <v>26</v>
      </c>
      <c r="N17" s="220"/>
      <c r="O17" s="207"/>
      <c r="P17" s="208"/>
    </row>
    <row r="18" spans="1:16" s="112" customFormat="1" ht="19.5">
      <c r="A18" s="121"/>
      <c r="B18" s="237" t="s">
        <v>52</v>
      </c>
      <c r="C18" s="238"/>
      <c r="D18" s="238"/>
      <c r="E18" s="238"/>
      <c r="F18" s="238"/>
      <c r="G18" s="238"/>
      <c r="H18" s="238"/>
      <c r="I18" s="238"/>
      <c r="J18" s="239"/>
      <c r="K18" s="219" t="s">
        <v>26</v>
      </c>
      <c r="L18" s="220"/>
      <c r="M18" s="219" t="s">
        <v>26</v>
      </c>
      <c r="N18" s="220"/>
      <c r="O18" s="201"/>
      <c r="P18" s="202"/>
    </row>
    <row r="19" spans="1:16" s="112" customFormat="1" ht="19.5">
      <c r="A19" s="123"/>
      <c r="B19" s="234" t="s">
        <v>53</v>
      </c>
      <c r="C19" s="235"/>
      <c r="D19" s="235"/>
      <c r="E19" s="235"/>
      <c r="F19" s="235"/>
      <c r="G19" s="235"/>
      <c r="H19" s="235"/>
      <c r="I19" s="235"/>
      <c r="J19" s="236"/>
      <c r="K19" s="221" t="s">
        <v>26</v>
      </c>
      <c r="L19" s="222"/>
      <c r="M19" s="205">
        <f>M11</f>
        <v>1439296.2707700005</v>
      </c>
      <c r="N19" s="206"/>
      <c r="O19" s="205"/>
      <c r="P19" s="206"/>
    </row>
    <row r="20" spans="1:16" s="112" customFormat="1" ht="19.5">
      <c r="A20" s="113"/>
      <c r="B20" s="114" t="s">
        <v>73</v>
      </c>
      <c r="C20" s="115"/>
      <c r="D20" s="115"/>
      <c r="E20" s="115"/>
      <c r="F20" s="115"/>
      <c r="G20" s="115"/>
      <c r="H20" s="115"/>
      <c r="I20" s="115"/>
      <c r="J20" s="116"/>
      <c r="K20" s="223"/>
      <c r="L20" s="224"/>
      <c r="M20" s="215"/>
      <c r="N20" s="216"/>
      <c r="O20" s="215"/>
      <c r="P20" s="216"/>
    </row>
    <row r="21" spans="1:16" s="112" customFormat="1" ht="19.5">
      <c r="A21" s="117"/>
      <c r="B21" s="118" t="s">
        <v>54</v>
      </c>
      <c r="C21" s="119"/>
      <c r="D21" s="119"/>
      <c r="E21" s="119"/>
      <c r="F21" s="119"/>
      <c r="G21" s="119"/>
      <c r="H21" s="119"/>
      <c r="I21" s="119"/>
      <c r="J21" s="120"/>
      <c r="K21" s="219" t="s">
        <v>26</v>
      </c>
      <c r="L21" s="220"/>
      <c r="M21" s="207"/>
      <c r="N21" s="220"/>
      <c r="O21" s="217"/>
      <c r="P21" s="218"/>
    </row>
    <row r="22" spans="1:16" s="112" customFormat="1" ht="19.5">
      <c r="A22" s="121"/>
      <c r="B22" s="118" t="s">
        <v>55</v>
      </c>
      <c r="C22" s="119"/>
      <c r="D22" s="119"/>
      <c r="E22" s="119"/>
      <c r="F22" s="119"/>
      <c r="G22" s="119"/>
      <c r="H22" s="119"/>
      <c r="I22" s="119"/>
      <c r="J22" s="120"/>
      <c r="K22" s="219"/>
      <c r="L22" s="220"/>
      <c r="M22" s="207"/>
      <c r="N22" s="208"/>
      <c r="O22" s="207"/>
      <c r="P22" s="208"/>
    </row>
    <row r="23" spans="1:16" s="112" customFormat="1" ht="19.5">
      <c r="A23" s="124"/>
      <c r="B23" s="237" t="s">
        <v>56</v>
      </c>
      <c r="C23" s="238"/>
      <c r="D23" s="238"/>
      <c r="E23" s="238"/>
      <c r="F23" s="238"/>
      <c r="G23" s="238"/>
      <c r="H23" s="238"/>
      <c r="I23" s="238"/>
      <c r="J23" s="239"/>
      <c r="K23" s="219"/>
      <c r="L23" s="220"/>
      <c r="M23" s="201"/>
      <c r="N23" s="202"/>
      <c r="O23" s="201"/>
      <c r="P23" s="202"/>
    </row>
    <row r="24" spans="1:16" s="112" customFormat="1" ht="19.5">
      <c r="A24" s="121"/>
      <c r="B24" s="125" t="s">
        <v>131</v>
      </c>
      <c r="C24" s="119"/>
      <c r="D24" s="119"/>
      <c r="E24" s="119"/>
      <c r="F24" s="119"/>
      <c r="G24" s="119"/>
      <c r="H24" s="119"/>
      <c r="I24" s="119"/>
      <c r="J24" s="120"/>
      <c r="K24" s="219"/>
      <c r="L24" s="220"/>
      <c r="M24" s="219"/>
      <c r="N24" s="220"/>
      <c r="O24" s="201"/>
      <c r="P24" s="202"/>
    </row>
    <row r="25" spans="1:16" s="112" customFormat="1" ht="19.5">
      <c r="A25" s="117"/>
      <c r="B25" s="118" t="s">
        <v>57</v>
      </c>
      <c r="C25" s="119"/>
      <c r="D25" s="119"/>
      <c r="E25" s="119"/>
      <c r="F25" s="119"/>
      <c r="G25" s="119"/>
      <c r="H25" s="119"/>
      <c r="I25" s="119"/>
      <c r="J25" s="120"/>
      <c r="K25" s="219" t="s">
        <v>26</v>
      </c>
      <c r="L25" s="220"/>
      <c r="M25" s="219" t="s">
        <v>26</v>
      </c>
      <c r="N25" s="220"/>
      <c r="O25" s="207"/>
      <c r="P25" s="208"/>
    </row>
    <row r="26" spans="1:16" s="112" customFormat="1" ht="19.5">
      <c r="A26" s="121"/>
      <c r="B26" s="234" t="s">
        <v>58</v>
      </c>
      <c r="C26" s="235"/>
      <c r="D26" s="235"/>
      <c r="E26" s="235"/>
      <c r="F26" s="235"/>
      <c r="G26" s="235"/>
      <c r="H26" s="235"/>
      <c r="I26" s="235"/>
      <c r="J26" s="236"/>
      <c r="K26" s="219" t="s">
        <v>26</v>
      </c>
      <c r="L26" s="220"/>
      <c r="M26" s="219" t="s">
        <v>26</v>
      </c>
      <c r="N26" s="220"/>
      <c r="O26" s="207"/>
      <c r="P26" s="208"/>
    </row>
    <row r="27" spans="1:16" s="112" customFormat="1" ht="19.5">
      <c r="A27" s="121"/>
      <c r="B27" s="118"/>
      <c r="C27" s="119"/>
      <c r="D27" s="119"/>
      <c r="E27" s="119"/>
      <c r="F27" s="119"/>
      <c r="G27" s="119"/>
      <c r="H27" s="119" t="s">
        <v>59</v>
      </c>
      <c r="I27" s="119"/>
      <c r="J27" s="120"/>
      <c r="K27" s="219"/>
      <c r="L27" s="220"/>
      <c r="M27" s="207"/>
      <c r="N27" s="208"/>
      <c r="O27" s="207"/>
      <c r="P27" s="208"/>
    </row>
    <row r="28" spans="1:16" s="112" customFormat="1" ht="19.5">
      <c r="A28" s="121"/>
      <c r="B28" s="125" t="s">
        <v>132</v>
      </c>
      <c r="C28" s="119"/>
      <c r="D28" s="119"/>
      <c r="E28" s="119"/>
      <c r="F28" s="119"/>
      <c r="G28" s="119"/>
      <c r="H28" s="119"/>
      <c r="I28" s="119"/>
      <c r="J28" s="120"/>
      <c r="K28" s="219"/>
      <c r="L28" s="220"/>
      <c r="M28" s="207"/>
      <c r="N28" s="208"/>
      <c r="O28" s="207"/>
      <c r="P28" s="208"/>
    </row>
    <row r="29" spans="1:16" s="112" customFormat="1" ht="19.5">
      <c r="A29" s="117" t="s">
        <v>60</v>
      </c>
      <c r="B29" s="118" t="s">
        <v>61</v>
      </c>
      <c r="C29" s="119"/>
      <c r="D29" s="119"/>
      <c r="E29" s="119"/>
      <c r="F29" s="119"/>
      <c r="G29" s="119"/>
      <c r="H29" s="119"/>
      <c r="I29" s="119"/>
      <c r="J29" s="120"/>
      <c r="K29" s="219"/>
      <c r="L29" s="220"/>
      <c r="M29" s="209">
        <f>M19</f>
        <v>1439296.2707700005</v>
      </c>
      <c r="N29" s="210"/>
      <c r="O29" s="209"/>
      <c r="P29" s="210"/>
    </row>
    <row r="30" spans="1:16" s="112" customFormat="1" ht="19.5">
      <c r="A30" s="117"/>
      <c r="B30" s="118" t="s">
        <v>62</v>
      </c>
      <c r="C30" s="119"/>
      <c r="D30" s="119"/>
      <c r="E30" s="119"/>
      <c r="F30" s="119"/>
      <c r="G30" s="119"/>
      <c r="H30" s="119"/>
      <c r="I30" s="126">
        <f>'Factor F'!E21</f>
        <v>1.306</v>
      </c>
      <c r="J30" s="120"/>
      <c r="K30" s="219"/>
      <c r="L30" s="220"/>
      <c r="M30" s="209">
        <f>M31-M29</f>
        <v>440424.65885562031</v>
      </c>
      <c r="N30" s="210"/>
      <c r="O30" s="209"/>
      <c r="P30" s="210"/>
    </row>
    <row r="31" spans="1:16" s="112" customFormat="1" ht="19.5">
      <c r="A31" s="117"/>
      <c r="B31" s="118"/>
      <c r="C31" s="122" t="s">
        <v>63</v>
      </c>
      <c r="D31" s="119"/>
      <c r="E31" s="119"/>
      <c r="F31" s="119"/>
      <c r="G31" s="119"/>
      <c r="H31" s="119"/>
      <c r="I31" s="119"/>
      <c r="J31" s="120"/>
      <c r="K31" s="219"/>
      <c r="L31" s="220"/>
      <c r="M31" s="209">
        <f>M29*I30</f>
        <v>1879720.9296256208</v>
      </c>
      <c r="N31" s="210"/>
      <c r="O31" s="209"/>
      <c r="P31" s="210"/>
    </row>
    <row r="32" spans="1:16" s="112" customFormat="1" ht="19.5">
      <c r="A32" s="117" t="s">
        <v>64</v>
      </c>
      <c r="B32" s="118" t="s">
        <v>65</v>
      </c>
      <c r="C32" s="119"/>
      <c r="D32" s="119"/>
      <c r="E32" s="119"/>
      <c r="F32" s="119"/>
      <c r="G32" s="119"/>
      <c r="H32" s="119"/>
      <c r="I32" s="119"/>
      <c r="J32" s="120"/>
      <c r="K32" s="219"/>
      <c r="L32" s="220"/>
      <c r="M32" s="230">
        <f>M21</f>
        <v>0</v>
      </c>
      <c r="N32" s="212"/>
      <c r="O32" s="201"/>
      <c r="P32" s="202"/>
    </row>
    <row r="33" spans="1:16" s="112" customFormat="1" ht="19.5">
      <c r="A33" s="121"/>
      <c r="B33" s="118" t="s">
        <v>66</v>
      </c>
      <c r="C33" s="122"/>
      <c r="D33" s="119"/>
      <c r="E33" s="119"/>
      <c r="F33" s="119"/>
      <c r="G33" s="119"/>
      <c r="H33" s="119"/>
      <c r="I33" s="119"/>
      <c r="J33" s="120"/>
      <c r="K33" s="219"/>
      <c r="L33" s="220"/>
      <c r="M33" s="230">
        <f>M32*7%</f>
        <v>0</v>
      </c>
      <c r="N33" s="212"/>
      <c r="O33" s="201"/>
      <c r="P33" s="202"/>
    </row>
    <row r="34" spans="1:16" s="112" customFormat="1" ht="19.5">
      <c r="A34" s="121"/>
      <c r="B34" s="118"/>
      <c r="C34" s="122" t="s">
        <v>67</v>
      </c>
      <c r="D34" s="119"/>
      <c r="E34" s="119"/>
      <c r="F34" s="119"/>
      <c r="G34" s="119"/>
      <c r="H34" s="119"/>
      <c r="I34" s="119"/>
      <c r="J34" s="120"/>
      <c r="K34" s="219"/>
      <c r="L34" s="220"/>
      <c r="M34" s="230">
        <f>M32+M33</f>
        <v>0</v>
      </c>
      <c r="N34" s="212"/>
      <c r="O34" s="201"/>
      <c r="P34" s="202"/>
    </row>
    <row r="35" spans="1:16" s="112" customFormat="1" ht="19.5">
      <c r="A35" s="117" t="s">
        <v>68</v>
      </c>
      <c r="B35" s="118" t="s">
        <v>69</v>
      </c>
      <c r="C35" s="119"/>
      <c r="D35" s="119"/>
      <c r="E35" s="119"/>
      <c r="F35" s="119"/>
      <c r="G35" s="119"/>
      <c r="H35" s="119"/>
      <c r="I35" s="119"/>
      <c r="J35" s="120"/>
      <c r="K35" s="219"/>
      <c r="L35" s="220"/>
      <c r="M35" s="230" t="s">
        <v>26</v>
      </c>
      <c r="N35" s="212"/>
      <c r="O35" s="201"/>
      <c r="P35" s="202"/>
    </row>
    <row r="36" spans="1:16" s="112" customFormat="1" ht="19.5">
      <c r="A36" s="121"/>
      <c r="B36" s="118"/>
      <c r="C36" s="122" t="s">
        <v>70</v>
      </c>
      <c r="D36" s="119"/>
      <c r="E36" s="119"/>
      <c r="F36" s="119"/>
      <c r="G36" s="119"/>
      <c r="H36" s="119"/>
      <c r="I36" s="119"/>
      <c r="J36" s="120"/>
      <c r="K36" s="219"/>
      <c r="L36" s="220"/>
      <c r="M36" s="230" t="s">
        <v>26</v>
      </c>
      <c r="N36" s="212"/>
      <c r="O36" s="201"/>
      <c r="P36" s="202"/>
    </row>
    <row r="37" spans="1:16" s="112" customFormat="1" ht="19.5">
      <c r="A37" s="127" t="s">
        <v>71</v>
      </c>
      <c r="B37" s="231" t="s">
        <v>72</v>
      </c>
      <c r="C37" s="232"/>
      <c r="D37" s="232"/>
      <c r="E37" s="232"/>
      <c r="F37" s="232"/>
      <c r="G37" s="232"/>
      <c r="H37" s="232"/>
      <c r="I37" s="232"/>
      <c r="J37" s="233"/>
      <c r="K37" s="219"/>
      <c r="L37" s="220"/>
      <c r="M37" s="201">
        <f>M31+M34</f>
        <v>1879720.9296256208</v>
      </c>
      <c r="N37" s="202"/>
      <c r="O37" s="201"/>
      <c r="P37" s="202"/>
    </row>
    <row r="38" spans="1:16" s="112" customFormat="1" ht="19.5">
      <c r="A38" s="128"/>
      <c r="B38" s="227"/>
      <c r="C38" s="228"/>
      <c r="D38" s="228"/>
      <c r="E38" s="228"/>
      <c r="F38" s="228"/>
      <c r="G38" s="228"/>
      <c r="H38" s="228"/>
      <c r="I38" s="228"/>
      <c r="J38" s="229"/>
      <c r="K38" s="203"/>
      <c r="L38" s="204"/>
      <c r="M38" s="203"/>
      <c r="N38" s="204"/>
      <c r="O38" s="203"/>
      <c r="P38" s="204"/>
    </row>
  </sheetData>
  <mergeCells count="121">
    <mergeCell ref="B2:J2"/>
    <mergeCell ref="K2:L2"/>
    <mergeCell ref="M2:N2"/>
    <mergeCell ref="O2:P2"/>
    <mergeCell ref="K5:L5"/>
    <mergeCell ref="M7:N7"/>
    <mergeCell ref="A1:P1"/>
    <mergeCell ref="K3:L3"/>
    <mergeCell ref="K4:L4"/>
    <mergeCell ref="M5:N5"/>
    <mergeCell ref="B14:J14"/>
    <mergeCell ref="K14:L14"/>
    <mergeCell ref="M14:N14"/>
    <mergeCell ref="K15:L15"/>
    <mergeCell ref="M15:N15"/>
    <mergeCell ref="B11:J11"/>
    <mergeCell ref="M11:N11"/>
    <mergeCell ref="K12:L12"/>
    <mergeCell ref="M12:N12"/>
    <mergeCell ref="K13:L13"/>
    <mergeCell ref="M13:N13"/>
    <mergeCell ref="B23:J23"/>
    <mergeCell ref="M23:N23"/>
    <mergeCell ref="K23:L23"/>
    <mergeCell ref="B19:J19"/>
    <mergeCell ref="M19:N19"/>
    <mergeCell ref="K16:L16"/>
    <mergeCell ref="M16:N16"/>
    <mergeCell ref="K17:L17"/>
    <mergeCell ref="M17:N17"/>
    <mergeCell ref="B18:J18"/>
    <mergeCell ref="K18:L18"/>
    <mergeCell ref="M18:N18"/>
    <mergeCell ref="K25:L25"/>
    <mergeCell ref="M25:N25"/>
    <mergeCell ref="B26:J26"/>
    <mergeCell ref="K26:L26"/>
    <mergeCell ref="M26:N26"/>
    <mergeCell ref="M29:N29"/>
    <mergeCell ref="K27:L27"/>
    <mergeCell ref="K28:L28"/>
    <mergeCell ref="K29:L29"/>
    <mergeCell ref="M27:N27"/>
    <mergeCell ref="M28:N28"/>
    <mergeCell ref="B38:J38"/>
    <mergeCell ref="M38:N38"/>
    <mergeCell ref="K36:L36"/>
    <mergeCell ref="K37:L37"/>
    <mergeCell ref="K38:L38"/>
    <mergeCell ref="M30:N30"/>
    <mergeCell ref="M31:N31"/>
    <mergeCell ref="M32:N32"/>
    <mergeCell ref="M33:N33"/>
    <mergeCell ref="M34:N34"/>
    <mergeCell ref="M35:N35"/>
    <mergeCell ref="K30:L30"/>
    <mergeCell ref="K31:L31"/>
    <mergeCell ref="K32:L32"/>
    <mergeCell ref="K33:L33"/>
    <mergeCell ref="K34:L34"/>
    <mergeCell ref="K35:L35"/>
    <mergeCell ref="M36:N36"/>
    <mergeCell ref="B37:J37"/>
    <mergeCell ref="M37:N37"/>
    <mergeCell ref="O26:P26"/>
    <mergeCell ref="O27:P27"/>
    <mergeCell ref="O28:P28"/>
    <mergeCell ref="K24:L24"/>
    <mergeCell ref="K19:L19"/>
    <mergeCell ref="K20:L20"/>
    <mergeCell ref="K11:L11"/>
    <mergeCell ref="K6:L6"/>
    <mergeCell ref="M3:N3"/>
    <mergeCell ref="M4:N4"/>
    <mergeCell ref="M20:N20"/>
    <mergeCell ref="M24:N24"/>
    <mergeCell ref="K21:L21"/>
    <mergeCell ref="M21:N21"/>
    <mergeCell ref="K22:L22"/>
    <mergeCell ref="M22:N22"/>
    <mergeCell ref="K10:L10"/>
    <mergeCell ref="M10:N10"/>
    <mergeCell ref="K7:L7"/>
    <mergeCell ref="M6:N6"/>
    <mergeCell ref="K8:L8"/>
    <mergeCell ref="M8:N8"/>
    <mergeCell ref="K9:L9"/>
    <mergeCell ref="M9:N9"/>
    <mergeCell ref="O20:P20"/>
    <mergeCell ref="O21:P21"/>
    <mergeCell ref="O22:P22"/>
    <mergeCell ref="O23:P23"/>
    <mergeCell ref="O24:P24"/>
    <mergeCell ref="O25:P25"/>
    <mergeCell ref="O11:P11"/>
    <mergeCell ref="O12:P12"/>
    <mergeCell ref="O13:P13"/>
    <mergeCell ref="O35:P35"/>
    <mergeCell ref="O36:P36"/>
    <mergeCell ref="O37:P37"/>
    <mergeCell ref="O38:P38"/>
    <mergeCell ref="O19:P19"/>
    <mergeCell ref="O3:P3"/>
    <mergeCell ref="O4:P4"/>
    <mergeCell ref="O5:P5"/>
    <mergeCell ref="O6:P6"/>
    <mergeCell ref="O7:P7"/>
    <mergeCell ref="O29:P29"/>
    <mergeCell ref="O30:P30"/>
    <mergeCell ref="O31:P31"/>
    <mergeCell ref="O32:P32"/>
    <mergeCell ref="O33:P33"/>
    <mergeCell ref="O34:P34"/>
    <mergeCell ref="O14:P14"/>
    <mergeCell ref="O15:P15"/>
    <mergeCell ref="O16:P16"/>
    <mergeCell ref="O17:P17"/>
    <mergeCell ref="O18:P18"/>
    <mergeCell ref="O8:P8"/>
    <mergeCell ref="O9:P9"/>
    <mergeCell ref="O10:P10"/>
  </mergeCells>
  <pageMargins left="0.1" right="0.1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F40F46-2324-450C-A382-94468B3C1089}">
  <sheetPr>
    <tabColor rgb="FF7030A0"/>
  </sheetPr>
  <dimension ref="A1:O24"/>
  <sheetViews>
    <sheetView topLeftCell="A13" zoomScale="93" zoomScaleNormal="93" zoomScaleSheetLayoutView="85" workbookViewId="0">
      <selection activeCell="N15" sqref="N15"/>
    </sheetView>
  </sheetViews>
  <sheetFormatPr defaultColWidth="8.75" defaultRowHeight="21"/>
  <cols>
    <col min="1" max="1" width="6.875" style="1" customWidth="1"/>
    <col min="2" max="2" width="16" style="1" customWidth="1"/>
    <col min="3" max="5" width="4.375" style="1" customWidth="1"/>
    <col min="6" max="6" width="9" style="1" customWidth="1"/>
    <col min="7" max="7" width="8.25" style="1" customWidth="1"/>
    <col min="8" max="8" width="12.375" style="1" customWidth="1"/>
    <col min="9" max="9" width="11" style="1" customWidth="1"/>
    <col min="10" max="11" width="12.125" style="1" customWidth="1"/>
    <col min="12" max="12" width="17.25" style="1" customWidth="1"/>
    <col min="13" max="13" width="17" style="1" customWidth="1"/>
    <col min="14" max="16384" width="8.75" style="1"/>
  </cols>
  <sheetData>
    <row r="1" spans="1:15">
      <c r="M1" s="5" t="s">
        <v>111</v>
      </c>
    </row>
    <row r="2" spans="1:15">
      <c r="M2" s="5"/>
    </row>
    <row r="3" spans="1:15" ht="23.25">
      <c r="A3" s="3"/>
      <c r="B3" s="3"/>
      <c r="C3" s="247" t="s">
        <v>79</v>
      </c>
      <c r="D3" s="247"/>
      <c r="E3" s="247"/>
      <c r="F3" s="247"/>
      <c r="G3" s="247"/>
      <c r="H3" s="247"/>
      <c r="I3" s="247"/>
      <c r="J3" s="247"/>
      <c r="K3" s="247"/>
      <c r="L3" s="247"/>
      <c r="M3" s="3"/>
    </row>
    <row r="4" spans="1:15">
      <c r="A4" s="176" t="s">
        <v>6</v>
      </c>
      <c r="B4" s="177"/>
      <c r="C4" s="134" t="s">
        <v>121</v>
      </c>
      <c r="D4" s="173"/>
      <c r="E4" s="134"/>
      <c r="F4" s="134"/>
      <c r="G4" s="134"/>
      <c r="H4" s="134"/>
      <c r="I4" s="10"/>
      <c r="J4" s="10"/>
      <c r="K4" s="10"/>
      <c r="L4" s="10"/>
      <c r="M4" s="170"/>
      <c r="N4" s="4"/>
      <c r="O4" s="4"/>
    </row>
    <row r="5" spans="1:15">
      <c r="A5" s="176" t="s">
        <v>7</v>
      </c>
      <c r="B5" s="177"/>
      <c r="C5" s="134" t="s">
        <v>122</v>
      </c>
      <c r="D5" s="134"/>
      <c r="E5" s="134"/>
      <c r="F5" s="134"/>
      <c r="G5" s="134"/>
      <c r="H5" s="134"/>
      <c r="I5" s="10"/>
      <c r="J5" s="10"/>
      <c r="K5" s="10"/>
      <c r="L5" s="134" t="s">
        <v>8</v>
      </c>
      <c r="M5" s="170"/>
      <c r="N5" s="4"/>
      <c r="O5" s="4"/>
    </row>
    <row r="6" spans="1:15">
      <c r="A6" s="135"/>
      <c r="B6" s="134"/>
      <c r="C6" s="134" t="s">
        <v>123</v>
      </c>
      <c r="D6" s="134"/>
      <c r="E6" s="134"/>
      <c r="F6" s="134"/>
      <c r="G6" s="134"/>
      <c r="H6" s="134"/>
      <c r="I6" s="10"/>
      <c r="J6" s="10"/>
      <c r="K6" s="10"/>
      <c r="L6" s="134"/>
      <c r="M6" s="170"/>
      <c r="N6" s="4"/>
      <c r="O6" s="4"/>
    </row>
    <row r="7" spans="1:15">
      <c r="A7" s="176" t="s">
        <v>9</v>
      </c>
      <c r="B7" s="177"/>
      <c r="C7" s="134" t="s">
        <v>124</v>
      </c>
      <c r="D7" s="134"/>
      <c r="E7" s="134"/>
      <c r="F7" s="134"/>
      <c r="G7" s="134"/>
      <c r="H7" s="134"/>
      <c r="I7" s="10"/>
      <c r="J7" s="10"/>
      <c r="K7" s="10"/>
      <c r="L7" s="10"/>
      <c r="M7" s="170"/>
      <c r="N7" s="4"/>
      <c r="O7" s="4"/>
    </row>
    <row r="8" spans="1:15" s="4" customFormat="1">
      <c r="A8" s="135" t="s">
        <v>89</v>
      </c>
      <c r="B8" s="134"/>
      <c r="C8" s="134" t="s">
        <v>15</v>
      </c>
      <c r="D8" s="134"/>
      <c r="E8" s="134"/>
      <c r="F8" s="134"/>
      <c r="G8" s="134"/>
      <c r="H8" s="134"/>
      <c r="I8" s="10"/>
      <c r="J8" s="10"/>
      <c r="K8" s="10" t="str">
        <f>ปร.4!K8</f>
        <v>เมื่อวันที่  9  เดือน กันยายน  พ.ศ. 2568</v>
      </c>
      <c r="L8" s="134"/>
      <c r="M8" s="170"/>
    </row>
    <row r="9" spans="1:15" s="4" customFormat="1">
      <c r="A9" s="135"/>
      <c r="B9" s="134"/>
      <c r="C9" s="134"/>
      <c r="D9" s="134"/>
      <c r="E9" s="134"/>
      <c r="F9" s="134"/>
      <c r="G9" s="134"/>
      <c r="H9" s="134"/>
      <c r="I9" s="10"/>
      <c r="J9" s="10"/>
      <c r="K9" s="10"/>
      <c r="L9" s="174"/>
      <c r="M9" s="170"/>
    </row>
    <row r="10" spans="1:15">
      <c r="A10" s="248" t="s">
        <v>12</v>
      </c>
      <c r="B10" s="248" t="s">
        <v>0</v>
      </c>
      <c r="C10" s="248"/>
      <c r="D10" s="248"/>
      <c r="E10" s="248"/>
      <c r="F10" s="249" t="s">
        <v>80</v>
      </c>
      <c r="G10" s="249" t="s">
        <v>81</v>
      </c>
      <c r="H10" s="251" t="s">
        <v>85</v>
      </c>
      <c r="I10" s="252"/>
      <c r="J10" s="251" t="s">
        <v>86</v>
      </c>
      <c r="K10" s="252"/>
      <c r="L10" s="253" t="s">
        <v>84</v>
      </c>
      <c r="M10" s="248" t="s">
        <v>3</v>
      </c>
    </row>
    <row r="11" spans="1:15">
      <c r="A11" s="248"/>
      <c r="B11" s="248"/>
      <c r="C11" s="248"/>
      <c r="D11" s="248"/>
      <c r="E11" s="248"/>
      <c r="F11" s="250"/>
      <c r="G11" s="250"/>
      <c r="H11" s="26" t="s">
        <v>82</v>
      </c>
      <c r="I11" s="26" t="s">
        <v>83</v>
      </c>
      <c r="J11" s="26" t="s">
        <v>82</v>
      </c>
      <c r="K11" s="26" t="s">
        <v>83</v>
      </c>
      <c r="L11" s="254"/>
      <c r="M11" s="248"/>
    </row>
    <row r="12" spans="1:15">
      <c r="A12" s="48">
        <v>1</v>
      </c>
      <c r="B12" s="268" t="s">
        <v>115</v>
      </c>
      <c r="C12" s="269"/>
      <c r="D12" s="255"/>
      <c r="E12" s="256"/>
      <c r="F12" s="28"/>
      <c r="G12" s="28"/>
      <c r="H12" s="28"/>
      <c r="I12" s="28"/>
      <c r="J12" s="28"/>
      <c r="K12" s="28"/>
      <c r="L12" s="49">
        <f>ปร.4!L26</f>
        <v>1297877.2107700005</v>
      </c>
      <c r="M12" s="27"/>
    </row>
    <row r="13" spans="1:15">
      <c r="A13" s="48">
        <v>2</v>
      </c>
      <c r="B13" s="268" t="s">
        <v>154</v>
      </c>
      <c r="C13" s="269"/>
      <c r="D13" s="31"/>
      <c r="E13" s="34"/>
      <c r="F13" s="32"/>
      <c r="G13" s="33"/>
      <c r="H13" s="43"/>
      <c r="I13" s="43"/>
      <c r="J13" s="35"/>
      <c r="K13" s="35"/>
      <c r="L13" s="36">
        <f>ปร.4!L37</f>
        <v>141419.06</v>
      </c>
      <c r="M13" s="29"/>
    </row>
    <row r="14" spans="1:15">
      <c r="A14" s="40"/>
      <c r="B14" s="30"/>
      <c r="C14" s="31"/>
      <c r="D14" s="31"/>
      <c r="E14" s="34"/>
      <c r="F14" s="32"/>
      <c r="G14" s="33"/>
      <c r="H14" s="43"/>
      <c r="I14" s="43"/>
      <c r="J14" s="35"/>
      <c r="K14" s="35"/>
      <c r="L14" s="36"/>
      <c r="M14" s="29"/>
    </row>
    <row r="15" spans="1:15">
      <c r="A15" s="40"/>
      <c r="B15" s="30"/>
      <c r="C15" s="31"/>
      <c r="D15" s="31"/>
      <c r="E15" s="34"/>
      <c r="F15" s="32"/>
      <c r="G15" s="29"/>
      <c r="H15" s="43"/>
      <c r="I15" s="43"/>
      <c r="J15" s="36"/>
      <c r="K15" s="36"/>
      <c r="L15" s="36"/>
      <c r="M15" s="29"/>
    </row>
    <row r="16" spans="1:15" ht="23.25">
      <c r="A16" s="40"/>
      <c r="B16" s="270"/>
      <c r="C16" s="271"/>
      <c r="D16" s="271"/>
      <c r="E16" s="272"/>
      <c r="F16" s="41"/>
      <c r="G16" s="41"/>
      <c r="H16" s="42"/>
      <c r="I16" s="42"/>
      <c r="J16" s="42"/>
      <c r="K16" s="42"/>
      <c r="L16" s="38"/>
      <c r="M16" s="37"/>
    </row>
    <row r="17" spans="1:13" ht="23.25">
      <c r="A17" s="40"/>
      <c r="B17" s="270"/>
      <c r="C17" s="271"/>
      <c r="D17" s="271"/>
      <c r="E17" s="272"/>
      <c r="F17" s="41"/>
      <c r="G17" s="41"/>
      <c r="H17" s="42"/>
      <c r="I17" s="42"/>
      <c r="J17" s="42"/>
      <c r="K17" s="42"/>
      <c r="L17" s="38"/>
      <c r="M17" s="37"/>
    </row>
    <row r="18" spans="1:13" ht="23.25">
      <c r="A18" s="40"/>
      <c r="B18" s="270"/>
      <c r="C18" s="271"/>
      <c r="D18" s="271"/>
      <c r="E18" s="272"/>
      <c r="F18" s="41"/>
      <c r="G18" s="41"/>
      <c r="H18" s="42"/>
      <c r="I18" s="42"/>
      <c r="J18" s="42"/>
      <c r="K18" s="42"/>
      <c r="L18" s="38"/>
      <c r="M18" s="37"/>
    </row>
    <row r="19" spans="1:13" ht="23.25">
      <c r="A19" s="40"/>
      <c r="B19" s="270"/>
      <c r="C19" s="271"/>
      <c r="D19" s="271"/>
      <c r="E19" s="272"/>
      <c r="F19" s="41"/>
      <c r="G19" s="41"/>
      <c r="H19" s="42"/>
      <c r="I19" s="42"/>
      <c r="J19" s="42"/>
      <c r="K19" s="42"/>
      <c r="L19" s="38"/>
      <c r="M19" s="37"/>
    </row>
    <row r="20" spans="1:13" ht="23.25">
      <c r="A20" s="40"/>
      <c r="B20" s="270"/>
      <c r="C20" s="271"/>
      <c r="D20" s="271"/>
      <c r="E20" s="272"/>
      <c r="F20" s="41"/>
      <c r="G20" s="41"/>
      <c r="H20" s="42"/>
      <c r="I20" s="42"/>
      <c r="J20" s="42"/>
      <c r="K20" s="42"/>
      <c r="L20" s="38"/>
      <c r="M20" s="37"/>
    </row>
    <row r="21" spans="1:13" ht="23.25">
      <c r="A21" s="40"/>
      <c r="B21" s="270"/>
      <c r="C21" s="271"/>
      <c r="D21" s="271"/>
      <c r="E21" s="272"/>
      <c r="F21" s="41"/>
      <c r="G21" s="41"/>
      <c r="H21" s="42"/>
      <c r="I21" s="273" t="s">
        <v>90</v>
      </c>
      <c r="J21" s="274"/>
      <c r="K21" s="42"/>
      <c r="L21" s="39">
        <f>L12+L13</f>
        <v>1439296.2707700005</v>
      </c>
      <c r="M21" s="37"/>
    </row>
    <row r="22" spans="1:13" ht="23.25">
      <c r="A22" s="88"/>
      <c r="B22" s="257"/>
      <c r="C22" s="258"/>
      <c r="D22" s="258"/>
      <c r="E22" s="259"/>
      <c r="F22" s="90"/>
      <c r="G22" s="44"/>
      <c r="H22" s="45"/>
      <c r="I22" s="260" t="s">
        <v>87</v>
      </c>
      <c r="J22" s="261"/>
      <c r="K22" s="45"/>
      <c r="L22" s="47">
        <f>L21</f>
        <v>1439296.2707700005</v>
      </c>
      <c r="M22" s="46"/>
    </row>
    <row r="23" spans="1:13">
      <c r="A23" s="262" t="s">
        <v>88</v>
      </c>
      <c r="B23" s="263"/>
      <c r="C23" s="263"/>
      <c r="D23" s="263"/>
      <c r="E23" s="263"/>
      <c r="F23" s="264"/>
      <c r="G23" s="264" t="str">
        <f>"( "&amp;BAHTTEXT(L22)&amp;" )"</f>
        <v>( หนึ่งล้านสี่แสนสามหมื่นเก้าพันสองร้อยเก้าสิบหกบาทยี่สิบเจ็ดสตางค์ )</v>
      </c>
      <c r="H23" s="249"/>
      <c r="I23" s="249"/>
      <c r="J23" s="249"/>
      <c r="K23" s="249"/>
      <c r="L23" s="249"/>
      <c r="M23" s="249"/>
    </row>
    <row r="24" spans="1:13">
      <c r="A24" s="265"/>
      <c r="B24" s="266"/>
      <c r="C24" s="266"/>
      <c r="D24" s="266"/>
      <c r="E24" s="266"/>
      <c r="F24" s="267"/>
      <c r="G24" s="267"/>
      <c r="H24" s="250"/>
      <c r="I24" s="250"/>
      <c r="J24" s="250"/>
      <c r="K24" s="250"/>
      <c r="L24" s="250"/>
      <c r="M24" s="250"/>
    </row>
  </sheetData>
  <mergeCells count="26">
    <mergeCell ref="M10:M11"/>
    <mergeCell ref="D12:E12"/>
    <mergeCell ref="B22:E22"/>
    <mergeCell ref="I22:J22"/>
    <mergeCell ref="A23:F24"/>
    <mergeCell ref="G23:M24"/>
    <mergeCell ref="B12:C12"/>
    <mergeCell ref="B17:E17"/>
    <mergeCell ref="B18:E18"/>
    <mergeCell ref="B19:E19"/>
    <mergeCell ref="B20:E20"/>
    <mergeCell ref="B21:E21"/>
    <mergeCell ref="I21:J21"/>
    <mergeCell ref="B16:E16"/>
    <mergeCell ref="B13:C13"/>
    <mergeCell ref="C3:L3"/>
    <mergeCell ref="A4:B4"/>
    <mergeCell ref="A5:B5"/>
    <mergeCell ref="A7:B7"/>
    <mergeCell ref="A10:A11"/>
    <mergeCell ref="B10:E11"/>
    <mergeCell ref="F10:F11"/>
    <mergeCell ref="G10:G11"/>
    <mergeCell ref="H10:I10"/>
    <mergeCell ref="J10:K10"/>
    <mergeCell ref="L10:L11"/>
  </mergeCells>
  <printOptions horizontalCentered="1"/>
  <pageMargins left="0.70866141732283505" right="0.70866141732283505" top="0.74803149606299202" bottom="0.74803149606299202" header="0.31496062992126" footer="0.31496062992126"/>
  <pageSetup paperSize="9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7888C-4C0E-499B-B6EC-09F80D40AB39}">
  <sheetPr>
    <tabColor rgb="FF7030A0"/>
  </sheetPr>
  <dimension ref="A1:Q41"/>
  <sheetViews>
    <sheetView topLeftCell="A28" zoomScaleNormal="100" zoomScaleSheetLayoutView="73" workbookViewId="0">
      <selection activeCell="G27" sqref="G27"/>
    </sheetView>
  </sheetViews>
  <sheetFormatPr defaultColWidth="8.75" defaultRowHeight="21"/>
  <cols>
    <col min="1" max="1" width="6.875" style="1" customWidth="1"/>
    <col min="2" max="2" width="16" style="1" customWidth="1"/>
    <col min="3" max="3" width="8.125" style="1" customWidth="1"/>
    <col min="4" max="4" width="9.25" style="1" customWidth="1"/>
    <col min="5" max="5" width="9.625" style="1" customWidth="1"/>
    <col min="6" max="6" width="10" style="1" customWidth="1"/>
    <col min="7" max="7" width="13.25" style="1" customWidth="1"/>
    <col min="8" max="8" width="11" style="1" customWidth="1"/>
    <col min="9" max="9" width="12.625" style="1" customWidth="1"/>
    <col min="10" max="12" width="14.125" style="1" customWidth="1"/>
    <col min="13" max="13" width="11.125" style="1" customWidth="1"/>
    <col min="14" max="14" width="11.875" style="1" customWidth="1"/>
    <col min="15" max="16384" width="8.75" style="1"/>
  </cols>
  <sheetData>
    <row r="1" spans="1:15">
      <c r="M1" s="5" t="s">
        <v>112</v>
      </c>
    </row>
    <row r="3" spans="1:15">
      <c r="A3" s="3"/>
      <c r="B3" s="3"/>
      <c r="C3" s="266" t="s">
        <v>79</v>
      </c>
      <c r="D3" s="266"/>
      <c r="E3" s="266"/>
      <c r="F3" s="266"/>
      <c r="G3" s="266"/>
      <c r="H3" s="266"/>
      <c r="I3" s="266"/>
      <c r="J3" s="266"/>
      <c r="K3" s="266"/>
      <c r="L3" s="266"/>
      <c r="M3" s="3"/>
    </row>
    <row r="4" spans="1:15">
      <c r="A4" s="176" t="s">
        <v>6</v>
      </c>
      <c r="B4" s="177"/>
      <c r="C4" s="134" t="s">
        <v>121</v>
      </c>
      <c r="D4" s="173"/>
      <c r="E4" s="134"/>
      <c r="F4" s="134"/>
      <c r="G4" s="134"/>
      <c r="H4" s="134"/>
      <c r="I4" s="10"/>
      <c r="J4" s="10"/>
      <c r="K4" s="10"/>
      <c r="L4" s="10"/>
      <c r="M4" s="170"/>
      <c r="N4" s="4"/>
      <c r="O4" s="4"/>
    </row>
    <row r="5" spans="1:15">
      <c r="A5" s="176" t="s">
        <v>7</v>
      </c>
      <c r="B5" s="177"/>
      <c r="C5" s="134" t="s">
        <v>122</v>
      </c>
      <c r="D5" s="134"/>
      <c r="E5" s="134"/>
      <c r="F5" s="134"/>
      <c r="G5" s="134"/>
      <c r="H5" s="134"/>
      <c r="I5" s="10"/>
      <c r="J5" s="10"/>
      <c r="K5" s="10"/>
      <c r="L5" s="134" t="s">
        <v>8</v>
      </c>
      <c r="M5" s="170"/>
      <c r="N5" s="4"/>
      <c r="O5" s="4"/>
    </row>
    <row r="6" spans="1:15">
      <c r="A6" s="135"/>
      <c r="B6" s="134"/>
      <c r="C6" s="134" t="s">
        <v>123</v>
      </c>
      <c r="D6" s="134"/>
      <c r="E6" s="134"/>
      <c r="F6" s="134"/>
      <c r="G6" s="134"/>
      <c r="H6" s="134"/>
      <c r="I6" s="10"/>
      <c r="J6" s="10"/>
      <c r="K6" s="10"/>
      <c r="L6" s="134"/>
      <c r="M6" s="170"/>
      <c r="N6" s="4"/>
      <c r="O6" s="4"/>
    </row>
    <row r="7" spans="1:15">
      <c r="A7" s="176" t="s">
        <v>9</v>
      </c>
      <c r="B7" s="177"/>
      <c r="C7" s="134" t="s">
        <v>124</v>
      </c>
      <c r="D7" s="134"/>
      <c r="E7" s="134"/>
      <c r="F7" s="134"/>
      <c r="G7" s="134"/>
      <c r="H7" s="134"/>
      <c r="I7" s="10"/>
      <c r="J7" s="10"/>
      <c r="K7" s="10"/>
      <c r="L7" s="10"/>
      <c r="M7" s="170"/>
      <c r="N7" s="4"/>
      <c r="O7" s="4"/>
    </row>
    <row r="8" spans="1:15" s="4" customFormat="1">
      <c r="A8" s="135" t="s">
        <v>89</v>
      </c>
      <c r="B8" s="134"/>
      <c r="C8" s="134" t="s">
        <v>15</v>
      </c>
      <c r="D8" s="134"/>
      <c r="E8" s="134"/>
      <c r="F8" s="134"/>
      <c r="G8" s="134"/>
      <c r="H8" s="134"/>
      <c r="I8" s="10"/>
      <c r="J8" s="10"/>
      <c r="K8" s="134" t="s">
        <v>162</v>
      </c>
      <c r="L8" s="134"/>
      <c r="M8" s="170"/>
    </row>
    <row r="9" spans="1:15" s="4" customFormat="1">
      <c r="A9" s="135"/>
      <c r="B9" s="134"/>
      <c r="C9" s="134"/>
      <c r="D9" s="134"/>
      <c r="E9" s="134"/>
      <c r="F9" s="134"/>
      <c r="G9" s="134"/>
      <c r="H9" s="134"/>
      <c r="I9" s="10"/>
      <c r="J9" s="10"/>
      <c r="K9" s="10"/>
      <c r="L9" s="174"/>
      <c r="M9" s="170"/>
    </row>
    <row r="10" spans="1:15">
      <c r="A10" s="248" t="s">
        <v>12</v>
      </c>
      <c r="B10" s="248" t="s">
        <v>0</v>
      </c>
      <c r="C10" s="248"/>
      <c r="D10" s="248"/>
      <c r="E10" s="248"/>
      <c r="F10" s="249" t="s">
        <v>80</v>
      </c>
      <c r="G10" s="249" t="s">
        <v>81</v>
      </c>
      <c r="H10" s="251" t="s">
        <v>85</v>
      </c>
      <c r="I10" s="252"/>
      <c r="J10" s="251" t="s">
        <v>86</v>
      </c>
      <c r="K10" s="252"/>
      <c r="L10" s="253" t="s">
        <v>84</v>
      </c>
      <c r="M10" s="248" t="s">
        <v>3</v>
      </c>
    </row>
    <row r="11" spans="1:15">
      <c r="A11" s="248"/>
      <c r="B11" s="248"/>
      <c r="C11" s="248"/>
      <c r="D11" s="248"/>
      <c r="E11" s="248"/>
      <c r="F11" s="250"/>
      <c r="G11" s="250"/>
      <c r="H11" s="136" t="s">
        <v>82</v>
      </c>
      <c r="I11" s="136" t="s">
        <v>83</v>
      </c>
      <c r="J11" s="136" t="s">
        <v>82</v>
      </c>
      <c r="K11" s="136" t="s">
        <v>83</v>
      </c>
      <c r="L11" s="254"/>
      <c r="M11" s="248"/>
    </row>
    <row r="12" spans="1:15">
      <c r="A12" s="48">
        <v>1</v>
      </c>
      <c r="B12" s="268" t="s">
        <v>114</v>
      </c>
      <c r="C12" s="269"/>
      <c r="D12" s="255"/>
      <c r="E12" s="256"/>
      <c r="F12" s="137"/>
      <c r="G12" s="137"/>
      <c r="H12" s="137"/>
      <c r="I12" s="137"/>
      <c r="J12" s="42"/>
      <c r="K12" s="137"/>
      <c r="L12" s="27"/>
      <c r="M12" s="27"/>
      <c r="N12" s="6"/>
    </row>
    <row r="13" spans="1:15">
      <c r="A13" s="139">
        <v>1.1000000000000001</v>
      </c>
      <c r="B13" s="156" t="s">
        <v>149</v>
      </c>
      <c r="C13" s="140"/>
      <c r="D13" s="141"/>
      <c r="E13" s="142"/>
      <c r="F13" s="143">
        <f>1785.33+1178.98</f>
        <v>2964.31</v>
      </c>
      <c r="G13" s="108" t="s">
        <v>34</v>
      </c>
      <c r="H13" s="144">
        <v>0</v>
      </c>
      <c r="I13" s="145">
        <f t="shared" ref="I13:I15" si="0">H13*F13</f>
        <v>0</v>
      </c>
      <c r="J13" s="146">
        <v>30</v>
      </c>
      <c r="K13" s="143">
        <f t="shared" ref="K13:K22" si="1">J13*F13</f>
        <v>88929.3</v>
      </c>
      <c r="L13" s="147">
        <f>I13+K13</f>
        <v>88929.3</v>
      </c>
      <c r="M13" s="95"/>
      <c r="N13" s="130"/>
    </row>
    <row r="14" spans="1:15">
      <c r="A14" s="139">
        <v>1.2</v>
      </c>
      <c r="B14" s="156" t="s">
        <v>150</v>
      </c>
      <c r="C14" s="157"/>
      <c r="D14" s="157"/>
      <c r="E14" s="159"/>
      <c r="F14" s="143">
        <f>((1785.33*0.1))*1.3</f>
        <v>232.09290000000001</v>
      </c>
      <c r="G14" s="108" t="s">
        <v>133</v>
      </c>
      <c r="H14" s="144">
        <v>413</v>
      </c>
      <c r="I14" s="145">
        <f t="shared" si="0"/>
        <v>95854.367700000003</v>
      </c>
      <c r="J14" s="146">
        <v>99</v>
      </c>
      <c r="K14" s="143">
        <f t="shared" si="1"/>
        <v>22977.197100000001</v>
      </c>
      <c r="L14" s="147">
        <f>I14+K14</f>
        <v>118831.56480000001</v>
      </c>
      <c r="M14" s="95"/>
      <c r="N14" s="131"/>
      <c r="O14" s="130"/>
    </row>
    <row r="15" spans="1:15">
      <c r="A15" s="139">
        <v>1.3</v>
      </c>
      <c r="B15" s="156" t="s">
        <v>151</v>
      </c>
      <c r="C15" s="157"/>
      <c r="D15" s="157"/>
      <c r="E15" s="159"/>
      <c r="F15" s="143">
        <f>((1785.33*0.1))*1.3</f>
        <v>232.09290000000001</v>
      </c>
      <c r="G15" s="108" t="s">
        <v>133</v>
      </c>
      <c r="H15" s="144">
        <v>0</v>
      </c>
      <c r="I15" s="145">
        <f t="shared" si="0"/>
        <v>0</v>
      </c>
      <c r="J15" s="146">
        <v>25</v>
      </c>
      <c r="K15" s="143">
        <f t="shared" si="1"/>
        <v>5802.3225000000002</v>
      </c>
      <c r="L15" s="147">
        <f t="shared" ref="L15:L36" si="2">I15+K15</f>
        <v>5802.3225000000002</v>
      </c>
      <c r="M15" s="95"/>
      <c r="N15" s="131"/>
      <c r="O15" s="130"/>
    </row>
    <row r="16" spans="1:15" s="109" customFormat="1">
      <c r="A16" s="139">
        <v>1.4</v>
      </c>
      <c r="B16" s="148" t="s">
        <v>134</v>
      </c>
      <c r="C16" s="149"/>
      <c r="D16" s="149"/>
      <c r="E16" s="150"/>
      <c r="F16" s="143">
        <f>(1785.33*0.05)+(1178.98*0.05)</f>
        <v>148.21550000000002</v>
      </c>
      <c r="G16" s="108" t="s">
        <v>117</v>
      </c>
      <c r="H16" s="145">
        <v>495</v>
      </c>
      <c r="I16" s="145">
        <f t="shared" ref="I16:I31" si="3">H16*F16</f>
        <v>73366.672500000015</v>
      </c>
      <c r="J16" s="146">
        <v>104</v>
      </c>
      <c r="K16" s="143">
        <f t="shared" si="1"/>
        <v>15414.412000000002</v>
      </c>
      <c r="L16" s="147">
        <f t="shared" si="2"/>
        <v>88781.084500000012</v>
      </c>
      <c r="M16" s="108"/>
      <c r="N16" s="131"/>
      <c r="O16" s="130"/>
    </row>
    <row r="17" spans="1:17" s="109" customFormat="1">
      <c r="A17" s="139">
        <v>1.5</v>
      </c>
      <c r="B17" s="148" t="s">
        <v>152</v>
      </c>
      <c r="C17" s="149"/>
      <c r="D17" s="149"/>
      <c r="E17" s="150"/>
      <c r="F17" s="143">
        <v>25</v>
      </c>
      <c r="G17" s="108" t="s">
        <v>155</v>
      </c>
      <c r="H17" s="145">
        <v>1127</v>
      </c>
      <c r="I17" s="145">
        <f t="shared" si="3"/>
        <v>28175</v>
      </c>
      <c r="J17" s="146">
        <v>0</v>
      </c>
      <c r="K17" s="143">
        <f t="shared" si="1"/>
        <v>0</v>
      </c>
      <c r="L17" s="147">
        <f t="shared" si="2"/>
        <v>28175</v>
      </c>
      <c r="M17" s="108"/>
      <c r="N17" s="130"/>
      <c r="O17" s="110"/>
    </row>
    <row r="18" spans="1:17" s="109" customFormat="1">
      <c r="A18" s="139"/>
      <c r="B18" s="148" t="s">
        <v>153</v>
      </c>
      <c r="C18" s="149"/>
      <c r="D18" s="149"/>
      <c r="E18" s="150"/>
      <c r="F18" s="143"/>
      <c r="G18" s="108"/>
      <c r="H18" s="145"/>
      <c r="I18" s="145"/>
      <c r="J18" s="146"/>
      <c r="K18" s="143"/>
      <c r="L18" s="147"/>
      <c r="M18" s="108"/>
      <c r="O18" s="110"/>
    </row>
    <row r="19" spans="1:17" s="109" customFormat="1">
      <c r="A19" s="139">
        <v>1.6</v>
      </c>
      <c r="B19" s="148" t="s">
        <v>156</v>
      </c>
      <c r="C19" s="149"/>
      <c r="D19" s="149"/>
      <c r="E19" s="150"/>
      <c r="F19" s="143">
        <f>1785.33+1178.98</f>
        <v>2964.31</v>
      </c>
      <c r="G19" s="108" t="s">
        <v>34</v>
      </c>
      <c r="H19" s="145">
        <v>0</v>
      </c>
      <c r="I19" s="145">
        <f t="shared" si="3"/>
        <v>0</v>
      </c>
      <c r="J19" s="151">
        <v>20</v>
      </c>
      <c r="K19" s="143">
        <f t="shared" si="1"/>
        <v>59286.2</v>
      </c>
      <c r="L19" s="147">
        <f t="shared" si="2"/>
        <v>59286.2</v>
      </c>
      <c r="M19" s="108"/>
      <c r="N19" s="133"/>
      <c r="O19" s="110"/>
    </row>
    <row r="20" spans="1:17" s="109" customFormat="1">
      <c r="A20" s="139">
        <v>1.7</v>
      </c>
      <c r="B20" s="148" t="s">
        <v>128</v>
      </c>
      <c r="C20" s="149"/>
      <c r="D20" s="149"/>
      <c r="E20" s="150"/>
      <c r="F20" s="143">
        <f>(1785.33*0.1)+(1178.98*0.1)</f>
        <v>296.43100000000004</v>
      </c>
      <c r="G20" s="108" t="s">
        <v>117</v>
      </c>
      <c r="H20" s="152">
        <v>2218.37</v>
      </c>
      <c r="I20" s="145">
        <f t="shared" si="3"/>
        <v>657593.63747000007</v>
      </c>
      <c r="J20" s="146">
        <v>327</v>
      </c>
      <c r="K20" s="143">
        <f t="shared" si="1"/>
        <v>96932.93700000002</v>
      </c>
      <c r="L20" s="147">
        <f t="shared" si="2"/>
        <v>754526.57447000011</v>
      </c>
      <c r="M20" s="108"/>
      <c r="N20" s="130"/>
      <c r="O20" s="110"/>
    </row>
    <row r="21" spans="1:17" s="109" customFormat="1">
      <c r="A21" s="139">
        <v>1.8</v>
      </c>
      <c r="B21" s="148" t="s">
        <v>129</v>
      </c>
      <c r="C21" s="149"/>
      <c r="D21" s="149"/>
      <c r="E21" s="150"/>
      <c r="F21" s="143">
        <f>1785.33+1178.98</f>
        <v>2964.31</v>
      </c>
      <c r="G21" s="108" t="s">
        <v>34</v>
      </c>
      <c r="H21" s="152">
        <v>17.329999999999998</v>
      </c>
      <c r="I21" s="145">
        <f t="shared" si="3"/>
        <v>51371.492299999991</v>
      </c>
      <c r="J21" s="146">
        <v>5</v>
      </c>
      <c r="K21" s="143">
        <f t="shared" si="1"/>
        <v>14821.55</v>
      </c>
      <c r="L21" s="147">
        <f t="shared" si="2"/>
        <v>66193.042299999986</v>
      </c>
      <c r="M21" s="129"/>
      <c r="N21" s="130"/>
      <c r="O21" s="110"/>
    </row>
    <row r="22" spans="1:17" s="109" customFormat="1">
      <c r="A22" s="139">
        <v>1.9</v>
      </c>
      <c r="B22" s="148" t="s">
        <v>138</v>
      </c>
      <c r="C22" s="149"/>
      <c r="D22" s="149"/>
      <c r="E22" s="150"/>
      <c r="F22" s="143">
        <v>1034.22</v>
      </c>
      <c r="G22" s="108" t="s">
        <v>135</v>
      </c>
      <c r="H22" s="152">
        <v>22.89</v>
      </c>
      <c r="I22" s="145">
        <f t="shared" si="3"/>
        <v>23673.2958</v>
      </c>
      <c r="J22" s="146">
        <v>3.6</v>
      </c>
      <c r="K22" s="143">
        <f t="shared" si="1"/>
        <v>3723.192</v>
      </c>
      <c r="L22" s="147">
        <f t="shared" si="2"/>
        <v>27396.487799999999</v>
      </c>
      <c r="M22" s="129"/>
      <c r="N22" s="130"/>
      <c r="O22" s="110"/>
    </row>
    <row r="23" spans="1:17" s="109" customFormat="1">
      <c r="A23" s="153">
        <v>1.1000000000000001</v>
      </c>
      <c r="B23" s="148" t="s">
        <v>116</v>
      </c>
      <c r="C23" s="149"/>
      <c r="D23" s="149"/>
      <c r="E23" s="150"/>
      <c r="F23" s="143">
        <v>84.12</v>
      </c>
      <c r="G23" s="108" t="s">
        <v>34</v>
      </c>
      <c r="H23" s="152">
        <v>215.62</v>
      </c>
      <c r="I23" s="145">
        <f t="shared" si="3"/>
        <v>18137.954400000002</v>
      </c>
      <c r="J23" s="146">
        <v>139</v>
      </c>
      <c r="K23" s="143">
        <f t="shared" ref="K23:K36" si="4">J23*F23</f>
        <v>11692.68</v>
      </c>
      <c r="L23" s="147">
        <f t="shared" si="2"/>
        <v>29830.634400000003</v>
      </c>
      <c r="M23" s="108"/>
      <c r="N23" s="130"/>
      <c r="O23" s="110"/>
    </row>
    <row r="24" spans="1:17" s="109" customFormat="1">
      <c r="A24" s="153">
        <v>1.1100000000000001</v>
      </c>
      <c r="B24" s="148" t="s">
        <v>146</v>
      </c>
      <c r="C24" s="149"/>
      <c r="D24" s="149"/>
      <c r="E24" s="149"/>
      <c r="F24" s="147">
        <f>ROUND(F25/52,0)</f>
        <v>20</v>
      </c>
      <c r="G24" s="108" t="s">
        <v>137</v>
      </c>
      <c r="H24" s="152">
        <v>730</v>
      </c>
      <c r="I24" s="145">
        <f t="shared" si="3"/>
        <v>14600</v>
      </c>
      <c r="J24" s="146">
        <v>0</v>
      </c>
      <c r="K24" s="143">
        <f t="shared" si="4"/>
        <v>0</v>
      </c>
      <c r="L24" s="147">
        <f t="shared" si="2"/>
        <v>14600</v>
      </c>
      <c r="M24" s="108"/>
      <c r="N24" s="131"/>
      <c r="O24" s="110"/>
    </row>
    <row r="25" spans="1:17" s="109" customFormat="1">
      <c r="A25" s="139">
        <v>1.1200000000000001</v>
      </c>
      <c r="B25" s="148" t="s">
        <v>139</v>
      </c>
      <c r="C25" s="149"/>
      <c r="D25" s="149"/>
      <c r="E25" s="149"/>
      <c r="F25" s="147">
        <v>1035</v>
      </c>
      <c r="G25" s="108" t="s">
        <v>119</v>
      </c>
      <c r="H25" s="152">
        <v>0</v>
      </c>
      <c r="I25" s="145">
        <f t="shared" si="3"/>
        <v>0</v>
      </c>
      <c r="J25" s="146">
        <v>15</v>
      </c>
      <c r="K25" s="143">
        <f t="shared" si="4"/>
        <v>15525</v>
      </c>
      <c r="L25" s="147">
        <f t="shared" si="2"/>
        <v>15525</v>
      </c>
      <c r="M25" s="108"/>
      <c r="N25" s="130"/>
      <c r="O25" s="110"/>
    </row>
    <row r="26" spans="1:17" s="109" customFormat="1">
      <c r="A26" s="139"/>
      <c r="B26" s="285" t="s">
        <v>157</v>
      </c>
      <c r="C26" s="286"/>
      <c r="D26" s="286"/>
      <c r="E26" s="287"/>
      <c r="F26" s="147"/>
      <c r="G26" s="108"/>
      <c r="H26" s="152"/>
      <c r="I26" s="145"/>
      <c r="J26" s="146"/>
      <c r="K26" s="143"/>
      <c r="L26" s="147">
        <f>SUM(L13:L25)</f>
        <v>1297877.2107700005</v>
      </c>
      <c r="M26" s="108"/>
      <c r="N26" s="130"/>
      <c r="O26" s="110"/>
    </row>
    <row r="27" spans="1:17" s="109" customFormat="1">
      <c r="A27" s="139"/>
      <c r="B27" s="148"/>
      <c r="C27" s="149"/>
      <c r="D27" s="149"/>
      <c r="E27" s="149"/>
      <c r="F27" s="147"/>
      <c r="G27" s="108"/>
      <c r="H27" s="152"/>
      <c r="I27" s="145"/>
      <c r="J27" s="146"/>
      <c r="K27" s="143"/>
      <c r="L27" s="147"/>
      <c r="M27" s="108"/>
      <c r="N27" s="130"/>
      <c r="O27" s="110"/>
    </row>
    <row r="28" spans="1:17" s="109" customFormat="1">
      <c r="A28" s="139"/>
      <c r="B28" s="148"/>
      <c r="C28" s="149"/>
      <c r="D28" s="149"/>
      <c r="E28" s="149"/>
      <c r="F28" s="147"/>
      <c r="G28" s="108"/>
      <c r="H28" s="152"/>
      <c r="I28" s="145"/>
      <c r="J28" s="146"/>
      <c r="K28" s="143"/>
      <c r="L28" s="147"/>
      <c r="M28" s="108"/>
      <c r="N28" s="130"/>
      <c r="O28" s="110"/>
    </row>
    <row r="29" spans="1:17" s="109" customFormat="1">
      <c r="A29" s="154">
        <v>2</v>
      </c>
      <c r="B29" s="155" t="s">
        <v>154</v>
      </c>
      <c r="C29" s="149"/>
      <c r="D29" s="149"/>
      <c r="E29" s="149"/>
      <c r="F29" s="147"/>
      <c r="G29" s="108"/>
      <c r="H29" s="152"/>
      <c r="I29" s="145"/>
      <c r="J29" s="146"/>
      <c r="K29" s="143"/>
      <c r="L29" s="147"/>
      <c r="M29" s="108"/>
      <c r="N29" s="130"/>
      <c r="O29" s="110"/>
    </row>
    <row r="30" spans="1:17">
      <c r="A30" s="139">
        <v>2.1</v>
      </c>
      <c r="B30" s="279" t="s">
        <v>136</v>
      </c>
      <c r="C30" s="280"/>
      <c r="D30" s="280"/>
      <c r="E30" s="280"/>
      <c r="F30" s="147">
        <v>30</v>
      </c>
      <c r="G30" s="108" t="s">
        <v>119</v>
      </c>
      <c r="H30" s="158">
        <f>2460/4</f>
        <v>615</v>
      </c>
      <c r="I30" s="144">
        <f t="shared" si="3"/>
        <v>18450</v>
      </c>
      <c r="J30" s="146">
        <v>0</v>
      </c>
      <c r="K30" s="143">
        <f t="shared" si="4"/>
        <v>0</v>
      </c>
      <c r="L30" s="147">
        <f t="shared" si="2"/>
        <v>18450</v>
      </c>
      <c r="M30" s="29"/>
      <c r="N30" s="130"/>
      <c r="O30" s="97"/>
    </row>
    <row r="31" spans="1:17">
      <c r="A31" s="139">
        <v>2.2000000000000002</v>
      </c>
      <c r="B31" s="156" t="s">
        <v>147</v>
      </c>
      <c r="C31" s="157"/>
      <c r="D31" s="157"/>
      <c r="E31" s="157"/>
      <c r="F31" s="147">
        <v>3</v>
      </c>
      <c r="G31" s="108" t="s">
        <v>144</v>
      </c>
      <c r="H31" s="158">
        <v>0</v>
      </c>
      <c r="I31" s="144">
        <f t="shared" si="3"/>
        <v>0</v>
      </c>
      <c r="J31" s="151">
        <v>1000</v>
      </c>
      <c r="K31" s="143">
        <f t="shared" si="4"/>
        <v>3000</v>
      </c>
      <c r="L31" s="147">
        <f t="shared" si="2"/>
        <v>3000</v>
      </c>
      <c r="M31" s="29"/>
      <c r="N31" s="130"/>
      <c r="O31" s="97"/>
    </row>
    <row r="32" spans="1:17">
      <c r="A32" s="139">
        <v>2.2999999999999998</v>
      </c>
      <c r="B32" s="279" t="s">
        <v>143</v>
      </c>
      <c r="C32" s="280"/>
      <c r="D32" s="280"/>
      <c r="E32" s="281"/>
      <c r="F32" s="143">
        <v>59</v>
      </c>
      <c r="G32" s="108" t="s">
        <v>118</v>
      </c>
      <c r="H32" s="101">
        <f>(ROUND(1476.6/2,2))+ROUND(151.52*2,2)</f>
        <v>1041.3399999999999</v>
      </c>
      <c r="I32" s="144">
        <f t="shared" ref="I32:I36" si="5">H32*F32</f>
        <v>61439.06</v>
      </c>
      <c r="J32" s="151">
        <v>400</v>
      </c>
      <c r="K32" s="143">
        <f t="shared" si="4"/>
        <v>23600</v>
      </c>
      <c r="L32" s="147">
        <f t="shared" si="2"/>
        <v>85039.06</v>
      </c>
      <c r="M32" s="29"/>
      <c r="N32" s="131"/>
      <c r="O32" s="96"/>
      <c r="Q32" s="64"/>
    </row>
    <row r="33" spans="1:17">
      <c r="A33" s="139"/>
      <c r="B33" s="156" t="s">
        <v>148</v>
      </c>
      <c r="C33" s="157"/>
      <c r="D33" s="157"/>
      <c r="E33" s="159"/>
      <c r="F33" s="143"/>
      <c r="G33" s="108"/>
      <c r="H33" s="101"/>
      <c r="I33" s="144"/>
      <c r="J33" s="151"/>
      <c r="K33" s="143"/>
      <c r="L33" s="147"/>
      <c r="M33" s="29"/>
      <c r="N33" s="131"/>
      <c r="O33" s="96"/>
      <c r="Q33" s="64"/>
    </row>
    <row r="34" spans="1:17">
      <c r="A34" s="139">
        <v>2.4</v>
      </c>
      <c r="B34" s="156" t="s">
        <v>145</v>
      </c>
      <c r="C34" s="157"/>
      <c r="D34" s="157"/>
      <c r="E34" s="159"/>
      <c r="F34" s="143">
        <v>7</v>
      </c>
      <c r="G34" s="108" t="s">
        <v>144</v>
      </c>
      <c r="H34" s="101">
        <v>0</v>
      </c>
      <c r="I34" s="144">
        <f t="shared" si="5"/>
        <v>0</v>
      </c>
      <c r="J34" s="151">
        <v>500</v>
      </c>
      <c r="K34" s="143">
        <f t="shared" si="4"/>
        <v>3500</v>
      </c>
      <c r="L34" s="147">
        <f t="shared" si="2"/>
        <v>3500</v>
      </c>
      <c r="M34" s="29"/>
      <c r="N34" s="131"/>
      <c r="O34" s="96"/>
      <c r="Q34" s="64"/>
    </row>
    <row r="35" spans="1:17">
      <c r="A35" s="139">
        <v>2.5</v>
      </c>
      <c r="B35" s="279" t="s">
        <v>140</v>
      </c>
      <c r="C35" s="280"/>
      <c r="D35" s="280"/>
      <c r="E35" s="281"/>
      <c r="F35" s="143">
        <v>40</v>
      </c>
      <c r="G35" s="108" t="s">
        <v>118</v>
      </c>
      <c r="H35" s="160">
        <v>342.5</v>
      </c>
      <c r="I35" s="144">
        <f t="shared" si="5"/>
        <v>13700</v>
      </c>
      <c r="J35" s="151">
        <v>300</v>
      </c>
      <c r="K35" s="143">
        <f t="shared" si="4"/>
        <v>12000</v>
      </c>
      <c r="L35" s="147">
        <f t="shared" si="2"/>
        <v>25700</v>
      </c>
      <c r="M35" s="37"/>
      <c r="N35" s="131"/>
      <c r="O35" s="96"/>
      <c r="Q35" s="64"/>
    </row>
    <row r="36" spans="1:17">
      <c r="A36" s="139">
        <v>2.6</v>
      </c>
      <c r="B36" s="156" t="s">
        <v>141</v>
      </c>
      <c r="C36" s="157"/>
      <c r="D36" s="157"/>
      <c r="E36" s="159"/>
      <c r="F36" s="161">
        <v>3</v>
      </c>
      <c r="G36" s="108" t="s">
        <v>142</v>
      </c>
      <c r="H36" s="162">
        <v>1310</v>
      </c>
      <c r="I36" s="144">
        <f t="shared" si="5"/>
        <v>3930</v>
      </c>
      <c r="J36" s="163">
        <v>600</v>
      </c>
      <c r="K36" s="143">
        <f t="shared" si="4"/>
        <v>1800</v>
      </c>
      <c r="L36" s="147">
        <f t="shared" si="2"/>
        <v>5730</v>
      </c>
      <c r="M36" s="37"/>
      <c r="N36" s="131"/>
      <c r="O36" s="96"/>
    </row>
    <row r="37" spans="1:17">
      <c r="A37" s="29"/>
      <c r="B37" s="282" t="s">
        <v>158</v>
      </c>
      <c r="C37" s="283"/>
      <c r="D37" s="283"/>
      <c r="E37" s="284"/>
      <c r="F37" s="91"/>
      <c r="G37" s="33"/>
      <c r="H37" s="42"/>
      <c r="I37" s="43"/>
      <c r="J37" s="42"/>
      <c r="K37" s="42"/>
      <c r="L37" s="36">
        <f>SUM(L30:L36)</f>
        <v>141419.06</v>
      </c>
      <c r="M37" s="37"/>
    </row>
    <row r="38" spans="1:17">
      <c r="A38" s="29"/>
      <c r="B38" s="270"/>
      <c r="C38" s="271"/>
      <c r="D38" s="271"/>
      <c r="E38" s="272"/>
      <c r="F38" s="41"/>
      <c r="G38" s="41"/>
      <c r="H38" s="42"/>
      <c r="I38" s="42"/>
      <c r="J38" s="42"/>
      <c r="K38" s="42"/>
      <c r="L38" s="164"/>
      <c r="M38" s="37"/>
    </row>
    <row r="39" spans="1:17" ht="23.25">
      <c r="A39" s="89"/>
      <c r="B39" s="275"/>
      <c r="C39" s="276"/>
      <c r="D39" s="276"/>
      <c r="E39" s="277"/>
      <c r="F39" s="44"/>
      <c r="G39" s="44"/>
      <c r="H39" s="45"/>
      <c r="I39" s="260" t="s">
        <v>87</v>
      </c>
      <c r="J39" s="261"/>
      <c r="K39" s="45"/>
      <c r="L39" s="47">
        <f>L37+L26</f>
        <v>1439296.2707700005</v>
      </c>
      <c r="M39" s="46"/>
    </row>
    <row r="40" spans="1:17">
      <c r="A40" s="278" t="s">
        <v>88</v>
      </c>
      <c r="B40" s="249"/>
      <c r="C40" s="249"/>
      <c r="D40" s="249"/>
      <c r="E40" s="249"/>
      <c r="F40" s="249"/>
      <c r="G40" s="249" t="str">
        <f>"( "&amp;BAHTTEXT(L39)&amp;" )"</f>
        <v>( หนึ่งล้านสี่แสนสามหมื่นเก้าพันสองร้อยเก้าสิบหกบาทยี่สิบเจ็ดสตางค์ )</v>
      </c>
      <c r="H40" s="249"/>
      <c r="I40" s="249"/>
      <c r="J40" s="249"/>
      <c r="K40" s="249"/>
      <c r="L40" s="249"/>
      <c r="M40" s="249"/>
    </row>
    <row r="41" spans="1:17">
      <c r="A41" s="250"/>
      <c r="B41" s="250"/>
      <c r="C41" s="250"/>
      <c r="D41" s="250"/>
      <c r="E41" s="250"/>
      <c r="F41" s="250"/>
      <c r="G41" s="250"/>
      <c r="H41" s="250"/>
      <c r="I41" s="250"/>
      <c r="J41" s="250"/>
      <c r="K41" s="250"/>
      <c r="L41" s="250"/>
      <c r="M41" s="250"/>
    </row>
  </sheetData>
  <mergeCells count="24">
    <mergeCell ref="M10:M11"/>
    <mergeCell ref="L10:L11"/>
    <mergeCell ref="J10:K10"/>
    <mergeCell ref="G10:G11"/>
    <mergeCell ref="H10:I10"/>
    <mergeCell ref="B32:E32"/>
    <mergeCell ref="B30:E30"/>
    <mergeCell ref="C3:L3"/>
    <mergeCell ref="A10:A11"/>
    <mergeCell ref="B10:E11"/>
    <mergeCell ref="B12:C12"/>
    <mergeCell ref="D12:E12"/>
    <mergeCell ref="A4:B4"/>
    <mergeCell ref="A5:B5"/>
    <mergeCell ref="A7:B7"/>
    <mergeCell ref="F10:F11"/>
    <mergeCell ref="B26:E26"/>
    <mergeCell ref="I39:J39"/>
    <mergeCell ref="B39:E39"/>
    <mergeCell ref="A40:F41"/>
    <mergeCell ref="G40:M41"/>
    <mergeCell ref="B35:E35"/>
    <mergeCell ref="B38:E38"/>
    <mergeCell ref="B37:E37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8DBA8D-7C0D-432A-81BD-6D0B68FE177A}">
  <sheetPr>
    <tabColor rgb="FF7030A0"/>
    <pageSetUpPr fitToPage="1"/>
  </sheetPr>
  <dimension ref="A1:O33"/>
  <sheetViews>
    <sheetView view="pageBreakPreview" topLeftCell="A10" zoomScale="85" zoomScaleNormal="160" zoomScaleSheetLayoutView="85" workbookViewId="0">
      <selection activeCell="F14" sqref="F14"/>
    </sheetView>
  </sheetViews>
  <sheetFormatPr defaultColWidth="8.75" defaultRowHeight="21"/>
  <cols>
    <col min="1" max="1" width="6.875" style="1" customWidth="1"/>
    <col min="2" max="2" width="16" style="1" customWidth="1"/>
    <col min="3" max="3" width="12.375" style="1" customWidth="1"/>
    <col min="4" max="4" width="11.75" style="1" customWidth="1"/>
    <col min="5" max="5" width="22.25" style="1" customWidth="1"/>
    <col min="6" max="6" width="9" style="1" customWidth="1"/>
    <col min="7" max="7" width="8.25" style="1" customWidth="1"/>
    <col min="8" max="8" width="17.25" style="1" customWidth="1"/>
    <col min="9" max="9" width="11" style="1" customWidth="1"/>
    <col min="10" max="11" width="12.125" style="1" customWidth="1"/>
    <col min="12" max="12" width="16.375" style="1" customWidth="1"/>
    <col min="13" max="13" width="23.25" style="1" customWidth="1"/>
    <col min="14" max="16384" width="8.75" style="1"/>
  </cols>
  <sheetData>
    <row r="1" spans="1:15">
      <c r="M1" s="5"/>
    </row>
    <row r="3" spans="1:15" ht="26.25">
      <c r="A3" s="3"/>
      <c r="B3" s="3"/>
      <c r="C3" s="290" t="s">
        <v>91</v>
      </c>
      <c r="D3" s="290"/>
      <c r="E3" s="290"/>
      <c r="F3" s="290"/>
      <c r="G3" s="290"/>
      <c r="H3" s="290"/>
      <c r="I3" s="290"/>
      <c r="J3" s="290"/>
      <c r="K3" s="290"/>
      <c r="L3" s="290"/>
      <c r="M3" s="3"/>
    </row>
    <row r="4" spans="1:15">
      <c r="A4" s="176" t="s">
        <v>6</v>
      </c>
      <c r="B4" s="177"/>
      <c r="C4" s="134" t="s">
        <v>121</v>
      </c>
      <c r="D4" s="173"/>
      <c r="E4" s="134"/>
      <c r="F4" s="134"/>
      <c r="G4" s="134"/>
      <c r="H4" s="134"/>
      <c r="I4" s="10"/>
      <c r="J4" s="10"/>
      <c r="K4" s="10"/>
      <c r="L4" s="10"/>
      <c r="M4" s="170"/>
      <c r="N4" s="4"/>
      <c r="O4" s="4"/>
    </row>
    <row r="5" spans="1:15">
      <c r="A5" s="176" t="s">
        <v>7</v>
      </c>
      <c r="B5" s="177"/>
      <c r="C5" s="134" t="s">
        <v>124</v>
      </c>
      <c r="D5" s="134"/>
      <c r="E5" s="134"/>
      <c r="F5" s="134"/>
      <c r="G5" s="134"/>
      <c r="H5" s="134"/>
      <c r="I5" s="10"/>
      <c r="J5" s="10"/>
      <c r="K5" s="10"/>
      <c r="L5" s="134" t="s">
        <v>8</v>
      </c>
      <c r="M5" s="170"/>
      <c r="N5" s="4"/>
      <c r="O5" s="4"/>
    </row>
    <row r="6" spans="1:15">
      <c r="A6" s="176" t="s">
        <v>9</v>
      </c>
      <c r="B6" s="177"/>
      <c r="C6" s="134" t="s">
        <v>122</v>
      </c>
      <c r="D6" s="134"/>
      <c r="E6" s="134"/>
      <c r="F6" s="134"/>
      <c r="G6" s="134"/>
      <c r="H6" s="134"/>
      <c r="I6" s="10"/>
      <c r="J6" s="10"/>
      <c r="K6" s="10"/>
      <c r="L6" s="10"/>
      <c r="M6" s="170"/>
      <c r="N6" s="4"/>
      <c r="O6" s="4"/>
    </row>
    <row r="7" spans="1:15" s="4" customFormat="1">
      <c r="A7" s="135" t="s">
        <v>89</v>
      </c>
      <c r="B7" s="134"/>
      <c r="C7" s="134" t="s">
        <v>120</v>
      </c>
      <c r="D7" s="134"/>
      <c r="E7" s="134"/>
      <c r="F7" s="134"/>
      <c r="G7" s="134"/>
      <c r="H7" s="134"/>
      <c r="I7" s="10"/>
      <c r="J7" s="10"/>
      <c r="K7" s="10"/>
      <c r="L7" s="134" t="str">
        <f>ปร.4!K8</f>
        <v>เมื่อวันที่  9  เดือน กันยายน  พ.ศ. 2568</v>
      </c>
      <c r="M7" s="170"/>
    </row>
    <row r="8" spans="1:15" s="4" customFormat="1" ht="21.75" thickBot="1">
      <c r="A8" s="51"/>
      <c r="B8" s="9"/>
      <c r="C8" s="9"/>
      <c r="D8" s="9"/>
      <c r="E8" s="9"/>
      <c r="F8" s="9"/>
      <c r="G8" s="9"/>
      <c r="H8" s="9"/>
      <c r="I8" s="61"/>
      <c r="J8" s="61"/>
      <c r="K8" s="61"/>
      <c r="M8" s="61"/>
    </row>
    <row r="9" spans="1:15" ht="34.5" thickBot="1">
      <c r="A9" s="59"/>
      <c r="B9" s="288" t="s">
        <v>92</v>
      </c>
      <c r="C9" s="289"/>
      <c r="D9" s="291" t="s">
        <v>93</v>
      </c>
      <c r="E9" s="292"/>
      <c r="F9" s="292"/>
      <c r="G9" s="292"/>
      <c r="H9" s="293"/>
      <c r="I9" s="5"/>
      <c r="J9" s="5"/>
      <c r="K9" s="5"/>
    </row>
    <row r="10" spans="1:15">
      <c r="B10" s="69" t="s">
        <v>23</v>
      </c>
      <c r="C10" s="52">
        <v>0</v>
      </c>
      <c r="D10" s="53" t="s">
        <v>110</v>
      </c>
      <c r="E10" s="70"/>
      <c r="F10" s="70"/>
      <c r="G10" s="60"/>
      <c r="H10" s="71"/>
      <c r="I10" s="62"/>
      <c r="J10" s="63"/>
      <c r="K10" s="63"/>
      <c r="L10" s="63"/>
    </row>
    <row r="11" spans="1:15">
      <c r="B11" s="69" t="s">
        <v>24</v>
      </c>
      <c r="C11" s="52">
        <v>0</v>
      </c>
      <c r="D11" s="294"/>
      <c r="E11" s="295"/>
      <c r="F11" s="295"/>
      <c r="G11" s="60"/>
      <c r="H11" s="72"/>
      <c r="I11" s="62"/>
      <c r="J11" s="63"/>
      <c r="K11" s="63"/>
      <c r="L11" s="63"/>
    </row>
    <row r="12" spans="1:15">
      <c r="B12" s="69" t="s">
        <v>25</v>
      </c>
      <c r="C12" s="54">
        <v>7.0000000000000007E-2</v>
      </c>
      <c r="D12" s="60"/>
      <c r="E12" s="60"/>
      <c r="F12" s="60"/>
      <c r="G12" s="60"/>
      <c r="H12" s="72"/>
      <c r="I12" s="62"/>
      <c r="J12" s="63"/>
      <c r="K12" s="63"/>
      <c r="L12" s="63"/>
    </row>
    <row r="13" spans="1:15" ht="23.25">
      <c r="B13" s="69" t="s">
        <v>94</v>
      </c>
      <c r="C13" s="52">
        <v>7.0000000000000007E-2</v>
      </c>
      <c r="D13" s="87" t="s">
        <v>95</v>
      </c>
      <c r="E13" s="87" t="s">
        <v>96</v>
      </c>
      <c r="F13" s="87"/>
      <c r="G13" s="60"/>
      <c r="H13" s="72"/>
      <c r="I13" s="64"/>
      <c r="J13" s="64"/>
      <c r="K13" s="64"/>
      <c r="L13" s="65"/>
    </row>
    <row r="14" spans="1:15" ht="21.75" thickBot="1">
      <c r="B14" s="73"/>
      <c r="C14" s="55"/>
      <c r="D14" s="60"/>
      <c r="E14" s="60"/>
      <c r="F14" s="60"/>
      <c r="G14" s="60"/>
      <c r="H14" s="72"/>
      <c r="K14" s="59"/>
    </row>
    <row r="15" spans="1:15" ht="21.75" thickTop="1">
      <c r="B15" s="74" t="s">
        <v>19</v>
      </c>
      <c r="C15" s="56" t="s">
        <v>97</v>
      </c>
      <c r="D15" s="75" t="s">
        <v>98</v>
      </c>
      <c r="E15" s="102">
        <f>B18</f>
        <v>1000000</v>
      </c>
      <c r="F15" s="76" t="s">
        <v>99</v>
      </c>
      <c r="G15" s="60"/>
      <c r="H15" s="72"/>
      <c r="K15" s="59"/>
    </row>
    <row r="16" spans="1:15" ht="21.75" thickBot="1">
      <c r="B16" s="77" t="s">
        <v>2</v>
      </c>
      <c r="C16" s="57"/>
      <c r="D16" s="78" t="s">
        <v>100</v>
      </c>
      <c r="E16" s="103">
        <f>ปร.4!L39</f>
        <v>1439296.2707700005</v>
      </c>
      <c r="F16" s="60" t="s">
        <v>101</v>
      </c>
      <c r="G16" s="60"/>
      <c r="H16" s="72"/>
      <c r="I16" s="66"/>
      <c r="J16" s="66"/>
      <c r="K16" s="63"/>
      <c r="L16" s="64"/>
      <c r="M16" s="64"/>
    </row>
    <row r="17" spans="1:13" ht="21.75" thickTop="1">
      <c r="B17" s="82">
        <v>500000</v>
      </c>
      <c r="C17" s="98">
        <v>1.3090999999999999</v>
      </c>
      <c r="D17" s="80" t="s">
        <v>102</v>
      </c>
      <c r="E17" s="102">
        <f>B19</f>
        <v>2000000</v>
      </c>
      <c r="F17" s="81" t="s">
        <v>103</v>
      </c>
      <c r="G17" s="60"/>
      <c r="H17" s="72"/>
      <c r="I17" s="66"/>
      <c r="J17" s="66"/>
      <c r="K17" s="63"/>
      <c r="L17" s="64"/>
      <c r="M17" s="64"/>
    </row>
    <row r="18" spans="1:13">
      <c r="B18" s="79">
        <v>1000000</v>
      </c>
      <c r="C18" s="99">
        <v>1.3067</v>
      </c>
      <c r="D18" s="60"/>
      <c r="E18" s="104"/>
      <c r="F18" s="60"/>
      <c r="G18" s="60"/>
      <c r="H18" s="72"/>
      <c r="I18" s="66"/>
      <c r="J18" s="66"/>
      <c r="K18" s="63"/>
      <c r="L18" s="64"/>
      <c r="M18" s="64"/>
    </row>
    <row r="19" spans="1:13" ht="23.25">
      <c r="B19" s="79">
        <v>2000000</v>
      </c>
      <c r="C19" s="100">
        <v>1.3050999999999999</v>
      </c>
      <c r="D19" s="83" t="s">
        <v>104</v>
      </c>
      <c r="E19" s="105">
        <f>VLOOKUP(E15,$B$17:$C$24,2,FALSE)</f>
        <v>1.3067</v>
      </c>
      <c r="F19" s="60" t="s">
        <v>105</v>
      </c>
      <c r="G19" s="60"/>
      <c r="H19" s="72"/>
      <c r="I19" s="66"/>
      <c r="J19" s="62"/>
      <c r="K19" s="62"/>
      <c r="L19" s="65"/>
      <c r="M19" s="64"/>
    </row>
    <row r="20" spans="1:13" ht="24" thickBot="1">
      <c r="B20" s="82">
        <v>5000000</v>
      </c>
      <c r="C20" s="58">
        <v>1.302</v>
      </c>
      <c r="D20" s="83" t="s">
        <v>106</v>
      </c>
      <c r="E20" s="105">
        <f>VLOOKUP(E17,$B$17:$C$24,2,FALSE)</f>
        <v>1.3050999999999999</v>
      </c>
      <c r="F20" s="60" t="s">
        <v>107</v>
      </c>
      <c r="G20" s="60"/>
      <c r="H20" s="72"/>
      <c r="I20" s="66"/>
      <c r="J20" s="63"/>
      <c r="K20" s="63"/>
      <c r="L20" s="65"/>
      <c r="M20" s="64"/>
    </row>
    <row r="21" spans="1:13" ht="24.75" thickTop="1" thickBot="1">
      <c r="B21" s="82">
        <v>10000000</v>
      </c>
      <c r="C21" s="58">
        <v>1.296</v>
      </c>
      <c r="D21" s="78" t="s">
        <v>95</v>
      </c>
      <c r="E21" s="106">
        <f>ROUND(E19-(((E19-E20)*(E16-E15))/(E17-E15)),4)</f>
        <v>1.306</v>
      </c>
      <c r="F21" s="84" t="s">
        <v>108</v>
      </c>
      <c r="G21" s="60"/>
      <c r="H21" s="72"/>
      <c r="I21" s="66"/>
      <c r="J21" s="66"/>
      <c r="K21" s="66"/>
      <c r="L21" s="67"/>
      <c r="M21" s="64"/>
    </row>
    <row r="22" spans="1:13" ht="24.75" thickTop="1" thickBot="1">
      <c r="B22" s="82">
        <v>15000000</v>
      </c>
      <c r="C22" s="58">
        <v>2.2959999999999998</v>
      </c>
      <c r="D22" s="78" t="s">
        <v>113</v>
      </c>
      <c r="E22" s="107">
        <f>E21*E16</f>
        <v>1879720.9296256208</v>
      </c>
      <c r="F22" s="84"/>
      <c r="G22" s="60"/>
      <c r="H22" s="72"/>
      <c r="I22" s="66"/>
      <c r="J22" s="66"/>
      <c r="K22" s="66"/>
      <c r="L22" s="67"/>
      <c r="M22" s="64"/>
    </row>
    <row r="23" spans="1:13" ht="24" thickTop="1">
      <c r="B23" s="82">
        <v>20000000</v>
      </c>
      <c r="C23" s="58">
        <v>1.2535000000000001</v>
      </c>
      <c r="D23" s="60"/>
      <c r="E23" s="60"/>
      <c r="F23" s="60"/>
      <c r="G23" s="60"/>
      <c r="H23" s="72"/>
      <c r="I23" s="66"/>
      <c r="J23" s="66"/>
      <c r="K23" s="66"/>
      <c r="L23" s="67"/>
      <c r="M23" s="64"/>
    </row>
    <row r="24" spans="1:13" ht="24" thickBot="1">
      <c r="B24" s="85">
        <v>25000000</v>
      </c>
      <c r="C24" s="86">
        <v>1.2264999999999999</v>
      </c>
      <c r="D24" s="296" t="s">
        <v>109</v>
      </c>
      <c r="E24" s="297"/>
      <c r="F24" s="297"/>
      <c r="G24" s="297"/>
      <c r="H24" s="298"/>
      <c r="I24" s="66"/>
      <c r="J24" s="66"/>
      <c r="K24" s="66"/>
      <c r="L24" s="67"/>
      <c r="M24" s="64"/>
    </row>
    <row r="25" spans="1:13" ht="23.25">
      <c r="B25" s="184"/>
      <c r="C25" s="184"/>
      <c r="D25" s="184"/>
      <c r="E25" s="184"/>
      <c r="F25" s="68"/>
      <c r="G25" s="68"/>
      <c r="H25" s="66"/>
      <c r="I25" s="66"/>
      <c r="J25" s="66"/>
      <c r="K25" s="66"/>
      <c r="L25" s="67"/>
      <c r="M25" s="64"/>
    </row>
    <row r="26" spans="1:13" ht="23.25">
      <c r="B26" s="184"/>
      <c r="C26" s="184"/>
      <c r="D26" s="184"/>
      <c r="E26" s="184"/>
      <c r="F26" s="68"/>
      <c r="G26" s="68"/>
      <c r="H26" s="66"/>
      <c r="I26" s="66"/>
      <c r="J26" s="66"/>
      <c r="K26" s="66"/>
      <c r="L26" s="67"/>
      <c r="M26" s="64"/>
    </row>
    <row r="27" spans="1:13" ht="23.25">
      <c r="B27" s="184"/>
      <c r="C27" s="184"/>
      <c r="D27" s="184"/>
      <c r="E27" s="184"/>
      <c r="F27" s="68"/>
      <c r="G27" s="68"/>
      <c r="H27" s="66"/>
      <c r="I27" s="66"/>
      <c r="J27" s="66"/>
      <c r="K27" s="66"/>
      <c r="L27" s="67"/>
      <c r="M27" s="64"/>
    </row>
    <row r="28" spans="1:13" ht="23.25">
      <c r="B28" s="184"/>
      <c r="C28" s="184"/>
      <c r="D28" s="184"/>
      <c r="E28" s="184"/>
      <c r="F28" s="68"/>
      <c r="G28" s="68"/>
      <c r="H28" s="66"/>
      <c r="I28" s="66"/>
      <c r="J28" s="66"/>
      <c r="K28" s="66"/>
      <c r="L28" s="67"/>
      <c r="M28" s="64"/>
    </row>
    <row r="29" spans="1:13" ht="23.25">
      <c r="B29" s="184"/>
      <c r="C29" s="184"/>
      <c r="D29" s="184"/>
      <c r="E29" s="184"/>
      <c r="F29" s="68"/>
      <c r="G29" s="68"/>
      <c r="H29" s="66"/>
      <c r="I29" s="66"/>
      <c r="J29" s="66"/>
      <c r="K29" s="66"/>
      <c r="L29" s="67"/>
      <c r="M29" s="64"/>
    </row>
    <row r="30" spans="1:13" ht="23.25">
      <c r="B30" s="184"/>
      <c r="C30" s="184"/>
      <c r="D30" s="184"/>
      <c r="E30" s="184"/>
      <c r="F30" s="68"/>
      <c r="G30" s="68"/>
      <c r="H30" s="66"/>
      <c r="I30" s="300"/>
      <c r="J30" s="300"/>
      <c r="K30" s="66"/>
      <c r="L30" s="65"/>
      <c r="M30" s="64"/>
    </row>
    <row r="31" spans="1:13" ht="23.25">
      <c r="B31" s="184"/>
      <c r="C31" s="184"/>
      <c r="D31" s="184"/>
      <c r="E31" s="184"/>
      <c r="F31" s="68"/>
      <c r="G31" s="68"/>
      <c r="H31" s="66"/>
      <c r="I31" s="299"/>
      <c r="J31" s="299"/>
      <c r="K31" s="66"/>
      <c r="L31" s="65"/>
      <c r="M31" s="64"/>
    </row>
    <row r="32" spans="1:13">
      <c r="A32" s="299"/>
      <c r="B32" s="299"/>
      <c r="C32" s="299"/>
      <c r="D32" s="299"/>
      <c r="E32" s="299"/>
      <c r="F32" s="299"/>
      <c r="G32" s="186"/>
      <c r="H32" s="186"/>
      <c r="I32" s="186"/>
      <c r="J32" s="186"/>
      <c r="K32" s="186"/>
      <c r="L32" s="186"/>
      <c r="M32" s="186"/>
    </row>
    <row r="33" spans="1:13">
      <c r="A33" s="299"/>
      <c r="B33" s="299"/>
      <c r="C33" s="299"/>
      <c r="D33" s="299"/>
      <c r="E33" s="299"/>
      <c r="F33" s="299"/>
      <c r="G33" s="186"/>
      <c r="H33" s="186"/>
      <c r="I33" s="186"/>
      <c r="J33" s="186"/>
      <c r="K33" s="186"/>
      <c r="L33" s="186"/>
      <c r="M33" s="186"/>
    </row>
  </sheetData>
  <mergeCells count="19">
    <mergeCell ref="A32:F33"/>
    <mergeCell ref="G32:M33"/>
    <mergeCell ref="B26:E26"/>
    <mergeCell ref="B27:E27"/>
    <mergeCell ref="B28:E28"/>
    <mergeCell ref="B29:E29"/>
    <mergeCell ref="B30:E30"/>
    <mergeCell ref="I30:J30"/>
    <mergeCell ref="B31:E31"/>
    <mergeCell ref="I31:J31"/>
    <mergeCell ref="B25:E25"/>
    <mergeCell ref="B9:C9"/>
    <mergeCell ref="C3:L3"/>
    <mergeCell ref="A4:B4"/>
    <mergeCell ref="A5:B5"/>
    <mergeCell ref="A6:B6"/>
    <mergeCell ref="D9:H9"/>
    <mergeCell ref="D11:F11"/>
    <mergeCell ref="D24:H2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6</vt:i4>
      </vt:variant>
      <vt:variant>
        <vt:lpstr>ช่วงที่มีชื่อ</vt:lpstr>
      </vt:variant>
      <vt:variant>
        <vt:i4>6</vt:i4>
      </vt:variant>
    </vt:vector>
  </HeadingPairs>
  <TitlesOfParts>
    <vt:vector size="12" baseType="lpstr">
      <vt:lpstr>ปร.6</vt:lpstr>
      <vt:lpstr>ปร.5-1</vt:lpstr>
      <vt:lpstr>ขั้นตอนประมาณราคา</vt:lpstr>
      <vt:lpstr>ปร.4 (รวม)</vt:lpstr>
      <vt:lpstr>ปร.4</vt:lpstr>
      <vt:lpstr>Factor F</vt:lpstr>
      <vt:lpstr>'Factor F'!Print_Area</vt:lpstr>
      <vt:lpstr>ปร.4!Print_Area</vt:lpstr>
      <vt:lpstr>'ปร.4 (รวม)'!Print_Area</vt:lpstr>
      <vt:lpstr>'ปร.5-1'!Print_Area</vt:lpstr>
      <vt:lpstr>ปร.6!Print_Area</vt:lpstr>
      <vt:lpstr>ปร.4!Print_Titles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Win10x64_Bit</dc:creator>
  <cp:lastModifiedBy>Tukta_Satit</cp:lastModifiedBy>
  <cp:lastPrinted>2025-09-08T08:18:17Z</cp:lastPrinted>
  <dcterms:created xsi:type="dcterms:W3CDTF">2023-08-28T14:08:44Z</dcterms:created>
  <dcterms:modified xsi:type="dcterms:W3CDTF">2025-09-11T09:18:24Z</dcterms:modified>
</cp:coreProperties>
</file>