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VICE\Desktop\แอสฟัลต์ ม.3\"/>
    </mc:Choice>
  </mc:AlternateContent>
  <bookViews>
    <workbookView xWindow="0" yWindow="0" windowWidth="20490" windowHeight="868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7" i="1" l="1"/>
  <c r="N58" i="1"/>
  <c r="M58" i="1"/>
  <c r="N57" i="1"/>
  <c r="M57" i="1"/>
  <c r="E57" i="1"/>
  <c r="N56" i="1"/>
  <c r="M56" i="1"/>
  <c r="E56" i="1"/>
  <c r="N55" i="1"/>
  <c r="M55" i="1"/>
  <c r="E55" i="1"/>
  <c r="H54" i="1"/>
  <c r="K54" i="1" s="1"/>
  <c r="N53" i="1"/>
  <c r="M53" i="1"/>
  <c r="H52" i="1"/>
  <c r="K52" i="1" s="1"/>
  <c r="H51" i="1"/>
  <c r="K51" i="1" s="1"/>
  <c r="H50" i="1"/>
  <c r="K50" i="1" s="1"/>
  <c r="N49" i="1"/>
  <c r="M49" i="1"/>
  <c r="N48" i="1"/>
  <c r="M48" i="1"/>
  <c r="H47" i="1"/>
  <c r="K47" i="1" s="1"/>
  <c r="H46" i="1"/>
  <c r="K46" i="1" s="1"/>
  <c r="H45" i="1"/>
  <c r="K45" i="1" s="1"/>
  <c r="H44" i="1"/>
  <c r="K44" i="1" s="1"/>
  <c r="H43" i="1"/>
  <c r="K43" i="1" s="1"/>
  <c r="H42" i="1"/>
  <c r="K42" i="1" s="1"/>
  <c r="H41" i="1"/>
  <c r="K41" i="1" s="1"/>
  <c r="H40" i="1"/>
  <c r="K40" i="1" s="1"/>
  <c r="H39" i="1"/>
  <c r="K39" i="1" s="1"/>
  <c r="N38" i="1"/>
  <c r="M38" i="1"/>
  <c r="H37" i="1"/>
  <c r="K37" i="1" s="1"/>
  <c r="H36" i="1"/>
  <c r="K36" i="1" s="1"/>
  <c r="H35" i="1"/>
  <c r="K35" i="1" s="1"/>
  <c r="H34" i="1"/>
  <c r="K34" i="1" s="1"/>
  <c r="I33" i="1"/>
  <c r="N32" i="1"/>
  <c r="M32" i="1"/>
  <c r="D31" i="1"/>
  <c r="I30" i="1"/>
  <c r="L28" i="1"/>
  <c r="L30" i="1" s="1"/>
  <c r="H28" i="1"/>
  <c r="I28" i="1" s="1"/>
  <c r="M27" i="1"/>
  <c r="K27" i="1"/>
  <c r="N27" i="1" s="1"/>
  <c r="H26" i="1"/>
  <c r="I26" i="1" s="1"/>
  <c r="D26" i="1"/>
  <c r="H25" i="1"/>
  <c r="I25" i="1" s="1"/>
  <c r="D25" i="1"/>
  <c r="L24" i="1"/>
  <c r="L25" i="1" s="1"/>
  <c r="L26" i="1" s="1"/>
  <c r="H24" i="1"/>
  <c r="I24" i="1" s="1"/>
  <c r="N24" i="1" s="1"/>
  <c r="D24" i="1"/>
  <c r="M22" i="1"/>
  <c r="K22" i="1"/>
  <c r="N22" i="1" s="1"/>
  <c r="M20" i="1"/>
  <c r="K20" i="1"/>
  <c r="N20" i="1" s="1"/>
  <c r="H19" i="1"/>
  <c r="I19" i="1" s="1"/>
  <c r="F19" i="1"/>
  <c r="D19" i="1"/>
  <c r="H17" i="1"/>
  <c r="I17" i="1" s="1"/>
  <c r="D17" i="1"/>
  <c r="H16" i="1"/>
  <c r="I16" i="1" s="1"/>
  <c r="N16" i="1" s="1"/>
  <c r="D16" i="1"/>
  <c r="H15" i="1"/>
  <c r="I15" i="1" s="1"/>
  <c r="F15" i="1"/>
  <c r="I14" i="1"/>
  <c r="H13" i="1"/>
  <c r="I13" i="1" s="1"/>
  <c r="I12" i="1"/>
  <c r="N12" i="1" s="1"/>
  <c r="H12" i="1"/>
  <c r="D12" i="1"/>
  <c r="I11" i="1"/>
  <c r="K11" i="1" s="1"/>
  <c r="I10" i="1"/>
  <c r="N10" i="1" s="1"/>
  <c r="H9" i="1"/>
  <c r="I9" i="1" s="1"/>
  <c r="E9" i="1"/>
  <c r="E4" i="1"/>
  <c r="E3" i="1"/>
  <c r="E2" i="1"/>
  <c r="M11" i="1" l="1"/>
  <c r="N11" i="1"/>
  <c r="I40" i="1"/>
  <c r="N40" i="1" s="1"/>
  <c r="M12" i="1"/>
  <c r="I36" i="1"/>
  <c r="N36" i="1" s="1"/>
  <c r="I44" i="1"/>
  <c r="N44" i="1" s="1"/>
  <c r="N13" i="1"/>
  <c r="M13" i="1"/>
  <c r="K13" i="1"/>
  <c r="M30" i="1"/>
  <c r="M36" i="1"/>
  <c r="I41" i="1"/>
  <c r="K12" i="1"/>
  <c r="K24" i="1"/>
  <c r="I37" i="1"/>
  <c r="N37" i="1" s="1"/>
  <c r="I50" i="1"/>
  <c r="N50" i="1" s="1"/>
  <c r="K33" i="1"/>
  <c r="N33" i="1" s="1"/>
  <c r="I39" i="1"/>
  <c r="N25" i="1"/>
  <c r="M25" i="1"/>
  <c r="K25" i="1"/>
  <c r="N15" i="1"/>
  <c r="M15" i="1"/>
  <c r="K15" i="1"/>
  <c r="N26" i="1"/>
  <c r="M26" i="1"/>
  <c r="K26" i="1"/>
  <c r="N17" i="1"/>
  <c r="M17" i="1"/>
  <c r="K17" i="1"/>
  <c r="K28" i="1"/>
  <c r="N28" i="1"/>
  <c r="M28" i="1"/>
  <c r="M9" i="1"/>
  <c r="K9" i="1"/>
  <c r="N9" i="1" s="1"/>
  <c r="N19" i="1"/>
  <c r="M19" i="1"/>
  <c r="K19" i="1"/>
  <c r="K14" i="1"/>
  <c r="N14" i="1" s="1"/>
  <c r="K16" i="1"/>
  <c r="I34" i="1"/>
  <c r="M14" i="1"/>
  <c r="M16" i="1"/>
  <c r="M24" i="1"/>
  <c r="I42" i="1"/>
  <c r="M44" i="1"/>
  <c r="I47" i="1"/>
  <c r="I45" i="1"/>
  <c r="I51" i="1"/>
  <c r="I54" i="1"/>
  <c r="K10" i="1"/>
  <c r="I35" i="1"/>
  <c r="M10" i="1"/>
  <c r="K30" i="1"/>
  <c r="N30" i="1" s="1"/>
  <c r="I43" i="1"/>
  <c r="M33" i="1"/>
  <c r="I46" i="1"/>
  <c r="I52" i="1"/>
  <c r="M40" i="1" l="1"/>
  <c r="M37" i="1"/>
  <c r="M41" i="1"/>
  <c r="N41" i="1"/>
  <c r="M50" i="1"/>
  <c r="N39" i="1"/>
  <c r="M39" i="1"/>
  <c r="N42" i="1"/>
  <c r="M42" i="1"/>
  <c r="N51" i="1"/>
  <c r="M51" i="1"/>
  <c r="N34" i="1"/>
  <c r="M34" i="1"/>
  <c r="M46" i="1"/>
  <c r="N46" i="1"/>
  <c r="N45" i="1"/>
  <c r="M45" i="1"/>
  <c r="N35" i="1"/>
  <c r="M35" i="1"/>
  <c r="N52" i="1"/>
  <c r="M52" i="1"/>
  <c r="N54" i="1"/>
  <c r="M54" i="1"/>
  <c r="N43" i="1"/>
  <c r="M43" i="1"/>
  <c r="N47" i="1"/>
  <c r="M47" i="1"/>
</calcChain>
</file>

<file path=xl/sharedStrings.xml><?xml version="1.0" encoding="utf-8"?>
<sst xmlns="http://schemas.openxmlformats.org/spreadsheetml/2006/main" count="99" uniqueCount="65">
  <si>
    <t>แบบสรุปราคากลางงานก่อสร้างทาง  สะพาน  และท่อเหลียม</t>
  </si>
  <si>
    <t xml:space="preserve">          ชื่อโครงการ</t>
  </si>
  <si>
    <t xml:space="preserve">          สถานที่ก่อสร้าง</t>
  </si>
  <si>
    <t xml:space="preserve">          หน่วยงานเจ้าของโครงการ</t>
  </si>
  <si>
    <t>ลำดับ</t>
  </si>
  <si>
    <t>รายการ</t>
  </si>
  <si>
    <t>หน่วย</t>
  </si>
  <si>
    <t>จำนวน</t>
  </si>
  <si>
    <t>ราคาต่อหน่วย</t>
  </si>
  <si>
    <t>ราคาทุน</t>
  </si>
  <si>
    <t>FN</t>
  </si>
  <si>
    <t xml:space="preserve">ราคาต่อหน่วย </t>
  </si>
  <si>
    <t>ราคากลาง</t>
  </si>
  <si>
    <t>X   FN</t>
  </si>
  <si>
    <t>งานปรับปรุงโครงสร้างทาง</t>
  </si>
  <si>
    <t/>
  </si>
  <si>
    <t>งานถางป่าและขุดตอ</t>
  </si>
  <si>
    <t>ตร.ม.</t>
  </si>
  <si>
    <t>งานรื้อผิวลาดยางเดิม</t>
  </si>
  <si>
    <t>งานรื้อผิวคอนกรีตเดิม</t>
  </si>
  <si>
    <t>งานตัดดินคันทาง</t>
  </si>
  <si>
    <t>ลบ.ม.</t>
  </si>
  <si>
    <t>งานดินถมคันทาง   หนาเฉลี่ย 50 ซม.</t>
  </si>
  <si>
    <t>งานวัสดุคัดเลือก  (ลูกรัง)  บดอัดแน่น</t>
  </si>
  <si>
    <t>งานผิวทาง</t>
  </si>
  <si>
    <t>(ขยายผิวทางพิมพ์ 1 )</t>
  </si>
  <si>
    <t>Prime  Coat</t>
  </si>
  <si>
    <t>Tack  Coat</t>
  </si>
  <si>
    <t>ผิวทาง แอสฟัลคอนกรีต  (บนผิว Prime  Coat) หนา 5 ซม.</t>
  </si>
  <si>
    <t>ผิวทางแอสฟัลคอนกรีต (บนผิว Tack  Coat) หนา 5 ซม.</t>
  </si>
  <si>
    <t>ม.</t>
  </si>
  <si>
    <t xml:space="preserve"> </t>
  </si>
  <si>
    <t>งานไหล่ทาง</t>
  </si>
  <si>
    <t>งานไหล่ทางดินลูกรังปรับเกี่ยแต่ง</t>
  </si>
  <si>
    <t>งานตีเส้นจราจร</t>
  </si>
  <si>
    <t>งานตีเส้น Traffic Paint  (ขาว&amp;เหลือง)</t>
  </si>
  <si>
    <t>งานท่อกลมคอนกรีตเสริมเหล็ก</t>
  </si>
  <si>
    <t>ขนาด  ø  0.30  ม.  ชั้น  3</t>
  </si>
  <si>
    <t>ขนาด  ø  0.40  ม.  ชั้น  3</t>
  </si>
  <si>
    <t>ขนาด  ø  0.60  ม.  ชั้น  3</t>
  </si>
  <si>
    <t>ขนาด  ø  0.80  ม.  ชั้น  3</t>
  </si>
  <si>
    <t>ขนาด  ø  1.00  ม.  ชั้น  3</t>
  </si>
  <si>
    <t>งานกำแพงปากท่อคอนกรีตเสริมเหล็ก</t>
  </si>
  <si>
    <t xml:space="preserve">สำหรับท่อกลม คสล. ขนาด  ø  0.60 ม.  1  แถว  </t>
  </si>
  <si>
    <t>แห่ง</t>
  </si>
  <si>
    <t xml:space="preserve">สำหรับท่อกลม คสล. ขนาด  ø  0.60 ม.  2  แถว  </t>
  </si>
  <si>
    <t xml:space="preserve">สำหรับท่อกลม คสล. ขนาด  ø  0.60 ม.  3  แถว  </t>
  </si>
  <si>
    <t xml:space="preserve">สำหรับท่อกลม คสล. ขนาด  ø  0.80 ม.  1  แถว  </t>
  </si>
  <si>
    <t xml:space="preserve">สำหรับท่อกลม คสล. ขนาด  ø  0.80 ม.  2  แถว  </t>
  </si>
  <si>
    <t xml:space="preserve">สำหรับท่อกลม คสล. ขนาด  ø  0.80 ม.  3  แถว  </t>
  </si>
  <si>
    <t xml:space="preserve">สำหรับท่อกลม คสล. ขนาด  ø  1.00 ม.  1  แถว  </t>
  </si>
  <si>
    <t xml:space="preserve">สำหรับท่อกลม คสล. ขนาด  ø  1.00 ม.  2  แถว  </t>
  </si>
  <si>
    <t xml:space="preserve">สำหรับท่อกลม คสล. ขนาด  ø  1.00 ม.  3  แถว  </t>
  </si>
  <si>
    <t>งานบ่อพักรับน้ำ  คอนกรีตเสริมเหล็ก</t>
  </si>
  <si>
    <t xml:space="preserve">สำหรับท่อกลม คสล. ขนาด  ø  0.30 ม. เข้า - ออก  </t>
  </si>
  <si>
    <t xml:space="preserve">สำหรับท่อกลม คสล. ขนาด  ø  0.40 ม. เข้า - ออก  </t>
  </si>
  <si>
    <t xml:space="preserve">สำหรับท่อกลม คสล. ขนาด  ø  0.60 ม. เข้า - ออก  </t>
  </si>
  <si>
    <t>งานท่อเหลี่ยมคอนกรีตเสริมเหล็ก</t>
  </si>
  <si>
    <t>งานท่อเหลี่ยมคอนกรีตเสริมเหล็กก่อสร้างใหม่</t>
  </si>
  <si>
    <t xml:space="preserve">     กม.</t>
  </si>
  <si>
    <t xml:space="preserve">     ขนาด</t>
  </si>
  <si>
    <t xml:space="preserve">     ยาว</t>
  </si>
  <si>
    <t xml:space="preserve">       ลงชื่อ…………………………………………ผู้เสนอราคา</t>
  </si>
  <si>
    <t xml:space="preserve">              (                                )</t>
  </si>
  <si>
    <t xml:space="preserve">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</si>
</sst>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87" formatCode="[$-107041E]d\ mmmm\ yyyy;@"/>
    <numFmt numFmtId="188" formatCode="_(* #,##0.00_);_(* \(#,##0.00\);_(* &quot;-&quot;??_);_(@_)"/>
    <numFmt numFmtId="189" formatCode="_-* #,##0.0000_-;\-* #,##0.0000_-;_-* &quot;-&quot;??_-;_-@_-"/>
    <numFmt numFmtId="190" formatCode="_(* #,##0.0000_);_(* \(#,##0.0000\);_(* &quot;-&quot;????_);_(@_)"/>
    <numFmt numFmtId="191" formatCode="0\+000.00"/>
    <numFmt numFmtId="192" formatCode="[$-1070000]d/m/yy;@"/>
  </numFmts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AngsanaUPC"/>
      <family val="1"/>
      <charset val="222"/>
    </font>
    <font>
      <sz val="18"/>
      <name val="DilleniaUPC"/>
      <family val="1"/>
    </font>
    <font>
      <b/>
      <sz val="18"/>
      <name val="DilleniaUPC"/>
      <family val="1"/>
    </font>
    <font>
      <sz val="10"/>
      <name val="Arial"/>
      <family val="2"/>
    </font>
    <font>
      <b/>
      <u val="double"/>
      <sz val="18"/>
      <name val="DilleniaUPC"/>
      <family val="1"/>
    </font>
    <font>
      <sz val="15"/>
      <name val="AngsanaUPC"/>
      <family val="1"/>
      <charset val="22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0" fontId="5" fillId="0" borderId="0"/>
    <xf numFmtId="0" fontId="7" fillId="0" borderId="0"/>
  </cellStyleXfs>
  <cellXfs count="97">
    <xf numFmtId="0" fontId="0" fillId="0" borderId="0" xfId="0"/>
    <xf numFmtId="0" fontId="3" fillId="0" borderId="0" xfId="2" applyFont="1" applyAlignment="1">
      <alignment horizontal="left" vertical="center"/>
    </xf>
    <xf numFmtId="0" fontId="4" fillId="2" borderId="0" xfId="3" applyFont="1" applyFill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4" fontId="3" fillId="0" borderId="0" xfId="2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4" fontId="4" fillId="0" borderId="2" xfId="2" applyNumberFormat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4" fillId="0" borderId="7" xfId="2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43" fontId="3" fillId="0" borderId="10" xfId="1" applyFont="1" applyBorder="1" applyAlignment="1">
      <alignment horizontal="right" vertical="center"/>
    </xf>
    <xf numFmtId="43" fontId="3" fillId="0" borderId="5" xfId="1" applyFont="1" applyBorder="1" applyAlignment="1">
      <alignment horizontal="center" vertical="center"/>
    </xf>
    <xf numFmtId="43" fontId="3" fillId="0" borderId="10" xfId="1" applyFont="1" applyBorder="1" applyAlignment="1">
      <alignment vertical="center"/>
    </xf>
    <xf numFmtId="43" fontId="3" fillId="0" borderId="2" xfId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vertical="center"/>
    </xf>
    <xf numFmtId="43" fontId="3" fillId="0" borderId="6" xfId="1" applyFont="1" applyBorder="1" applyAlignment="1">
      <alignment horizontal="center" vertical="center"/>
    </xf>
    <xf numFmtId="189" fontId="3" fillId="0" borderId="10" xfId="1" applyNumberFormat="1" applyFont="1" applyBorder="1" applyAlignment="1">
      <alignment vertical="center"/>
    </xf>
    <xf numFmtId="43" fontId="3" fillId="3" borderId="10" xfId="1" applyFont="1" applyFill="1" applyBorder="1" applyAlignment="1">
      <alignment horizontal="right" vertical="center"/>
    </xf>
    <xf numFmtId="43" fontId="3" fillId="0" borderId="0" xfId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188" fontId="3" fillId="0" borderId="6" xfId="0" applyNumberFormat="1" applyFont="1" applyBorder="1" applyAlignment="1">
      <alignment horizontal="right" vertical="center"/>
    </xf>
    <xf numFmtId="2" fontId="3" fillId="0" borderId="0" xfId="0" applyNumberFormat="1" applyFont="1" applyAlignment="1">
      <alignment horizontal="left" vertical="center"/>
    </xf>
    <xf numFmtId="43" fontId="3" fillId="0" borderId="10" xfId="1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2" fontId="3" fillId="0" borderId="0" xfId="0" applyNumberFormat="1" applyFont="1" applyAlignment="1">
      <alignment vertical="center"/>
    </xf>
    <xf numFmtId="43" fontId="3" fillId="0" borderId="0" xfId="1" applyFont="1" applyBorder="1" applyAlignment="1">
      <alignment vertical="center"/>
    </xf>
    <xf numFmtId="43" fontId="3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center"/>
    </xf>
    <xf numFmtId="0" fontId="3" fillId="0" borderId="0" xfId="4" applyFont="1" applyAlignment="1">
      <alignment vertical="center"/>
    </xf>
    <xf numFmtId="43" fontId="3" fillId="0" borderId="11" xfId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0" xfId="0" applyFont="1" applyBorder="1" applyAlignment="1">
      <alignment vertical="center"/>
    </xf>
    <xf numFmtId="0" fontId="3" fillId="0" borderId="0" xfId="5" applyFont="1" applyAlignment="1">
      <alignment vertical="center"/>
    </xf>
    <xf numFmtId="190" fontId="3" fillId="0" borderId="0" xfId="5" applyNumberFormat="1" applyFont="1" applyAlignment="1">
      <alignment vertical="center"/>
    </xf>
    <xf numFmtId="0" fontId="3" fillId="0" borderId="6" xfId="0" applyFont="1" applyBorder="1" applyAlignment="1">
      <alignment vertical="center"/>
    </xf>
    <xf numFmtId="191" fontId="3" fillId="0" borderId="0" xfId="1" applyNumberFormat="1" applyFont="1" applyBorder="1" applyAlignment="1">
      <alignment horizontal="center" vertical="center"/>
    </xf>
    <xf numFmtId="188" fontId="3" fillId="0" borderId="0" xfId="0" applyNumberFormat="1" applyFont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43" fontId="3" fillId="0" borderId="7" xfId="1" applyFont="1" applyBorder="1" applyAlignment="1">
      <alignment horizontal="right" vertical="center"/>
    </xf>
    <xf numFmtId="43" fontId="3" fillId="0" borderId="9" xfId="1" applyFont="1" applyBorder="1" applyAlignment="1">
      <alignment horizontal="center" vertical="center"/>
    </xf>
    <xf numFmtId="43" fontId="3" fillId="0" borderId="7" xfId="1" applyFont="1" applyBorder="1" applyAlignment="1">
      <alignment horizontal="center" vertical="center"/>
    </xf>
    <xf numFmtId="43" fontId="3" fillId="0" borderId="7" xfId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43" fontId="4" fillId="0" borderId="3" xfId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3" fontId="4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0" xfId="5" applyFont="1"/>
    <xf numFmtId="190" fontId="3" fillId="0" borderId="0" xfId="5" applyNumberFormat="1" applyFont="1"/>
    <xf numFmtId="3" fontId="3" fillId="0" borderId="0" xfId="0" applyNumberFormat="1" applyFont="1" applyAlignment="1">
      <alignment horizontal="center" vertical="center"/>
    </xf>
    <xf numFmtId="188" fontId="4" fillId="0" borderId="0" xfId="1" applyNumberFormat="1" applyFont="1" applyBorder="1" applyAlignment="1">
      <alignment vertical="center"/>
    </xf>
    <xf numFmtId="192" fontId="3" fillId="0" borderId="1" xfId="2" applyNumberFormat="1" applyFont="1" applyBorder="1" applyAlignment="1">
      <alignment vertical="center"/>
    </xf>
    <xf numFmtId="43" fontId="3" fillId="0" borderId="6" xfId="1" applyFont="1" applyBorder="1" applyAlignment="1">
      <alignment horizontal="center" vertical="center"/>
    </xf>
    <xf numFmtId="43" fontId="3" fillId="0" borderId="11" xfId="1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 wrapText="1"/>
    </xf>
    <xf numFmtId="187" fontId="3" fillId="0" borderId="1" xfId="2" applyNumberFormat="1" applyFont="1" applyBorder="1" applyAlignment="1">
      <alignment horizontal="left" vertical="center"/>
    </xf>
    <xf numFmtId="187" fontId="3" fillId="0" borderId="0" xfId="2" applyNumberFormat="1" applyFont="1" applyAlignment="1">
      <alignment horizontal="left" vertical="center"/>
    </xf>
    <xf numFmtId="0" fontId="4" fillId="0" borderId="2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" fontId="4" fillId="0" borderId="2" xfId="2" applyNumberFormat="1" applyFont="1" applyBorder="1" applyAlignment="1">
      <alignment horizontal="center" vertical="center"/>
    </xf>
    <xf numFmtId="3" fontId="4" fillId="0" borderId="7" xfId="2" applyNumberFormat="1" applyFont="1" applyBorder="1" applyAlignment="1">
      <alignment horizontal="center" vertical="center"/>
    </xf>
    <xf numFmtId="4" fontId="4" fillId="0" borderId="5" xfId="2" applyNumberFormat="1" applyFont="1" applyBorder="1" applyAlignment="1">
      <alignment horizontal="center" vertical="center" wrapText="1"/>
    </xf>
    <xf numFmtId="4" fontId="4" fillId="0" borderId="4" xfId="2" applyNumberFormat="1" applyFont="1" applyBorder="1" applyAlignment="1">
      <alignment horizontal="center" vertical="center" wrapText="1"/>
    </xf>
    <xf numFmtId="4" fontId="4" fillId="0" borderId="9" xfId="2" applyNumberFormat="1" applyFont="1" applyBorder="1" applyAlignment="1">
      <alignment horizontal="center" vertical="center" wrapText="1"/>
    </xf>
    <xf numFmtId="4" fontId="4" fillId="0" borderId="8" xfId="2" applyNumberFormat="1" applyFont="1" applyBorder="1" applyAlignment="1">
      <alignment horizontal="center" vertical="center" wrapText="1"/>
    </xf>
    <xf numFmtId="4" fontId="4" fillId="0" borderId="2" xfId="2" applyNumberFormat="1" applyFont="1" applyBorder="1" applyAlignment="1">
      <alignment horizontal="center" vertical="center"/>
    </xf>
    <xf numFmtId="4" fontId="4" fillId="0" borderId="7" xfId="2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3" fontId="3" fillId="0" borderId="5" xfId="1" applyFont="1" applyBorder="1" applyAlignment="1">
      <alignment horizontal="center" vertical="center"/>
    </xf>
    <xf numFmtId="43" fontId="3" fillId="0" borderId="4" xfId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43" fontId="3" fillId="0" borderId="8" xfId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</cellXfs>
  <cellStyles count="6">
    <cellStyle name="เครื่องหมายจุลภาค" xfId="1" builtinId="3"/>
    <cellStyle name="ปกติ" xfId="0" builtinId="0"/>
    <cellStyle name="ปกติ 2" xfId="4"/>
    <cellStyle name="ปกติ_BOQ-BANG-NGA 2" xfId="2"/>
    <cellStyle name="ปกติ_ข้อมูลค่าขนส่ง 49" xfId="3"/>
    <cellStyle name="ปกติ_ค่า Fบางนา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D%20Pro/Desktop/&#3617;.3%20&#3611;&#3619;&#3632;&#3617;&#3634;&#3603;&#3585;&#3634;&#3619;-&#3649;&#3629;&#3626;&#3615;&#3633;&#3621;&#3605;&#3660;&#3588;&#3629;&#3609;&#3585;&#3585;&#3619;&#3637;&#36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"/>
      <sheetName val="XXXXX"/>
      <sheetName val="10000"/>
      <sheetName val="เมนู"/>
      <sheetName val="ข้อมูลเริ่มต้น"/>
      <sheetName val="ตีเส้นจราจร"/>
      <sheetName val="Sheet1"/>
      <sheetName val="ข้อมูลวัสดุ และค่าดำเนินการ"/>
      <sheetName val="ค่างานต้นทุนต่อหน่วย"/>
      <sheetName val="สรุปโครงสร้างทาง ช่วง 1"/>
      <sheetName val="สรุปโครงสร้างทาง ช่วง 2"/>
      <sheetName val="สรุปโครงสร้างทาง ช่วง 3"/>
      <sheetName val="สรุปโครงสร้างทาง ช่วง 4"/>
      <sheetName val="ดินตัด , ดินถม+ถางป่า ช่วง 1"/>
      <sheetName val="ดินตัด , ดินถม+ถางป่า ช่วง 2"/>
      <sheetName val="ดินตัด , ดินถม+ถางป่า ช่วง 3"/>
      <sheetName val="ดินตัด , ดินถม+ถางป่า ช่วง 4"/>
      <sheetName val="สรุปผลการคำนวณ"/>
      <sheetName val="ดำเนินการ + เสื่อมราคา"/>
      <sheetName val="ค่าดำเนินการ+ค่าเสื่อมราคา"/>
      <sheetName val="รวมoperate"/>
      <sheetName val="ขนส่ง 6 ล้อ"/>
      <sheetName val="ขนส่ง 10 ล้อ"/>
      <sheetName val="ขนส่ง 10 ล้อ+พ่วง"/>
      <sheetName val="6ล้อ"/>
      <sheetName val="10ล้อ"/>
      <sheetName val="10ล้อ+พ่วง"/>
      <sheetName val="ตารางขนส่ง 6 ล้อ"/>
      <sheetName val="ตารางขนส่ง 10 ล้อ"/>
      <sheetName val="ตารางขนส่ง 10 ล้อ + ลากพ่วง"/>
      <sheetName val="สูตร6ล้อ"/>
      <sheetName val="คำแนะนำ"/>
      <sheetName val="สูตร10ล้อ"/>
      <sheetName val="สูตร10ล้อพ่วง"/>
      <sheetName val="F_อาคาร"/>
      <sheetName val="F_ทาง"/>
      <sheetName val="F_ชลประทาน"/>
      <sheetName val="F_สะพานและท่อเหลี่ยม"/>
      <sheetName val="เปรียบเทียบราคาแอสฟัลต์"/>
      <sheetName val="หาพื้นที่หน้าตัดดินถม"/>
      <sheetName val="รายการคำนวณเทียบค่างานต้นทุน"/>
      <sheetName val="ปร.4 box"/>
      <sheetName val="สรุปBOX"/>
      <sheetName val="สรุปตารางกำแพงbox"/>
      <sheetName val="สรุปตารางถอดแบบbox"/>
      <sheetName val="ตารางกำแพงปากท่อลอดเหลี่ยม"/>
      <sheetName val="ตารางถอดแบบbox"/>
      <sheetName val="แบบ ท1-01"/>
      <sheetName val="แบบกำแพงปากท่อ"/>
      <sheetName val="แบบบ่อพัก 0.30"/>
      <sheetName val="แบบบ่อพัก 0.40"/>
      <sheetName val="แบบบ่อพัก 0.60"/>
      <sheetName val="แบบบล็อก"/>
      <sheetName val="หาราคาดิน + ลูกรัง"/>
      <sheetName val="แบบสรุปราคา คสล."/>
      <sheetName val="ว.452"/>
      <sheetName val="แนบสัญญา"/>
      <sheetName val="แบบรูป"/>
      <sheetName val="ปร.5 คสล."/>
      <sheetName val="ราคาหินผสมแอสฟัลต์"/>
      <sheetName val="แผนใช้พัสดุ"/>
      <sheetName val="แผนใช้เหล็ก"/>
      <sheetName val="รายงานผล"/>
      <sheetName val="แบบฟอร์มพัสดุ"/>
      <sheetName val="แบบฟอร์มเหล็ก"/>
      <sheetName val="Fa"/>
    </sheetNames>
    <sheetDataSet>
      <sheetData sheetId="0"/>
      <sheetData sheetId="1"/>
      <sheetData sheetId="2"/>
      <sheetData sheetId="3"/>
      <sheetData sheetId="4">
        <row r="1">
          <cell r="V1">
            <v>1</v>
          </cell>
          <cell r="Z1">
            <v>1</v>
          </cell>
          <cell r="AI1">
            <v>1</v>
          </cell>
          <cell r="AJ1" t="str">
            <v>ไม่มี</v>
          </cell>
        </row>
        <row r="3">
          <cell r="F3" t="str">
            <v>เสริมผิวทางแอสฟัลต์คอนกรีต รหัสทางหลวงท้องถิ่น มค.ถ. 64 – 011 สายบ้านหนองแวง เชื่อม ถนนทางหลวง 219  หมู่ที่ 3  บ้านหนองแวง ตำบลโนนแดง  กว้าง 6 เมตร  ยาว 275 เมตร หนา 0.05 เมตร หรือมีพื้นที่ไม่น้อยกว่า  1,650  ตารางเมตร องค์การบริหารส่วนตำบลโนนแดง  อำเภอบรบือ จังหวัดมหาสารคาม</v>
          </cell>
        </row>
        <row r="4">
          <cell r="F4" t="str">
            <v>หมู่ที่ 3  บ้านหนองแวง ตำบลโนนแดง  อำเภอบรบือ  จังหวัดมหาสารคาม</v>
          </cell>
        </row>
        <row r="5">
          <cell r="F5" t="str">
            <v>องค์การบริหารส่วนตำบลโนนแดง ตำบลโนนแดง  อำเภอบรบือ  จังหวัดมหาสารคาม</v>
          </cell>
        </row>
        <row r="7">
          <cell r="V7">
            <v>2</v>
          </cell>
        </row>
        <row r="8">
          <cell r="AE8">
            <v>1</v>
          </cell>
        </row>
        <row r="11">
          <cell r="I11">
            <v>5</v>
          </cell>
          <cell r="J11" t="str">
            <v xml:space="preserve"> ซม.</v>
          </cell>
        </row>
        <row r="12">
          <cell r="I12">
            <v>0</v>
          </cell>
          <cell r="J12" t="str">
            <v xml:space="preserve"> ซม.</v>
          </cell>
        </row>
        <row r="13">
          <cell r="I13">
            <v>0</v>
          </cell>
          <cell r="J13" t="str">
            <v xml:space="preserve"> ซม.</v>
          </cell>
        </row>
        <row r="14">
          <cell r="J14" t="str">
            <v xml:space="preserve"> ซม.</v>
          </cell>
        </row>
        <row r="71">
          <cell r="W71">
            <v>2</v>
          </cell>
        </row>
        <row r="112">
          <cell r="K112" t="str">
            <v xml:space="preserve"> </v>
          </cell>
        </row>
        <row r="113">
          <cell r="K113" t="str">
            <v xml:space="preserve"> </v>
          </cell>
        </row>
      </sheetData>
      <sheetData sheetId="5"/>
      <sheetData sheetId="6"/>
      <sheetData sheetId="7"/>
      <sheetData sheetId="8">
        <row r="8">
          <cell r="P8">
            <v>1.77</v>
          </cell>
        </row>
        <row r="17">
          <cell r="P17">
            <v>1.77</v>
          </cell>
        </row>
        <row r="20">
          <cell r="P20">
            <v>11.24</v>
          </cell>
        </row>
        <row r="24">
          <cell r="P24">
            <v>11.24</v>
          </cell>
        </row>
        <row r="28">
          <cell r="P28">
            <v>14.52</v>
          </cell>
        </row>
        <row r="32">
          <cell r="P32">
            <v>11.66</v>
          </cell>
        </row>
        <row r="42">
          <cell r="P42">
            <v>15.92</v>
          </cell>
        </row>
        <row r="53">
          <cell r="P53">
            <v>125.23</v>
          </cell>
        </row>
        <row r="69">
          <cell r="P69">
            <v>47.13</v>
          </cell>
        </row>
        <row r="82">
          <cell r="P82">
            <v>58.96</v>
          </cell>
        </row>
        <row r="114">
          <cell r="P114">
            <v>185.42</v>
          </cell>
        </row>
        <row r="124">
          <cell r="P124">
            <v>185.42</v>
          </cell>
        </row>
        <row r="153">
          <cell r="P153" t="e">
            <v>#VALUE!</v>
          </cell>
        </row>
        <row r="200">
          <cell r="P200">
            <v>80.42</v>
          </cell>
        </row>
        <row r="231">
          <cell r="P231">
            <v>505.13</v>
          </cell>
        </row>
        <row r="318">
          <cell r="P318">
            <v>158.29</v>
          </cell>
        </row>
        <row r="335">
          <cell r="P335">
            <v>155.44</v>
          </cell>
        </row>
        <row r="345">
          <cell r="P345">
            <v>132</v>
          </cell>
        </row>
        <row r="354">
          <cell r="P354">
            <v>85.73</v>
          </cell>
        </row>
        <row r="362">
          <cell r="P362">
            <v>63.81</v>
          </cell>
        </row>
        <row r="372">
          <cell r="P372">
            <v>531.84</v>
          </cell>
        </row>
        <row r="388">
          <cell r="P388">
            <v>711.5</v>
          </cell>
        </row>
        <row r="404">
          <cell r="P404">
            <v>1195.28</v>
          </cell>
        </row>
        <row r="420">
          <cell r="P420">
            <v>2153.5500000000002</v>
          </cell>
        </row>
        <row r="436">
          <cell r="P436">
            <v>3369.86</v>
          </cell>
        </row>
        <row r="483">
          <cell r="P483">
            <v>3618.35</v>
          </cell>
        </row>
        <row r="494">
          <cell r="P494">
            <v>5296.65</v>
          </cell>
        </row>
        <row r="505">
          <cell r="P505">
            <v>6975.7</v>
          </cell>
        </row>
        <row r="516">
          <cell r="P516">
            <v>4346.29</v>
          </cell>
        </row>
        <row r="527">
          <cell r="P527">
            <v>6747.95</v>
          </cell>
        </row>
        <row r="538">
          <cell r="P538">
            <v>9168.15</v>
          </cell>
        </row>
        <row r="548">
          <cell r="P548">
            <v>2531.13</v>
          </cell>
        </row>
        <row r="558">
          <cell r="P558">
            <v>6388.56</v>
          </cell>
        </row>
        <row r="569">
          <cell r="P569">
            <v>11176.83</v>
          </cell>
        </row>
        <row r="612">
          <cell r="P612">
            <v>0</v>
          </cell>
        </row>
        <row r="639">
          <cell r="P639">
            <v>4703.8100000000004</v>
          </cell>
        </row>
        <row r="668">
          <cell r="P668">
            <v>2981.02</v>
          </cell>
        </row>
        <row r="700">
          <cell r="P700">
            <v>6005.65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H4">
            <v>1650</v>
          </cell>
        </row>
        <row r="10">
          <cell r="C10" t="str">
            <v xml:space="preserve"> </v>
          </cell>
        </row>
        <row r="11">
          <cell r="C11" t="str">
            <v xml:space="preserve"> </v>
          </cell>
        </row>
        <row r="12">
          <cell r="C12" t="str">
            <v xml:space="preserve"> </v>
          </cell>
        </row>
        <row r="13">
          <cell r="H13" t="str">
            <v xml:space="preserve"> </v>
          </cell>
        </row>
        <row r="14">
          <cell r="H14" t="str">
            <v xml:space="preserve"> </v>
          </cell>
        </row>
        <row r="15">
          <cell r="H15" t="str">
            <v xml:space="preserve"> </v>
          </cell>
        </row>
        <row r="17">
          <cell r="H17" t="str">
            <v xml:space="preserve"> </v>
          </cell>
        </row>
        <row r="18">
          <cell r="H18" t="str">
            <v xml:space="preserve"> </v>
          </cell>
        </row>
        <row r="19">
          <cell r="H19">
            <v>0</v>
          </cell>
        </row>
        <row r="21">
          <cell r="H21" t="str">
            <v xml:space="preserve"> </v>
          </cell>
        </row>
        <row r="22">
          <cell r="H22" t="str">
            <v xml:space="preserve"> </v>
          </cell>
        </row>
        <row r="23">
          <cell r="H23" t="str">
            <v xml:space="preserve"> </v>
          </cell>
        </row>
        <row r="24">
          <cell r="H24" t="str">
            <v xml:space="preserve"> </v>
          </cell>
        </row>
        <row r="27">
          <cell r="H27" t="str">
            <v xml:space="preserve"> </v>
          </cell>
        </row>
        <row r="28">
          <cell r="H28" t="str">
            <v xml:space="preserve"> </v>
          </cell>
        </row>
        <row r="29">
          <cell r="H29" t="str">
            <v xml:space="preserve"> </v>
          </cell>
        </row>
        <row r="30">
          <cell r="H30" t="str">
            <v xml:space="preserve"> </v>
          </cell>
        </row>
        <row r="31">
          <cell r="H31" t="str">
            <v xml:space="preserve"> </v>
          </cell>
        </row>
        <row r="32">
          <cell r="H32" t="str">
            <v xml:space="preserve"> </v>
          </cell>
        </row>
        <row r="33">
          <cell r="H33" t="str">
            <v xml:space="preserve"> </v>
          </cell>
        </row>
        <row r="34">
          <cell r="H34" t="str">
            <v xml:space="preserve"> </v>
          </cell>
        </row>
        <row r="35">
          <cell r="H35" t="str">
            <v xml:space="preserve"> </v>
          </cell>
        </row>
        <row r="36">
          <cell r="H36" t="str">
            <v xml:space="preserve"> </v>
          </cell>
        </row>
        <row r="37">
          <cell r="H37" t="str">
            <v xml:space="preserve"> </v>
          </cell>
        </row>
        <row r="38">
          <cell r="H38" t="str">
            <v xml:space="preserve"> </v>
          </cell>
        </row>
        <row r="39">
          <cell r="H39" t="str">
            <v xml:space="preserve"> 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67"/>
  <sheetViews>
    <sheetView tabSelected="1" workbookViewId="0">
      <selection activeCell="N4" sqref="N4"/>
    </sheetView>
  </sheetViews>
  <sheetFormatPr defaultRowHeight="14.25" x14ac:dyDescent="0.2"/>
  <cols>
    <col min="1" max="1" width="3.5" customWidth="1"/>
    <col min="5" max="5" width="13.125" customWidth="1"/>
    <col min="6" max="6" width="20.625" customWidth="1"/>
    <col min="10" max="10" width="3.5" customWidth="1"/>
    <col min="13" max="13" width="11.125" customWidth="1"/>
    <col min="14" max="14" width="29.25" customWidth="1"/>
  </cols>
  <sheetData>
    <row r="1" spans="2:16" s="1" customFormat="1" ht="27.75" customHeight="1" x14ac:dyDescent="0.2">
      <c r="B1" s="70" t="s">
        <v>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2:16" s="1" customFormat="1" ht="54" customHeight="1" x14ac:dyDescent="0.2">
      <c r="B2" s="2" t="s">
        <v>1</v>
      </c>
      <c r="C2" s="3"/>
      <c r="D2" s="3"/>
      <c r="E2" s="71" t="str">
        <f>[1]ข้อมูลเริ่มต้น!$F$3</f>
        <v>เสริมผิวทางแอสฟัลต์คอนกรีต รหัสทางหลวงท้องถิ่น มค.ถ. 64 – 011 สายบ้านหนองแวง เชื่อม ถนนทางหลวง 219  หมู่ที่ 3  บ้านหนองแวง ตำบลโนนแดง  กว้าง 6 เมตร  ยาว 275 เมตร หนา 0.05 เมตร หรือมีพื้นที่ไม่น้อยกว่า  1,650  ตารางเมตร องค์การบริหารส่วนตำบลโนนแดง  อำเภอบรบือ จังหวัดมหาสารคาม</v>
      </c>
      <c r="F2" s="71"/>
      <c r="G2" s="71"/>
      <c r="H2" s="71"/>
      <c r="I2" s="71"/>
      <c r="J2" s="71"/>
      <c r="K2" s="71"/>
      <c r="L2" s="71"/>
      <c r="M2" s="71"/>
      <c r="N2" s="71"/>
    </row>
    <row r="3" spans="2:16" s="1" customFormat="1" ht="24.95" customHeight="1" x14ac:dyDescent="0.2">
      <c r="B3" s="2" t="s">
        <v>2</v>
      </c>
      <c r="C3" s="3"/>
      <c r="D3" s="3"/>
      <c r="E3" s="1" t="str">
        <f>[1]ข้อมูลเริ่มต้น!$F$4</f>
        <v>หมู่ที่ 3  บ้านหนองแวง ตำบลโนนแดง  อำเภอบรบือ  จังหวัดมหาสารคาม</v>
      </c>
      <c r="I3" s="4"/>
      <c r="J3" s="4"/>
      <c r="K3" s="4"/>
      <c r="P3" s="5"/>
    </row>
    <row r="4" spans="2:16" s="1" customFormat="1" ht="24.95" customHeight="1" x14ac:dyDescent="0.2">
      <c r="B4" s="2" t="s">
        <v>3</v>
      </c>
      <c r="C4" s="3"/>
      <c r="D4" s="3"/>
      <c r="E4" s="4" t="str">
        <f>[1]ข้อมูลเริ่มต้น!$F$5</f>
        <v>องค์การบริหารส่วนตำบลโนนแดง ตำบลโนนแดง  อำเภอบรบือ  จังหวัดมหาสารคาม</v>
      </c>
      <c r="F4" s="4"/>
      <c r="G4" s="4"/>
      <c r="H4" s="4"/>
      <c r="I4" s="4"/>
    </row>
    <row r="5" spans="2:16" s="1" customFormat="1" ht="24.95" customHeight="1" x14ac:dyDescent="0.2">
      <c r="B5" s="2"/>
      <c r="C5" s="3"/>
      <c r="D5" s="3"/>
      <c r="E5" s="6"/>
      <c r="F5" s="67"/>
      <c r="G5" s="67"/>
      <c r="H5" s="4"/>
      <c r="I5" s="4"/>
      <c r="J5" s="4"/>
      <c r="K5" s="4"/>
      <c r="M5" s="72"/>
      <c r="N5" s="72"/>
      <c r="O5" s="73"/>
      <c r="P5" s="73"/>
    </row>
    <row r="6" spans="2:16" s="7" customFormat="1" ht="24.95" customHeight="1" x14ac:dyDescent="0.2">
      <c r="B6" s="74" t="s">
        <v>4</v>
      </c>
      <c r="C6" s="76" t="s">
        <v>5</v>
      </c>
      <c r="D6" s="76"/>
      <c r="E6" s="76"/>
      <c r="F6" s="77"/>
      <c r="G6" s="74" t="s">
        <v>6</v>
      </c>
      <c r="H6" s="80" t="s">
        <v>7</v>
      </c>
      <c r="I6" s="82" t="s">
        <v>8</v>
      </c>
      <c r="J6" s="83"/>
      <c r="K6" s="86" t="s">
        <v>9</v>
      </c>
      <c r="L6" s="88" t="s">
        <v>10</v>
      </c>
      <c r="M6" s="8" t="s">
        <v>11</v>
      </c>
      <c r="N6" s="88" t="s">
        <v>12</v>
      </c>
      <c r="O6" s="9"/>
    </row>
    <row r="7" spans="2:16" s="10" customFormat="1" ht="24.95" customHeight="1" x14ac:dyDescent="0.2">
      <c r="B7" s="75"/>
      <c r="C7" s="78"/>
      <c r="D7" s="78"/>
      <c r="E7" s="78"/>
      <c r="F7" s="79"/>
      <c r="G7" s="75"/>
      <c r="H7" s="81"/>
      <c r="I7" s="84"/>
      <c r="J7" s="85"/>
      <c r="K7" s="87"/>
      <c r="L7" s="89"/>
      <c r="M7" s="11" t="s">
        <v>13</v>
      </c>
      <c r="N7" s="89"/>
    </row>
    <row r="8" spans="2:16" s="12" customFormat="1" ht="24.95" hidden="1" customHeight="1" x14ac:dyDescent="0.2">
      <c r="B8" s="13">
        <v>1</v>
      </c>
      <c r="C8" s="14" t="s">
        <v>14</v>
      </c>
      <c r="D8" s="14"/>
      <c r="E8" s="15"/>
      <c r="F8" s="16"/>
      <c r="G8" s="17"/>
      <c r="H8" s="18" t="s">
        <v>15</v>
      </c>
      <c r="I8" s="90"/>
      <c r="J8" s="91"/>
      <c r="K8" s="19"/>
      <c r="L8" s="20"/>
      <c r="M8" s="20"/>
      <c r="N8" s="21"/>
    </row>
    <row r="9" spans="2:16" s="12" customFormat="1" ht="24.95" hidden="1" customHeight="1" x14ac:dyDescent="0.2">
      <c r="B9" s="13"/>
      <c r="C9" s="22">
        <v>1.1000000000000001</v>
      </c>
      <c r="D9" s="6" t="s">
        <v>16</v>
      </c>
      <c r="E9" s="22" t="str">
        <f>CONCATENATE("( ",[1]ข้อมูลเริ่มต้น!Z39," )")</f>
        <v>(  )</v>
      </c>
      <c r="F9" s="23"/>
      <c r="G9" s="13" t="s">
        <v>17</v>
      </c>
      <c r="H9" s="18">
        <f>[1]สรุปผลการคำนวณ!$H$19</f>
        <v>0</v>
      </c>
      <c r="I9" s="68">
        <f>IF(H9=" "," ",[1]ค่างานต้นทุนต่อหน่วย!$P$8)</f>
        <v>1.77</v>
      </c>
      <c r="J9" s="69"/>
      <c r="K9" s="24">
        <f t="shared" ref="K9:K16" si="0">IF(I9=" "," ",ROUND(H9*I9,2))</f>
        <v>0</v>
      </c>
      <c r="L9" s="25">
        <v>1.3642000000000001</v>
      </c>
      <c r="M9" s="18">
        <f t="shared" ref="M9:M17" si="1">IF(I9=" "," ",ROUND(I9*L9,2))</f>
        <v>2.41</v>
      </c>
      <c r="N9" s="18">
        <f t="shared" ref="N9:N17" si="2">IF(I9=" "," ",ROUND(K9*L9,2))</f>
        <v>0</v>
      </c>
    </row>
    <row r="10" spans="2:16" s="12" customFormat="1" ht="24.95" hidden="1" customHeight="1" x14ac:dyDescent="0.2">
      <c r="B10" s="13"/>
      <c r="C10" s="22">
        <v>1.2</v>
      </c>
      <c r="D10" s="6" t="s">
        <v>18</v>
      </c>
      <c r="E10" s="22"/>
      <c r="F10" s="23"/>
      <c r="G10" s="13" t="s">
        <v>17</v>
      </c>
      <c r="H10" s="26"/>
      <c r="I10" s="68" t="str">
        <f>IF(H10=0," ",[1]ค่างานต้นทุนต่อหน่วย!$P$42)</f>
        <v xml:space="preserve"> </v>
      </c>
      <c r="J10" s="69"/>
      <c r="K10" s="24" t="str">
        <f t="shared" si="0"/>
        <v xml:space="preserve"> </v>
      </c>
      <c r="L10" s="25">
        <v>1.3642000000000001</v>
      </c>
      <c r="M10" s="18" t="str">
        <f t="shared" si="1"/>
        <v xml:space="preserve"> </v>
      </c>
      <c r="N10" s="18" t="str">
        <f t="shared" si="2"/>
        <v xml:space="preserve"> </v>
      </c>
    </row>
    <row r="11" spans="2:16" s="12" customFormat="1" ht="24.95" hidden="1" customHeight="1" x14ac:dyDescent="0.2">
      <c r="B11" s="13"/>
      <c r="C11" s="22">
        <v>1.3</v>
      </c>
      <c r="D11" s="6" t="s">
        <v>19</v>
      </c>
      <c r="E11" s="22"/>
      <c r="F11" s="23"/>
      <c r="G11" s="13" t="s">
        <v>17</v>
      </c>
      <c r="H11" s="26"/>
      <c r="I11" s="68" t="str">
        <f>IF(H11=0," ",[1]ค่างานต้นทุนต่อหน่วย!$P$53)</f>
        <v xml:space="preserve"> </v>
      </c>
      <c r="J11" s="69"/>
      <c r="K11" s="24" t="str">
        <f t="shared" si="0"/>
        <v xml:space="preserve"> </v>
      </c>
      <c r="L11" s="25">
        <v>1.3642000000000001</v>
      </c>
      <c r="M11" s="18" t="str">
        <f t="shared" si="1"/>
        <v xml:space="preserve"> </v>
      </c>
      <c r="N11" s="18" t="str">
        <f t="shared" si="2"/>
        <v xml:space="preserve"> </v>
      </c>
    </row>
    <row r="12" spans="2:16" s="12" customFormat="1" ht="24.95" hidden="1" customHeight="1" x14ac:dyDescent="0.2">
      <c r="B12" s="13"/>
      <c r="C12" s="22">
        <v>1.1000000000000001</v>
      </c>
      <c r="D12" s="6" t="str">
        <f>IF([1]ข้อมูลเริ่มต้น!$AI$1=1," ",[1]ข้อมูลเริ่มต้น!$AJ$1)</f>
        <v xml:space="preserve"> </v>
      </c>
      <c r="E12" s="22"/>
      <c r="F12" s="23"/>
      <c r="G12" s="13" t="s">
        <v>17</v>
      </c>
      <c r="H12" s="27" t="str">
        <f>[1]สรุปผลการคำนวณ!$H$18</f>
        <v xml:space="preserve"> </v>
      </c>
      <c r="I12" s="68" t="str">
        <f>IF([1]ข้อมูลเริ่มต้น!$AI$1=1," ",IF([1]ข้อมูลเริ่มต้น!$AI$1=2,[1]ค่างานต้นทุนต่อหน่วย!$P$17,IF([1]ข้อมูลเริ่มต้น!$AI$1=3,[1]ค่างานต้นทุนต่อหน่วย!$P$20,IF([1]ข้อมูลเริ่มต้น!$AI$1=4,[1]ค่างานต้นทุนต่อหน่วย!$P$24,IF([1]ข้อมูลเริ่มต้น!$AI$1=5,[1]ค่างานต้นทุนต่อหน่วย!$P$28,IF([1]ข้อมูลเริ่มต้น!$AI$1=6,[1]ค่างานต้นทุนต่อหน่วย!$P$32))))))</f>
        <v xml:space="preserve"> </v>
      </c>
      <c r="J12" s="69"/>
      <c r="K12" s="24" t="str">
        <f>IF(I12=" "," ",ROUND(H12*I12,2))</f>
        <v xml:space="preserve"> </v>
      </c>
      <c r="L12" s="25">
        <v>1.3642000000000001</v>
      </c>
      <c r="M12" s="18" t="str">
        <f t="shared" si="1"/>
        <v xml:space="preserve"> </v>
      </c>
      <c r="N12" s="18" t="str">
        <f>IF(I12=" "," ",ROUND(K12*L12,2))</f>
        <v xml:space="preserve"> </v>
      </c>
    </row>
    <row r="13" spans="2:16" s="12" customFormat="1" ht="24.95" hidden="1" customHeight="1" x14ac:dyDescent="0.2">
      <c r="B13" s="13"/>
      <c r="C13" s="22">
        <v>1.5</v>
      </c>
      <c r="D13" s="6" t="s">
        <v>20</v>
      </c>
      <c r="F13" s="23"/>
      <c r="G13" s="17" t="s">
        <v>21</v>
      </c>
      <c r="H13" s="27" t="str">
        <f>[1]สรุปผลการคำนวณ!$H$17</f>
        <v xml:space="preserve"> </v>
      </c>
      <c r="I13" s="68" t="str">
        <f>IF(H13=" "," ",[1]ค่างานต้นทุนต่อหน่วย!$P$69)</f>
        <v xml:space="preserve"> </v>
      </c>
      <c r="J13" s="69"/>
      <c r="K13" s="24" t="str">
        <f t="shared" si="0"/>
        <v xml:space="preserve"> </v>
      </c>
      <c r="L13" s="25">
        <v>1.3642000000000001</v>
      </c>
      <c r="M13" s="18" t="str">
        <f t="shared" si="1"/>
        <v xml:space="preserve"> </v>
      </c>
      <c r="N13" s="18" t="str">
        <f t="shared" si="2"/>
        <v xml:space="preserve"> </v>
      </c>
    </row>
    <row r="14" spans="2:16" s="12" customFormat="1" ht="24.95" hidden="1" customHeight="1" x14ac:dyDescent="0.2">
      <c r="B14" s="13"/>
      <c r="C14" s="22">
        <v>1.6</v>
      </c>
      <c r="D14" s="6" t="s">
        <v>22</v>
      </c>
      <c r="F14" s="23"/>
      <c r="G14" s="17" t="s">
        <v>21</v>
      </c>
      <c r="H14" s="18">
        <v>0</v>
      </c>
      <c r="I14" s="68">
        <f>IF(H14=" "," ",[1]ค่างานต้นทุนต่อหน่วย!$P$82)</f>
        <v>58.96</v>
      </c>
      <c r="J14" s="69"/>
      <c r="K14" s="24">
        <f t="shared" si="0"/>
        <v>0</v>
      </c>
      <c r="L14" s="25">
        <v>1.3642000000000001</v>
      </c>
      <c r="M14" s="18">
        <f t="shared" si="1"/>
        <v>80.430000000000007</v>
      </c>
      <c r="N14" s="18">
        <f t="shared" si="2"/>
        <v>0</v>
      </c>
    </row>
    <row r="15" spans="2:16" s="12" customFormat="1" ht="24.95" hidden="1" customHeight="1" x14ac:dyDescent="0.2">
      <c r="B15" s="28"/>
      <c r="C15" s="28">
        <v>1.7</v>
      </c>
      <c r="D15" s="6" t="s">
        <v>23</v>
      </c>
      <c r="F15" s="23" t="str">
        <f>CONCATENATE(,"หนา","  ",[1]ข้อมูลเริ่มต้น!$I$14," ",[1]ข้อมูลเริ่มต้น!$J$14)</f>
        <v>หนา    ซม.</v>
      </c>
      <c r="G15" s="13" t="s">
        <v>21</v>
      </c>
      <c r="H15" s="29" t="str">
        <f>[1]สรุปผลการคำนวณ!$H$15</f>
        <v xml:space="preserve"> </v>
      </c>
      <c r="I15" s="68" t="str">
        <f>IF(H15=" "," ",[1]ค่างานต้นทุนต่อหน่วย!$P$114)</f>
        <v xml:space="preserve"> </v>
      </c>
      <c r="J15" s="69"/>
      <c r="K15" s="24" t="str">
        <f t="shared" si="0"/>
        <v xml:space="preserve"> </v>
      </c>
      <c r="L15" s="25">
        <v>1.3642000000000001</v>
      </c>
      <c r="M15" s="18" t="str">
        <f t="shared" si="1"/>
        <v xml:space="preserve"> </v>
      </c>
      <c r="N15" s="18" t="str">
        <f t="shared" si="2"/>
        <v xml:space="preserve"> </v>
      </c>
    </row>
    <row r="16" spans="2:16" s="12" customFormat="1" ht="24.95" hidden="1" customHeight="1" x14ac:dyDescent="0.2">
      <c r="B16" s="13"/>
      <c r="C16" s="22">
        <v>1.8</v>
      </c>
      <c r="D16" s="30" t="str">
        <f>CONCATENATE([1]ข้อมูลเริ่มต้น!$K$113," ","หนา","  ",[1]ข้อมูลเริ่มต้น!$I$13,"  ",[1]ข้อมูลเริ่มต้น!$J$13)</f>
        <v xml:space="preserve">  หนา  0   ซม.</v>
      </c>
      <c r="F16" s="23"/>
      <c r="G16" s="17" t="s">
        <v>21</v>
      </c>
      <c r="H16" s="18" t="str">
        <f>[1]สรุปผลการคำนวณ!$H$14</f>
        <v xml:space="preserve"> </v>
      </c>
      <c r="I16" s="68" t="str">
        <f>IF(H16=0," ",IF([1]ข้อมูลเริ่มต้น!$V$1=2,[1]ค่างานต้นทุนต่อหน่วย!$P$124,IF([1]ข้อมูลเริ่มต้น!$V$1=3,[1]ค่างานต้นทุนต่อหน่วย!$P$153,IF([1]ข้อมูลเริ่มต้น!$V$1=4,[1]ค่างานต้นทุนต่อหน่วย!#REF!," "))))</f>
        <v xml:space="preserve"> </v>
      </c>
      <c r="J16" s="69"/>
      <c r="K16" s="24" t="str">
        <f t="shared" si="0"/>
        <v xml:space="preserve"> </v>
      </c>
      <c r="L16" s="25">
        <v>1.3642000000000001</v>
      </c>
      <c r="M16" s="18" t="str">
        <f t="shared" si="1"/>
        <v xml:space="preserve"> </v>
      </c>
      <c r="N16" s="18" t="str">
        <f t="shared" si="2"/>
        <v xml:space="preserve"> </v>
      </c>
    </row>
    <row r="17" spans="2:19" s="12" customFormat="1" ht="24.95" hidden="1" customHeight="1" x14ac:dyDescent="0.2">
      <c r="B17" s="13"/>
      <c r="C17" s="22">
        <v>1.2</v>
      </c>
      <c r="D17" s="30" t="str">
        <f>CONCATENATE([1]ข้อมูลเริ่มต้น!$K$112,"  ","หนา","  ",[1]ข้อมูลเริ่มต้น!$I$12," ",[1]ข้อมูลเริ่มต้น!$J$12)</f>
        <v xml:space="preserve">   หนา  0  ซม.</v>
      </c>
      <c r="F17" s="23"/>
      <c r="G17" s="17" t="s">
        <v>21</v>
      </c>
      <c r="H17" s="18" t="str">
        <f>IF([1]ข้อมูลเริ่มต้น!$Z$1=2,[1]สรุปผลการคำนวณ!$H$13," ")</f>
        <v xml:space="preserve"> </v>
      </c>
      <c r="I17" s="68" t="str">
        <f>IF(H17=0," ",IF([1]ข้อมูลเริ่มต้น!$Z$1=2,[1]ค่างานต้นทุนต่อหน่วย!$P$231," "))</f>
        <v xml:space="preserve"> </v>
      </c>
      <c r="J17" s="69"/>
      <c r="K17" s="24" t="str">
        <f>IF(I17=" "," ",ROUND(H17*I17,2))</f>
        <v xml:space="preserve"> </v>
      </c>
      <c r="L17" s="25">
        <v>1.3642000000000001</v>
      </c>
      <c r="M17" s="18" t="str">
        <f t="shared" si="1"/>
        <v xml:space="preserve"> </v>
      </c>
      <c r="N17" s="18" t="str">
        <f t="shared" si="2"/>
        <v xml:space="preserve"> </v>
      </c>
    </row>
    <row r="18" spans="2:19" s="12" customFormat="1" ht="24.95" customHeight="1" x14ac:dyDescent="0.2">
      <c r="B18" s="13">
        <v>2</v>
      </c>
      <c r="C18" s="6" t="s">
        <v>24</v>
      </c>
      <c r="D18" s="6"/>
      <c r="F18" s="23"/>
      <c r="G18" s="17"/>
      <c r="H18" s="18"/>
      <c r="I18" s="68"/>
      <c r="J18" s="69"/>
      <c r="K18" s="24"/>
      <c r="L18" s="25"/>
      <c r="M18" s="18"/>
      <c r="N18" s="18"/>
    </row>
    <row r="19" spans="2:19" s="12" customFormat="1" ht="24.95" hidden="1" customHeight="1" x14ac:dyDescent="0.2">
      <c r="B19" s="13"/>
      <c r="C19" s="22">
        <v>2.1</v>
      </c>
      <c r="D19" s="6" t="str">
        <f>IF($O$20=1,"งานขยายผิวทางปอร์ตแลนด์ซีเมนต์ หนา","งานผิวทางปอร์ตแลนด์ซีเมนต์   หนา")</f>
        <v>งานผิวทางปอร์ตแลนด์ซีเมนต์   หนา</v>
      </c>
      <c r="F19" s="23" t="str">
        <f>CONCATENATE([1]ข้อมูลเริ่มต้น!$I$11,"  ",[1]ข้อมูลเริ่มต้น!$J$11)</f>
        <v>5   ซม.</v>
      </c>
      <c r="G19" s="17"/>
      <c r="H19" s="18" t="str">
        <f>IF([1]ข้อมูลเริ่มต้น!$V$7=3,[1]สรุปผลการคำนวณ!$H$4," ")</f>
        <v xml:space="preserve"> </v>
      </c>
      <c r="I19" s="68" t="str">
        <f>IF(H19=" "," ",IF($O$20=1,[1]ค่างานต้นทุนต่อหน่วย!$P$335,[1]ค่างานต้นทุนต่อหน่วย!$P$318))</f>
        <v xml:space="preserve"> </v>
      </c>
      <c r="J19" s="69"/>
      <c r="K19" s="31" t="str">
        <f>IF(I19=" "," ",ROUND(H19*I19,2))</f>
        <v xml:space="preserve"> </v>
      </c>
      <c r="L19" s="25"/>
      <c r="M19" s="18" t="str">
        <f>IF(I19=" "," ",ROUND(I19*L19,2))</f>
        <v xml:space="preserve"> </v>
      </c>
      <c r="N19" s="18" t="str">
        <f>IF(I19=" "," ",ROUND(K19*L19,2))</f>
        <v xml:space="preserve"> </v>
      </c>
      <c r="O19" s="32">
        <v>0</v>
      </c>
      <c r="P19" s="12" t="s">
        <v>25</v>
      </c>
    </row>
    <row r="20" spans="2:19" s="12" customFormat="1" ht="24.95" hidden="1" customHeight="1" x14ac:dyDescent="0.2">
      <c r="B20" s="13"/>
      <c r="C20" s="22">
        <v>2.2000000000000002</v>
      </c>
      <c r="D20" s="6" t="s">
        <v>26</v>
      </c>
      <c r="F20" s="23"/>
      <c r="G20" s="17" t="s">
        <v>17</v>
      </c>
      <c r="H20" s="18"/>
      <c r="I20" s="68"/>
      <c r="J20" s="69"/>
      <c r="K20" s="31">
        <f t="shared" ref="K20:K30" si="3">IF(I20=" "," ",ROUND(H20*I20,2))</f>
        <v>0</v>
      </c>
      <c r="L20" s="25">
        <v>1.3642000000000001</v>
      </c>
      <c r="M20" s="18">
        <f t="shared" ref="M20:M58" si="4">IF(I20=" "," ",ROUND(I20*L20,2))</f>
        <v>0</v>
      </c>
      <c r="N20" s="18">
        <f t="shared" ref="N20:N58" si="5">IF(I20=" "," ",ROUND(K20*L20,2))</f>
        <v>0</v>
      </c>
      <c r="O20" s="22"/>
    </row>
    <row r="21" spans="2:19" s="12" customFormat="1" ht="24.95" customHeight="1" x14ac:dyDescent="0.2">
      <c r="B21" s="13"/>
      <c r="C21" s="22">
        <v>2.2999999999999998</v>
      </c>
      <c r="D21" s="6" t="s">
        <v>27</v>
      </c>
      <c r="F21" s="23"/>
      <c r="G21" s="17" t="s">
        <v>17</v>
      </c>
      <c r="H21" s="18">
        <v>1650</v>
      </c>
      <c r="I21" s="68"/>
      <c r="J21" s="69"/>
      <c r="K21" s="31"/>
      <c r="L21" s="25"/>
      <c r="M21" s="18"/>
      <c r="N21" s="18"/>
      <c r="O21" s="22"/>
    </row>
    <row r="22" spans="2:19" s="12" customFormat="1" ht="24.95" hidden="1" customHeight="1" x14ac:dyDescent="0.2">
      <c r="B22" s="13"/>
      <c r="C22" s="22">
        <v>2.4</v>
      </c>
      <c r="D22" s="6" t="s">
        <v>28</v>
      </c>
      <c r="F22" s="23"/>
      <c r="G22" s="17" t="s">
        <v>17</v>
      </c>
      <c r="H22" s="18">
        <v>1650</v>
      </c>
      <c r="I22" s="68"/>
      <c r="J22" s="69"/>
      <c r="K22" s="31">
        <f t="shared" si="3"/>
        <v>0</v>
      </c>
      <c r="L22" s="25">
        <v>1.3642000000000001</v>
      </c>
      <c r="M22" s="18">
        <f t="shared" si="4"/>
        <v>0</v>
      </c>
      <c r="N22" s="18">
        <f t="shared" si="5"/>
        <v>0</v>
      </c>
      <c r="O22" s="22"/>
    </row>
    <row r="23" spans="2:19" s="12" customFormat="1" ht="24.95" customHeight="1" x14ac:dyDescent="0.2">
      <c r="B23" s="13"/>
      <c r="C23" s="22">
        <v>2.5</v>
      </c>
      <c r="D23" s="6" t="s">
        <v>29</v>
      </c>
      <c r="F23" s="23"/>
      <c r="G23" s="17" t="s">
        <v>17</v>
      </c>
      <c r="H23" s="18">
        <v>1650</v>
      </c>
      <c r="I23" s="68"/>
      <c r="J23" s="69"/>
      <c r="K23" s="31"/>
      <c r="L23" s="25"/>
      <c r="M23" s="18"/>
      <c r="N23" s="18"/>
      <c r="O23" s="22"/>
    </row>
    <row r="24" spans="2:19" s="12" customFormat="1" ht="24.95" hidden="1" customHeight="1" x14ac:dyDescent="0.2">
      <c r="B24" s="13"/>
      <c r="C24" s="22">
        <v>2.6</v>
      </c>
      <c r="D24" s="6" t="str">
        <f>[1]สรุปผลการคำนวณ!$C$10</f>
        <v xml:space="preserve"> </v>
      </c>
      <c r="F24" s="23"/>
      <c r="G24" s="17" t="s">
        <v>30</v>
      </c>
      <c r="H24" s="18">
        <f>(([1]ข้อมูลเริ่มต้น!H17/100)*((([1]ข้อมูลเริ่มต้น!K17/0.3)-1)*0.5))</f>
        <v>0</v>
      </c>
      <c r="I24" s="68" t="str">
        <f>IF(H24=0," ",IF([1]ข้อมูลเริ่มต้น!$V$7=3,[1]ค่างานต้นทุนต่อหน่วย!$P$345," "))</f>
        <v xml:space="preserve"> </v>
      </c>
      <c r="J24" s="69"/>
      <c r="K24" s="31" t="str">
        <f t="shared" si="3"/>
        <v xml:space="preserve"> </v>
      </c>
      <c r="L24" s="25">
        <f>L19</f>
        <v>0</v>
      </c>
      <c r="M24" s="18" t="str">
        <f t="shared" si="4"/>
        <v xml:space="preserve"> </v>
      </c>
      <c r="N24" s="18" t="str">
        <f t="shared" si="5"/>
        <v xml:space="preserve"> </v>
      </c>
      <c r="Q24" s="33"/>
      <c r="R24" s="34"/>
      <c r="S24" s="35"/>
    </row>
    <row r="25" spans="2:19" s="12" customFormat="1" ht="24.95" hidden="1" customHeight="1" x14ac:dyDescent="0.2">
      <c r="B25" s="13"/>
      <c r="C25" s="22">
        <v>2.7</v>
      </c>
      <c r="D25" s="6" t="str">
        <f>[1]สรุปผลการคำนวณ!$C$11</f>
        <v xml:space="preserve"> </v>
      </c>
      <c r="F25" s="23" t="s">
        <v>31</v>
      </c>
      <c r="G25" s="17" t="s">
        <v>30</v>
      </c>
      <c r="H25" s="18">
        <f>(([1]ข้อมูลเริ่มต้น!H17/10)*((([1]ข้อมูลเริ่มต้น!K17/0.3)-1)*0.5))</f>
        <v>0</v>
      </c>
      <c r="I25" s="68" t="str">
        <f>IF(H25=0," ",IF([1]ข้อมูลเริ่มต้น!$V$7=3,[1]ค่างานต้นทุนต่อหน่วย!$P$354," "))</f>
        <v xml:space="preserve"> </v>
      </c>
      <c r="J25" s="69"/>
      <c r="K25" s="31" t="str">
        <f t="shared" si="3"/>
        <v xml:space="preserve"> </v>
      </c>
      <c r="L25" s="25">
        <f>L24</f>
        <v>0</v>
      </c>
      <c r="M25" s="18" t="str">
        <f t="shared" si="4"/>
        <v xml:space="preserve"> </v>
      </c>
      <c r="N25" s="18" t="str">
        <f t="shared" si="5"/>
        <v xml:space="preserve"> </v>
      </c>
      <c r="Q25" s="33"/>
      <c r="R25" s="34"/>
      <c r="S25" s="35"/>
    </row>
    <row r="26" spans="2:19" s="12" customFormat="1" ht="24.95" hidden="1" customHeight="1" x14ac:dyDescent="0.2">
      <c r="B26" s="13"/>
      <c r="C26" s="22">
        <v>2.8</v>
      </c>
      <c r="D26" s="6" t="str">
        <f>[1]สรุปผลการคำนวณ!$C$12</f>
        <v xml:space="preserve"> </v>
      </c>
      <c r="F26" s="23"/>
      <c r="G26" s="17" t="s">
        <v>30</v>
      </c>
      <c r="H26" s="18">
        <f>[1]ข้อมูลเริ่มต้น!H17</f>
        <v>0</v>
      </c>
      <c r="I26" s="68" t="str">
        <f>IF(H26=0," ",IF([1]ข้อมูลเริ่มต้น!$V$7=3,[1]ค่างานต้นทุนต่อหน่วย!$P$362," "))</f>
        <v xml:space="preserve"> </v>
      </c>
      <c r="J26" s="69"/>
      <c r="K26" s="31" t="str">
        <f t="shared" si="3"/>
        <v xml:space="preserve"> </v>
      </c>
      <c r="L26" s="25">
        <f>L25</f>
        <v>0</v>
      </c>
      <c r="M26" s="18" t="str">
        <f t="shared" si="4"/>
        <v xml:space="preserve"> </v>
      </c>
      <c r="N26" s="18" t="str">
        <f t="shared" si="5"/>
        <v xml:space="preserve"> </v>
      </c>
      <c r="Q26" s="33"/>
      <c r="R26" s="34"/>
      <c r="S26" s="35"/>
    </row>
    <row r="27" spans="2:19" s="12" customFormat="1" ht="24.95" hidden="1" customHeight="1" x14ac:dyDescent="0.2">
      <c r="B27" s="13">
        <v>3</v>
      </c>
      <c r="C27" s="6" t="s">
        <v>32</v>
      </c>
      <c r="D27" s="6"/>
      <c r="F27" s="23"/>
      <c r="G27" s="17"/>
      <c r="H27" s="18"/>
      <c r="I27" s="68"/>
      <c r="J27" s="69"/>
      <c r="K27" s="31">
        <f t="shared" si="3"/>
        <v>0</v>
      </c>
      <c r="L27" s="25"/>
      <c r="M27" s="18">
        <f t="shared" si="4"/>
        <v>0</v>
      </c>
      <c r="N27" s="18">
        <f t="shared" si="5"/>
        <v>0</v>
      </c>
      <c r="Q27" s="36"/>
    </row>
    <row r="28" spans="2:19" s="12" customFormat="1" ht="24.95" hidden="1" customHeight="1" x14ac:dyDescent="0.2">
      <c r="B28" s="13"/>
      <c r="C28" s="22">
        <v>3.1</v>
      </c>
      <c r="D28" s="37" t="s">
        <v>33</v>
      </c>
      <c r="F28" s="23"/>
      <c r="G28" s="17" t="s">
        <v>21</v>
      </c>
      <c r="H28" s="18">
        <f>([1]ข้อมูลเริ่มต้น!N17*[1]ข้อมูลเริ่มต้น!H17*([1]ข้อมูลเริ่มต้น!I10/100))*2</f>
        <v>0</v>
      </c>
      <c r="I28" s="68" t="str">
        <f>IF(H28=0," ",IF([1]ข้อมูลเริ่มต้น!$V$7=3,[1]ค่างานต้นทุนต่อหน่วย!$P$200," "))</f>
        <v xml:space="preserve"> </v>
      </c>
      <c r="J28" s="69"/>
      <c r="K28" s="31" t="str">
        <f t="shared" si="3"/>
        <v xml:space="preserve"> </v>
      </c>
      <c r="L28" s="25">
        <f>L23</f>
        <v>0</v>
      </c>
      <c r="M28" s="18" t="str">
        <f t="shared" si="4"/>
        <v xml:space="preserve"> </v>
      </c>
      <c r="N28" s="18" t="str">
        <f t="shared" si="5"/>
        <v xml:space="preserve"> </v>
      </c>
      <c r="Q28" s="33"/>
      <c r="S28" s="34"/>
    </row>
    <row r="29" spans="2:19" s="12" customFormat="1" ht="24.95" customHeight="1" x14ac:dyDescent="0.2">
      <c r="B29" s="13">
        <v>4</v>
      </c>
      <c r="C29" s="6" t="s">
        <v>34</v>
      </c>
      <c r="D29" s="6"/>
      <c r="F29" s="23"/>
      <c r="G29" s="17"/>
      <c r="H29" s="18"/>
      <c r="I29" s="68"/>
      <c r="J29" s="69"/>
      <c r="K29" s="31"/>
      <c r="L29" s="25"/>
      <c r="M29" s="18"/>
      <c r="N29" s="18"/>
    </row>
    <row r="30" spans="2:19" s="12" customFormat="1" ht="24.95" hidden="1" customHeight="1" x14ac:dyDescent="0.2">
      <c r="B30" s="13"/>
      <c r="C30" s="22">
        <v>4.0999999999999996</v>
      </c>
      <c r="D30" s="37" t="s">
        <v>35</v>
      </c>
      <c r="F30" s="23"/>
      <c r="G30" s="17" t="s">
        <v>17</v>
      </c>
      <c r="H30" s="18">
        <v>0</v>
      </c>
      <c r="I30" s="68">
        <f>[1]ค่างานต้นทุนต่อหน่วย!O591</f>
        <v>0</v>
      </c>
      <c r="J30" s="69"/>
      <c r="K30" s="31">
        <f t="shared" si="3"/>
        <v>0</v>
      </c>
      <c r="L30" s="25">
        <f>L28</f>
        <v>0</v>
      </c>
      <c r="M30" s="18">
        <f t="shared" si="4"/>
        <v>0</v>
      </c>
      <c r="N30" s="18">
        <f t="shared" si="5"/>
        <v>0</v>
      </c>
    </row>
    <row r="31" spans="2:19" s="12" customFormat="1" ht="24.95" customHeight="1" x14ac:dyDescent="0.2">
      <c r="B31" s="13"/>
      <c r="C31" s="22">
        <v>4.2</v>
      </c>
      <c r="D31" s="6" t="str">
        <f>IF([1]ข้อมูลเริ่มต้น!$AE$8=3,"  (ตีเฉพาะเส้นแบ่งทิศทาง  Center Line)","งานตีเส้น ThermoPlastic Paint  (ขาว&amp;เหลือง)")</f>
        <v>งานตีเส้น ThermoPlastic Paint  (ขาว&amp;เหลือง)</v>
      </c>
      <c r="F31" s="23"/>
      <c r="G31" s="17" t="s">
        <v>17</v>
      </c>
      <c r="H31" s="18">
        <v>1650</v>
      </c>
      <c r="I31" s="68"/>
      <c r="J31" s="69"/>
      <c r="K31" s="31"/>
      <c r="L31" s="25"/>
      <c r="M31" s="18"/>
      <c r="N31" s="18"/>
    </row>
    <row r="32" spans="2:19" s="12" customFormat="1" ht="24.95" hidden="1" customHeight="1" x14ac:dyDescent="0.2">
      <c r="B32" s="13">
        <v>5</v>
      </c>
      <c r="C32" s="6" t="s">
        <v>36</v>
      </c>
      <c r="D32" s="6"/>
      <c r="F32" s="23"/>
      <c r="G32" s="17"/>
      <c r="H32" s="18"/>
      <c r="I32" s="68"/>
      <c r="J32" s="69"/>
      <c r="K32" s="24"/>
      <c r="L32" s="25"/>
      <c r="M32" s="18">
        <f t="shared" si="4"/>
        <v>0</v>
      </c>
      <c r="N32" s="18">
        <f t="shared" si="5"/>
        <v>0</v>
      </c>
    </row>
    <row r="33" spans="2:14" s="12" customFormat="1" ht="24.95" hidden="1" customHeight="1" x14ac:dyDescent="0.2">
      <c r="B33" s="13"/>
      <c r="C33" s="22">
        <v>5.0999999999999996</v>
      </c>
      <c r="D33" s="37" t="s">
        <v>37</v>
      </c>
      <c r="F33" s="23"/>
      <c r="G33" s="17" t="s">
        <v>30</v>
      </c>
      <c r="H33" s="18">
        <v>0</v>
      </c>
      <c r="I33" s="68">
        <f>IF(H33=" "," ",[1]ค่างานต้นทุนต่อหน่วย!$P$372)</f>
        <v>531.84</v>
      </c>
      <c r="J33" s="69"/>
      <c r="K33" s="24">
        <f>IF(H33=" "," ",ROUND(H33*I33,2))</f>
        <v>0</v>
      </c>
      <c r="L33" s="25">
        <v>1.2799</v>
      </c>
      <c r="M33" s="18">
        <f t="shared" si="4"/>
        <v>680.7</v>
      </c>
      <c r="N33" s="18">
        <f t="shared" si="5"/>
        <v>0</v>
      </c>
    </row>
    <row r="34" spans="2:14" s="12" customFormat="1" ht="24.95" hidden="1" customHeight="1" x14ac:dyDescent="0.2">
      <c r="B34" s="13"/>
      <c r="C34" s="22">
        <v>5.2</v>
      </c>
      <c r="D34" s="37" t="s">
        <v>38</v>
      </c>
      <c r="F34" s="23"/>
      <c r="G34" s="17" t="s">
        <v>30</v>
      </c>
      <c r="H34" s="18" t="str">
        <f>[1]สรุปผลการคำนวณ!$H$21</f>
        <v xml:space="preserve"> </v>
      </c>
      <c r="I34" s="68" t="str">
        <f>IF(H34=" "," ",[1]ค่างานต้นทุนต่อหน่วย!$P$388)</f>
        <v xml:space="preserve"> </v>
      </c>
      <c r="J34" s="69"/>
      <c r="K34" s="24" t="str">
        <f>IF(H34=" "," ",ROUND(H34*I34,2))</f>
        <v xml:space="preserve"> </v>
      </c>
      <c r="L34" s="25">
        <v>1.2799</v>
      </c>
      <c r="M34" s="18" t="str">
        <f t="shared" si="4"/>
        <v xml:space="preserve"> </v>
      </c>
      <c r="N34" s="18" t="str">
        <f t="shared" si="5"/>
        <v xml:space="preserve"> </v>
      </c>
    </row>
    <row r="35" spans="2:14" s="12" customFormat="1" ht="24.95" hidden="1" customHeight="1" x14ac:dyDescent="0.2">
      <c r="B35" s="13"/>
      <c r="C35" s="22">
        <v>5.3</v>
      </c>
      <c r="D35" s="37" t="s">
        <v>39</v>
      </c>
      <c r="F35" s="23"/>
      <c r="G35" s="17" t="s">
        <v>30</v>
      </c>
      <c r="H35" s="18" t="str">
        <f>[1]สรุปผลการคำนวณ!$H$22</f>
        <v xml:space="preserve"> </v>
      </c>
      <c r="I35" s="68" t="str">
        <f>IF(H35=" "," ",[1]ค่างานต้นทุนต่อหน่วย!$P$404)</f>
        <v xml:space="preserve"> </v>
      </c>
      <c r="J35" s="69"/>
      <c r="K35" s="24" t="str">
        <f>IF(H35=" "," ",ROUND(H35*I35,2))</f>
        <v xml:space="preserve"> </v>
      </c>
      <c r="L35" s="25">
        <v>1.2799</v>
      </c>
      <c r="M35" s="18" t="str">
        <f t="shared" si="4"/>
        <v xml:space="preserve"> </v>
      </c>
      <c r="N35" s="18" t="str">
        <f t="shared" si="5"/>
        <v xml:space="preserve"> </v>
      </c>
    </row>
    <row r="36" spans="2:14" s="12" customFormat="1" ht="24.95" hidden="1" customHeight="1" x14ac:dyDescent="0.2">
      <c r="B36" s="13"/>
      <c r="C36" s="22">
        <v>5.4</v>
      </c>
      <c r="D36" s="37" t="s">
        <v>40</v>
      </c>
      <c r="F36" s="23"/>
      <c r="G36" s="17" t="s">
        <v>30</v>
      </c>
      <c r="H36" s="18" t="str">
        <f>[1]สรุปผลการคำนวณ!$H$23</f>
        <v xml:space="preserve"> </v>
      </c>
      <c r="I36" s="68" t="str">
        <f>IF(H36=" "," ",[1]ค่างานต้นทุนต่อหน่วย!$P$420)</f>
        <v xml:space="preserve"> </v>
      </c>
      <c r="J36" s="69"/>
      <c r="K36" s="24" t="str">
        <f>IF(H36=" "," ",ROUND(H36*I36,2))</f>
        <v xml:space="preserve"> </v>
      </c>
      <c r="L36" s="25">
        <v>1.2799</v>
      </c>
      <c r="M36" s="18" t="str">
        <f t="shared" si="4"/>
        <v xml:space="preserve"> </v>
      </c>
      <c r="N36" s="18" t="str">
        <f t="shared" si="5"/>
        <v xml:space="preserve"> </v>
      </c>
    </row>
    <row r="37" spans="2:14" s="12" customFormat="1" ht="24.95" hidden="1" customHeight="1" x14ac:dyDescent="0.2">
      <c r="B37" s="13"/>
      <c r="C37" s="22">
        <v>5.5</v>
      </c>
      <c r="D37" s="37" t="s">
        <v>41</v>
      </c>
      <c r="F37" s="23"/>
      <c r="G37" s="17" t="s">
        <v>30</v>
      </c>
      <c r="H37" s="18" t="str">
        <f>[1]สรุปผลการคำนวณ!$H$24</f>
        <v xml:space="preserve"> </v>
      </c>
      <c r="I37" s="68" t="str">
        <f>IF(H37=" "," ",[1]ค่างานต้นทุนต่อหน่วย!$P$436)</f>
        <v xml:space="preserve"> </v>
      </c>
      <c r="J37" s="69"/>
      <c r="K37" s="24" t="str">
        <f>IF(H37=" "," ",ROUND(H37*I37,2))</f>
        <v xml:space="preserve"> </v>
      </c>
      <c r="L37" s="25">
        <v>1.2799</v>
      </c>
      <c r="M37" s="18" t="str">
        <f t="shared" si="4"/>
        <v xml:space="preserve"> </v>
      </c>
      <c r="N37" s="18" t="str">
        <f t="shared" si="5"/>
        <v xml:space="preserve"> </v>
      </c>
    </row>
    <row r="38" spans="2:14" s="12" customFormat="1" ht="24.95" hidden="1" customHeight="1" x14ac:dyDescent="0.2">
      <c r="B38" s="13">
        <v>6</v>
      </c>
      <c r="C38" s="6" t="s">
        <v>42</v>
      </c>
      <c r="D38" s="6"/>
      <c r="F38" s="23"/>
      <c r="G38" s="17"/>
      <c r="H38" s="18"/>
      <c r="I38" s="68"/>
      <c r="J38" s="69"/>
      <c r="K38" s="24"/>
      <c r="L38" s="25"/>
      <c r="M38" s="18">
        <f t="shared" si="4"/>
        <v>0</v>
      </c>
      <c r="N38" s="18">
        <f t="shared" si="5"/>
        <v>0</v>
      </c>
    </row>
    <row r="39" spans="2:14" s="12" customFormat="1" ht="24.95" hidden="1" customHeight="1" x14ac:dyDescent="0.2">
      <c r="B39" s="13"/>
      <c r="C39" s="22">
        <v>6.1</v>
      </c>
      <c r="D39" s="37" t="s">
        <v>43</v>
      </c>
      <c r="F39" s="23"/>
      <c r="G39" s="17" t="s">
        <v>44</v>
      </c>
      <c r="H39" s="18" t="str">
        <f>[1]สรุปผลการคำนวณ!$H$27</f>
        <v xml:space="preserve"> </v>
      </c>
      <c r="I39" s="68" t="str">
        <f>IF(H39=" "," ",[1]ค่างานต้นทุนต่อหน่วย!$P$483)</f>
        <v xml:space="preserve"> </v>
      </c>
      <c r="J39" s="69"/>
      <c r="K39" s="24" t="str">
        <f t="shared" ref="K39:K47" si="6">IF(H39=" "," ",ROUND(H39*I39,2))</f>
        <v xml:space="preserve"> </v>
      </c>
      <c r="L39" s="25">
        <v>1.2799</v>
      </c>
      <c r="M39" s="18" t="str">
        <f t="shared" si="4"/>
        <v xml:space="preserve"> </v>
      </c>
      <c r="N39" s="18" t="str">
        <f t="shared" si="5"/>
        <v xml:space="preserve"> </v>
      </c>
    </row>
    <row r="40" spans="2:14" s="12" customFormat="1" ht="24.95" hidden="1" customHeight="1" x14ac:dyDescent="0.2">
      <c r="B40" s="13"/>
      <c r="C40" s="22">
        <v>6.2</v>
      </c>
      <c r="D40" s="37" t="s">
        <v>45</v>
      </c>
      <c r="F40" s="23"/>
      <c r="G40" s="17" t="s">
        <v>44</v>
      </c>
      <c r="H40" s="18" t="str">
        <f>[1]สรุปผลการคำนวณ!$H$28</f>
        <v xml:space="preserve"> </v>
      </c>
      <c r="I40" s="68" t="str">
        <f>IF(H40=" "," ",[1]ค่างานต้นทุนต่อหน่วย!$P$494)</f>
        <v xml:space="preserve"> </v>
      </c>
      <c r="J40" s="69"/>
      <c r="K40" s="24" t="str">
        <f t="shared" si="6"/>
        <v xml:space="preserve"> </v>
      </c>
      <c r="L40" s="25">
        <v>1.2799</v>
      </c>
      <c r="M40" s="18" t="str">
        <f t="shared" si="4"/>
        <v xml:space="preserve"> </v>
      </c>
      <c r="N40" s="18" t="str">
        <f t="shared" si="5"/>
        <v xml:space="preserve"> </v>
      </c>
    </row>
    <row r="41" spans="2:14" s="12" customFormat="1" ht="24.95" hidden="1" customHeight="1" x14ac:dyDescent="0.2">
      <c r="B41" s="13"/>
      <c r="C41" s="22">
        <v>6.3</v>
      </c>
      <c r="D41" s="37" t="s">
        <v>46</v>
      </c>
      <c r="F41" s="23"/>
      <c r="G41" s="17" t="s">
        <v>44</v>
      </c>
      <c r="H41" s="18" t="str">
        <f>[1]สรุปผลการคำนวณ!$H$29</f>
        <v xml:space="preserve"> </v>
      </c>
      <c r="I41" s="68" t="str">
        <f>IF(H41=" "," ",[1]ค่างานต้นทุนต่อหน่วย!$P$505)</f>
        <v xml:space="preserve"> </v>
      </c>
      <c r="J41" s="69"/>
      <c r="K41" s="24" t="str">
        <f t="shared" si="6"/>
        <v xml:space="preserve"> </v>
      </c>
      <c r="L41" s="25">
        <v>1.2799</v>
      </c>
      <c r="M41" s="18" t="str">
        <f t="shared" si="4"/>
        <v xml:space="preserve"> </v>
      </c>
      <c r="N41" s="18" t="str">
        <f t="shared" si="5"/>
        <v xml:space="preserve"> </v>
      </c>
    </row>
    <row r="42" spans="2:14" s="12" customFormat="1" ht="24.95" hidden="1" customHeight="1" x14ac:dyDescent="0.2">
      <c r="B42" s="13"/>
      <c r="C42" s="22">
        <v>6.4</v>
      </c>
      <c r="D42" s="37" t="s">
        <v>47</v>
      </c>
      <c r="F42" s="23"/>
      <c r="G42" s="17" t="s">
        <v>44</v>
      </c>
      <c r="H42" s="18" t="str">
        <f>[1]สรุปผลการคำนวณ!$H$30</f>
        <v xml:space="preserve"> </v>
      </c>
      <c r="I42" s="68" t="str">
        <f>IF(H42=" "," ",[1]ค่างานต้นทุนต่อหน่วย!$P$516)</f>
        <v xml:space="preserve"> </v>
      </c>
      <c r="J42" s="69"/>
      <c r="K42" s="24" t="str">
        <f t="shared" si="6"/>
        <v xml:space="preserve"> </v>
      </c>
      <c r="L42" s="25">
        <v>1.2799</v>
      </c>
      <c r="M42" s="18" t="str">
        <f t="shared" si="4"/>
        <v xml:space="preserve"> </v>
      </c>
      <c r="N42" s="18" t="str">
        <f t="shared" si="5"/>
        <v xml:space="preserve"> </v>
      </c>
    </row>
    <row r="43" spans="2:14" s="12" customFormat="1" ht="24.95" hidden="1" customHeight="1" x14ac:dyDescent="0.2">
      <c r="B43" s="13"/>
      <c r="C43" s="22">
        <v>6.5</v>
      </c>
      <c r="D43" s="37" t="s">
        <v>48</v>
      </c>
      <c r="F43" s="23"/>
      <c r="G43" s="17" t="s">
        <v>44</v>
      </c>
      <c r="H43" s="18" t="str">
        <f>[1]สรุปผลการคำนวณ!$H$31</f>
        <v xml:space="preserve"> </v>
      </c>
      <c r="I43" s="68" t="str">
        <f>IF(H43=" "," ",[1]ค่างานต้นทุนต่อหน่วย!$P$527)</f>
        <v xml:space="preserve"> </v>
      </c>
      <c r="J43" s="69"/>
      <c r="K43" s="24" t="str">
        <f t="shared" si="6"/>
        <v xml:space="preserve"> </v>
      </c>
      <c r="L43" s="25">
        <v>1.2799</v>
      </c>
      <c r="M43" s="18" t="str">
        <f t="shared" si="4"/>
        <v xml:space="preserve"> </v>
      </c>
      <c r="N43" s="18" t="str">
        <f t="shared" si="5"/>
        <v xml:space="preserve"> </v>
      </c>
    </row>
    <row r="44" spans="2:14" s="12" customFormat="1" ht="24.95" hidden="1" customHeight="1" x14ac:dyDescent="0.2">
      <c r="B44" s="13"/>
      <c r="C44" s="22">
        <v>6.6</v>
      </c>
      <c r="D44" s="37" t="s">
        <v>49</v>
      </c>
      <c r="F44" s="23"/>
      <c r="G44" s="17" t="s">
        <v>44</v>
      </c>
      <c r="H44" s="18" t="str">
        <f>[1]สรุปผลการคำนวณ!$H$32</f>
        <v xml:space="preserve"> </v>
      </c>
      <c r="I44" s="68" t="str">
        <f>IF(H44=" "," ",[1]ค่างานต้นทุนต่อหน่วย!$P$538)</f>
        <v xml:space="preserve"> </v>
      </c>
      <c r="J44" s="69"/>
      <c r="K44" s="24" t="str">
        <f t="shared" si="6"/>
        <v xml:space="preserve"> </v>
      </c>
      <c r="L44" s="25">
        <v>1.2799</v>
      </c>
      <c r="M44" s="18" t="str">
        <f t="shared" si="4"/>
        <v xml:space="preserve"> </v>
      </c>
      <c r="N44" s="18" t="str">
        <f t="shared" si="5"/>
        <v xml:space="preserve"> </v>
      </c>
    </row>
    <row r="45" spans="2:14" s="12" customFormat="1" ht="24.95" hidden="1" customHeight="1" x14ac:dyDescent="0.2">
      <c r="B45" s="13"/>
      <c r="C45" s="22">
        <v>5.0999999999999996</v>
      </c>
      <c r="D45" s="37" t="s">
        <v>50</v>
      </c>
      <c r="F45" s="23"/>
      <c r="G45" s="17" t="s">
        <v>44</v>
      </c>
      <c r="H45" s="18" t="str">
        <f>[1]สรุปผลการคำนวณ!$H$33</f>
        <v xml:space="preserve"> </v>
      </c>
      <c r="I45" s="68" t="str">
        <f>IF(H45=" "," ",[1]ค่างานต้นทุนต่อหน่วย!$P$548)</f>
        <v xml:space="preserve"> </v>
      </c>
      <c r="J45" s="69"/>
      <c r="K45" s="24" t="str">
        <f t="shared" si="6"/>
        <v xml:space="preserve"> </v>
      </c>
      <c r="L45" s="25">
        <v>1.2799</v>
      </c>
      <c r="M45" s="18" t="str">
        <f t="shared" si="4"/>
        <v xml:space="preserve"> </v>
      </c>
      <c r="N45" s="18" t="str">
        <f t="shared" si="5"/>
        <v xml:space="preserve"> </v>
      </c>
    </row>
    <row r="46" spans="2:14" s="12" customFormat="1" ht="24.95" hidden="1" customHeight="1" x14ac:dyDescent="0.2">
      <c r="B46" s="13"/>
      <c r="C46" s="22">
        <v>6.8</v>
      </c>
      <c r="D46" s="37" t="s">
        <v>51</v>
      </c>
      <c r="F46" s="23"/>
      <c r="G46" s="17" t="s">
        <v>44</v>
      </c>
      <c r="H46" s="18" t="str">
        <f>[1]สรุปผลการคำนวณ!$H$34</f>
        <v xml:space="preserve"> </v>
      </c>
      <c r="I46" s="68" t="str">
        <f>IF(H46=" "," ",[1]ค่างานต้นทุนต่อหน่วย!$P$558)</f>
        <v xml:space="preserve"> </v>
      </c>
      <c r="J46" s="69"/>
      <c r="K46" s="24" t="str">
        <f t="shared" si="6"/>
        <v xml:space="preserve"> </v>
      </c>
      <c r="L46" s="25">
        <v>1.2799</v>
      </c>
      <c r="M46" s="18" t="str">
        <f t="shared" si="4"/>
        <v xml:space="preserve"> </v>
      </c>
      <c r="N46" s="18" t="str">
        <f t="shared" si="5"/>
        <v xml:space="preserve"> </v>
      </c>
    </row>
    <row r="47" spans="2:14" s="12" customFormat="1" ht="24.95" hidden="1" customHeight="1" x14ac:dyDescent="0.2">
      <c r="B47" s="13"/>
      <c r="C47" s="22">
        <v>6.9</v>
      </c>
      <c r="D47" s="37" t="s">
        <v>52</v>
      </c>
      <c r="F47" s="23"/>
      <c r="G47" s="17" t="s">
        <v>44</v>
      </c>
      <c r="H47" s="18" t="str">
        <f>[1]สรุปผลการคำนวณ!$H$35</f>
        <v xml:space="preserve"> </v>
      </c>
      <c r="I47" s="68" t="str">
        <f>IF(H47=" "," ",[1]ค่างานต้นทุนต่อหน่วย!$P$569)</f>
        <v xml:space="preserve"> </v>
      </c>
      <c r="J47" s="69"/>
      <c r="K47" s="24" t="str">
        <f t="shared" si="6"/>
        <v xml:space="preserve"> </v>
      </c>
      <c r="L47" s="25">
        <v>1.2799</v>
      </c>
      <c r="M47" s="18" t="str">
        <f t="shared" si="4"/>
        <v xml:space="preserve"> </v>
      </c>
      <c r="N47" s="18" t="str">
        <f t="shared" si="5"/>
        <v xml:space="preserve"> </v>
      </c>
    </row>
    <row r="48" spans="2:14" s="12" customFormat="1" ht="24.95" hidden="1" customHeight="1" x14ac:dyDescent="0.2">
      <c r="B48" s="13"/>
      <c r="C48" s="22"/>
      <c r="D48" s="37"/>
      <c r="F48" s="23"/>
      <c r="G48" s="17"/>
      <c r="H48" s="18"/>
      <c r="I48" s="24"/>
      <c r="J48" s="38"/>
      <c r="K48" s="24"/>
      <c r="L48" s="25"/>
      <c r="M48" s="18">
        <f t="shared" si="4"/>
        <v>0</v>
      </c>
      <c r="N48" s="18">
        <f t="shared" si="5"/>
        <v>0</v>
      </c>
    </row>
    <row r="49" spans="2:26" s="12" customFormat="1" ht="24.95" hidden="1" customHeight="1" x14ac:dyDescent="0.2">
      <c r="B49" s="13">
        <v>7</v>
      </c>
      <c r="C49" s="39" t="s">
        <v>53</v>
      </c>
      <c r="F49" s="23"/>
      <c r="G49" s="40"/>
      <c r="H49" s="18"/>
      <c r="I49" s="68"/>
      <c r="J49" s="69"/>
      <c r="K49" s="24"/>
      <c r="L49" s="25"/>
      <c r="M49" s="18">
        <f t="shared" si="4"/>
        <v>0</v>
      </c>
      <c r="N49" s="18">
        <f t="shared" si="5"/>
        <v>0</v>
      </c>
    </row>
    <row r="50" spans="2:26" s="12" customFormat="1" ht="24.95" hidden="1" customHeight="1" x14ac:dyDescent="0.2">
      <c r="B50" s="40"/>
      <c r="C50" s="28">
        <v>7.1</v>
      </c>
      <c r="D50" s="37" t="s">
        <v>54</v>
      </c>
      <c r="F50" s="23"/>
      <c r="G50" s="13" t="s">
        <v>44</v>
      </c>
      <c r="H50" s="18" t="str">
        <f>[1]สรุปผลการคำนวณ!$H$36</f>
        <v xml:space="preserve"> </v>
      </c>
      <c r="I50" s="68" t="str">
        <f>IF(H50=" "," ",[1]ค่างานต้นทุนต่อหน่วย!$P$668)</f>
        <v xml:space="preserve"> </v>
      </c>
      <c r="J50" s="69"/>
      <c r="K50" s="24" t="str">
        <f>IF(H50=" "," ",ROUND(H50*I50,2))</f>
        <v xml:space="preserve"> </v>
      </c>
      <c r="L50" s="25">
        <v>1.2799</v>
      </c>
      <c r="M50" s="18" t="str">
        <f t="shared" si="4"/>
        <v xml:space="preserve"> </v>
      </c>
      <c r="N50" s="18" t="str">
        <f t="shared" si="5"/>
        <v xml:space="preserve"> </v>
      </c>
    </row>
    <row r="51" spans="2:26" s="12" customFormat="1" ht="24.95" hidden="1" customHeight="1" x14ac:dyDescent="0.2">
      <c r="B51" s="40"/>
      <c r="C51" s="28">
        <v>7.2</v>
      </c>
      <c r="D51" s="37" t="s">
        <v>55</v>
      </c>
      <c r="F51" s="23"/>
      <c r="G51" s="13" t="s">
        <v>44</v>
      </c>
      <c r="H51" s="18" t="str">
        <f>[1]สรุปผลการคำนวณ!$H$37</f>
        <v xml:space="preserve"> </v>
      </c>
      <c r="I51" s="68" t="str">
        <f>IF(H51=" "," ",[1]ค่างานต้นทุนต่อหน่วย!$P$639)</f>
        <v xml:space="preserve"> </v>
      </c>
      <c r="J51" s="69"/>
      <c r="K51" s="24" t="str">
        <f>IF(H51=" "," ",ROUND(H51*I51,2))</f>
        <v xml:space="preserve"> </v>
      </c>
      <c r="L51" s="25">
        <v>1.2799</v>
      </c>
      <c r="M51" s="18" t="str">
        <f t="shared" si="4"/>
        <v xml:space="preserve"> </v>
      </c>
      <c r="N51" s="18" t="str">
        <f t="shared" si="5"/>
        <v xml:space="preserve"> </v>
      </c>
      <c r="O51" s="41"/>
      <c r="P51" s="41"/>
      <c r="Q51" s="41"/>
      <c r="T51" s="42"/>
      <c r="U51" s="42"/>
      <c r="V51" s="42"/>
      <c r="W51" s="42"/>
      <c r="X51" s="41"/>
      <c r="Y51" s="41"/>
    </row>
    <row r="52" spans="2:26" s="12" customFormat="1" ht="24.95" hidden="1" customHeight="1" x14ac:dyDescent="0.2">
      <c r="B52" s="40"/>
      <c r="C52" s="28">
        <v>7.3</v>
      </c>
      <c r="D52" s="37" t="s">
        <v>56</v>
      </c>
      <c r="F52" s="23"/>
      <c r="G52" s="13" t="s">
        <v>44</v>
      </c>
      <c r="H52" s="18" t="str">
        <f>[1]สรุปผลการคำนวณ!$H$38</f>
        <v xml:space="preserve"> </v>
      </c>
      <c r="I52" s="68" t="str">
        <f>IF(H52=" "," ",[1]ค่างานต้นทุนต่อหน่วย!$P$700)</f>
        <v xml:space="preserve"> </v>
      </c>
      <c r="J52" s="69"/>
      <c r="K52" s="24" t="str">
        <f>IF(H52=" "," ",ROUND(H52*I52,2))</f>
        <v xml:space="preserve"> </v>
      </c>
      <c r="L52" s="25">
        <v>1.2799</v>
      </c>
      <c r="M52" s="18" t="str">
        <f t="shared" si="4"/>
        <v xml:space="preserve"> </v>
      </c>
      <c r="N52" s="18" t="str">
        <f t="shared" si="5"/>
        <v xml:space="preserve"> </v>
      </c>
      <c r="O52" s="41"/>
      <c r="P52" s="41"/>
      <c r="Q52" s="41"/>
      <c r="T52" s="42"/>
      <c r="U52" s="42"/>
      <c r="V52" s="42"/>
      <c r="W52" s="42"/>
      <c r="X52" s="41"/>
      <c r="Y52" s="41"/>
    </row>
    <row r="53" spans="2:26" s="12" customFormat="1" ht="24.95" hidden="1" customHeight="1" x14ac:dyDescent="0.2">
      <c r="B53" s="13">
        <v>8</v>
      </c>
      <c r="C53" s="39" t="s">
        <v>57</v>
      </c>
      <c r="F53" s="23"/>
      <c r="G53" s="40"/>
      <c r="H53" s="18"/>
      <c r="I53" s="68"/>
      <c r="J53" s="69"/>
      <c r="K53" s="24"/>
      <c r="L53" s="25"/>
      <c r="M53" s="18">
        <f t="shared" si="4"/>
        <v>0</v>
      </c>
      <c r="N53" s="18">
        <f t="shared" si="5"/>
        <v>0</v>
      </c>
      <c r="O53" s="41"/>
      <c r="P53" s="41"/>
      <c r="Q53" s="41"/>
      <c r="T53" s="42"/>
      <c r="U53" s="42"/>
      <c r="V53" s="42"/>
      <c r="W53" s="42"/>
      <c r="X53" s="41"/>
      <c r="Y53" s="41"/>
    </row>
    <row r="54" spans="2:26" s="12" customFormat="1" ht="24.95" hidden="1" customHeight="1" x14ac:dyDescent="0.2">
      <c r="B54" s="40"/>
      <c r="C54" s="28">
        <v>8.1</v>
      </c>
      <c r="D54" s="37" t="s">
        <v>58</v>
      </c>
      <c r="F54" s="23"/>
      <c r="G54" s="13" t="s">
        <v>44</v>
      </c>
      <c r="H54" s="18" t="str">
        <f>[1]สรุปผลการคำนวณ!$H$39</f>
        <v xml:space="preserve"> </v>
      </c>
      <c r="I54" s="68" t="str">
        <f>IF(H54=" "," ",[1]ค่างานต้นทุนต่อหน่วย!$P$612)</f>
        <v xml:space="preserve"> </v>
      </c>
      <c r="J54" s="69"/>
      <c r="K54" s="24" t="str">
        <f>IF(H54=" "," ",ROUND(H54*I54,2))</f>
        <v xml:space="preserve"> </v>
      </c>
      <c r="L54" s="25">
        <v>1.2799</v>
      </c>
      <c r="M54" s="18" t="str">
        <f t="shared" si="4"/>
        <v xml:space="preserve"> </v>
      </c>
      <c r="N54" s="18" t="str">
        <f t="shared" si="5"/>
        <v xml:space="preserve"> </v>
      </c>
      <c r="O54" s="41"/>
      <c r="P54" s="41"/>
      <c r="Q54" s="41"/>
      <c r="T54" s="42"/>
      <c r="U54" s="42"/>
      <c r="V54" s="42"/>
      <c r="W54" s="42"/>
      <c r="X54" s="41"/>
      <c r="Y54" s="41"/>
    </row>
    <row r="55" spans="2:26" s="12" customFormat="1" ht="24.95" hidden="1" customHeight="1" x14ac:dyDescent="0.2">
      <c r="B55" s="40"/>
      <c r="C55" s="43"/>
      <c r="D55" s="6" t="s">
        <v>59</v>
      </c>
      <c r="E55" s="44">
        <f>[1]ข้อมูลเริ่มต้น!H40</f>
        <v>0</v>
      </c>
      <c r="F55" s="23"/>
      <c r="G55" s="40"/>
      <c r="H55" s="18"/>
      <c r="I55" s="68"/>
      <c r="J55" s="69"/>
      <c r="K55" s="24"/>
      <c r="L55" s="25"/>
      <c r="M55" s="18">
        <f t="shared" si="4"/>
        <v>0</v>
      </c>
      <c r="N55" s="18">
        <f t="shared" si="5"/>
        <v>0</v>
      </c>
      <c r="O55" s="41"/>
      <c r="P55" s="41"/>
      <c r="Q55" s="41"/>
      <c r="T55" s="42"/>
      <c r="U55" s="42"/>
      <c r="V55" s="42"/>
      <c r="W55" s="42"/>
      <c r="X55" s="41"/>
      <c r="Y55" s="41"/>
    </row>
    <row r="56" spans="2:26" s="12" customFormat="1" ht="24.95" hidden="1" customHeight="1" x14ac:dyDescent="0.2">
      <c r="B56" s="40"/>
      <c r="C56" s="43"/>
      <c r="D56" s="6" t="s">
        <v>60</v>
      </c>
      <c r="E56" s="45">
        <f>[1]ข้อมูลเริ่มต้น!M40</f>
        <v>0</v>
      </c>
      <c r="F56" s="23"/>
      <c r="G56" s="40"/>
      <c r="H56" s="18"/>
      <c r="I56" s="68"/>
      <c r="J56" s="69"/>
      <c r="K56" s="24"/>
      <c r="L56" s="25"/>
      <c r="M56" s="18">
        <f t="shared" si="4"/>
        <v>0</v>
      </c>
      <c r="N56" s="18">
        <f t="shared" si="5"/>
        <v>0</v>
      </c>
      <c r="O56" s="41"/>
      <c r="P56" s="41"/>
      <c r="Q56" s="41"/>
      <c r="T56" s="42"/>
      <c r="U56" s="42"/>
      <c r="V56" s="42"/>
      <c r="W56" s="42"/>
      <c r="X56" s="41"/>
      <c r="Y56" s="41"/>
    </row>
    <row r="57" spans="2:26" s="12" customFormat="1" ht="24.95" hidden="1" customHeight="1" x14ac:dyDescent="0.2">
      <c r="B57" s="40"/>
      <c r="C57" s="43"/>
      <c r="D57" s="6" t="s">
        <v>61</v>
      </c>
      <c r="E57" s="45">
        <f>[1]ข้อมูลเริ่มต้น!H41</f>
        <v>0</v>
      </c>
      <c r="F57" s="46" t="s">
        <v>30</v>
      </c>
      <c r="G57" s="40"/>
      <c r="H57" s="18"/>
      <c r="I57" s="68"/>
      <c r="J57" s="69"/>
      <c r="K57" s="24"/>
      <c r="L57" s="25"/>
      <c r="M57" s="18">
        <f t="shared" si="4"/>
        <v>0</v>
      </c>
      <c r="N57" s="18">
        <f t="shared" si="5"/>
        <v>0</v>
      </c>
      <c r="O57" s="41"/>
      <c r="P57" s="41"/>
      <c r="Q57" s="41"/>
      <c r="T57" s="42"/>
      <c r="U57" s="42"/>
      <c r="V57" s="42"/>
      <c r="W57" s="42"/>
      <c r="X57" s="41"/>
      <c r="Y57" s="41"/>
    </row>
    <row r="58" spans="2:26" s="12" customFormat="1" ht="24.95" hidden="1" customHeight="1" x14ac:dyDescent="0.2">
      <c r="B58" s="40"/>
      <c r="C58" s="43"/>
      <c r="D58" s="47"/>
      <c r="F58" s="23"/>
      <c r="G58" s="40"/>
      <c r="H58" s="18"/>
      <c r="I58" s="68"/>
      <c r="J58" s="69"/>
      <c r="K58" s="24"/>
      <c r="L58" s="25"/>
      <c r="M58" s="18">
        <f t="shared" si="4"/>
        <v>0</v>
      </c>
      <c r="N58" s="18">
        <f t="shared" si="5"/>
        <v>0</v>
      </c>
      <c r="O58" s="41"/>
      <c r="P58" s="41"/>
      <c r="Q58" s="41"/>
      <c r="T58" s="42"/>
      <c r="U58" s="42"/>
      <c r="V58" s="42"/>
      <c r="W58" s="42"/>
      <c r="X58" s="41"/>
      <c r="Y58" s="41"/>
    </row>
    <row r="59" spans="2:26" s="12" customFormat="1" ht="24.95" customHeight="1" x14ac:dyDescent="0.2">
      <c r="B59" s="48"/>
      <c r="C59" s="49"/>
      <c r="D59" s="50"/>
      <c r="E59" s="51"/>
      <c r="F59" s="52"/>
      <c r="G59" s="48"/>
      <c r="H59" s="53"/>
      <c r="I59" s="93"/>
      <c r="J59" s="94"/>
      <c r="K59" s="54"/>
      <c r="L59" s="55"/>
      <c r="M59" s="56"/>
      <c r="N59" s="56"/>
      <c r="O59" s="41"/>
      <c r="P59" s="41"/>
      <c r="Q59" s="41"/>
      <c r="T59" s="42"/>
      <c r="U59" s="42"/>
      <c r="V59" s="42"/>
      <c r="W59" s="42"/>
      <c r="X59" s="41"/>
      <c r="Y59" s="41"/>
    </row>
    <row r="60" spans="2:26" s="12" customFormat="1" ht="24.95" customHeight="1" x14ac:dyDescent="0.2">
      <c r="D60" s="57"/>
      <c r="E60" s="7"/>
      <c r="F60" s="7"/>
      <c r="H60" s="22"/>
      <c r="I60" s="22"/>
      <c r="K60" s="58"/>
      <c r="M60" s="57"/>
      <c r="N60" s="66"/>
      <c r="O60" s="41"/>
      <c r="P60" s="41"/>
      <c r="Q60" s="41"/>
      <c r="S60" s="35"/>
      <c r="T60" s="42"/>
      <c r="U60" s="42"/>
      <c r="V60" s="42"/>
      <c r="W60" s="42"/>
      <c r="X60" s="41"/>
      <c r="Y60" s="41"/>
    </row>
    <row r="61" spans="2:26" s="59" customFormat="1" ht="24" customHeight="1" x14ac:dyDescent="0.55000000000000004">
      <c r="D61" s="60"/>
      <c r="E61" s="61"/>
      <c r="F61" s="62"/>
      <c r="G61" s="62"/>
      <c r="H61" s="62"/>
      <c r="I61" s="62"/>
      <c r="J61" s="62"/>
      <c r="K61" s="62"/>
      <c r="L61" s="92"/>
      <c r="M61" s="92"/>
      <c r="N61" s="92"/>
      <c r="O61" s="63"/>
      <c r="P61" s="41"/>
      <c r="Q61" s="41"/>
      <c r="R61" s="41"/>
      <c r="S61" s="12"/>
      <c r="T61" s="12"/>
      <c r="U61" s="64"/>
      <c r="V61" s="64"/>
      <c r="W61" s="64"/>
      <c r="X61" s="64"/>
      <c r="Y61" s="63"/>
      <c r="Z61" s="63"/>
    </row>
    <row r="62" spans="2:26" s="59" customFormat="1" ht="24" customHeight="1" x14ac:dyDescent="0.55000000000000004">
      <c r="D62" s="60"/>
      <c r="E62" s="61"/>
      <c r="F62" s="62"/>
      <c r="G62" s="62"/>
      <c r="H62" s="62"/>
      <c r="I62" s="62"/>
      <c r="J62" s="62"/>
      <c r="K62" s="62"/>
      <c r="L62" s="65"/>
      <c r="M62" s="65"/>
      <c r="N62" s="65"/>
      <c r="O62" s="63"/>
      <c r="P62" s="41"/>
      <c r="Q62" s="41"/>
      <c r="R62" s="41"/>
      <c r="S62" s="12"/>
      <c r="T62" s="12"/>
      <c r="U62" s="64"/>
      <c r="V62" s="64"/>
      <c r="W62" s="64"/>
      <c r="X62" s="64"/>
      <c r="Y62" s="63"/>
      <c r="Z62" s="63"/>
    </row>
    <row r="63" spans="2:26" s="59" customFormat="1" ht="26.25" x14ac:dyDescent="0.55000000000000004">
      <c r="D63" s="6"/>
      <c r="E63" s="92"/>
      <c r="F63" s="92"/>
      <c r="G63" s="62"/>
      <c r="H63" s="62"/>
      <c r="I63" s="62"/>
      <c r="J63" s="62"/>
      <c r="K63" s="62"/>
      <c r="L63" s="62"/>
      <c r="M63" s="62"/>
      <c r="N63" s="62"/>
      <c r="O63" s="63"/>
      <c r="P63" s="41"/>
      <c r="Q63" s="41"/>
      <c r="R63" s="41"/>
      <c r="S63" s="12"/>
      <c r="T63" s="12"/>
      <c r="U63" s="64"/>
      <c r="V63" s="64"/>
      <c r="W63" s="64"/>
      <c r="X63" s="64"/>
      <c r="Y63" s="63"/>
      <c r="Z63" s="63"/>
    </row>
    <row r="64" spans="2:26" s="59" customFormat="1" ht="26.25" x14ac:dyDescent="0.55000000000000004">
      <c r="B64" s="95"/>
      <c r="C64" s="95"/>
      <c r="D64" s="95"/>
      <c r="E64" s="95"/>
      <c r="F64" s="95"/>
      <c r="G64" s="95" t="s">
        <v>62</v>
      </c>
      <c r="H64" s="95"/>
      <c r="I64" s="95"/>
      <c r="J64" s="95"/>
      <c r="K64" s="95"/>
      <c r="L64" s="96"/>
      <c r="M64" s="96"/>
      <c r="N64" s="96"/>
      <c r="O64" s="96"/>
      <c r="P64" s="63"/>
      <c r="Q64" s="63"/>
      <c r="R64" s="63"/>
      <c r="S64" s="12"/>
      <c r="T64" s="12"/>
      <c r="U64" s="64"/>
      <c r="V64" s="64"/>
      <c r="W64" s="64"/>
      <c r="X64" s="64"/>
      <c r="Y64" s="63"/>
      <c r="Z64" s="63"/>
    </row>
    <row r="65" spans="2:26" s="59" customFormat="1" ht="26.25" x14ac:dyDescent="0.55000000000000004">
      <c r="B65" s="95"/>
      <c r="C65" s="95"/>
      <c r="D65" s="95"/>
      <c r="E65" s="95"/>
      <c r="F65" s="95"/>
      <c r="G65" s="95" t="s">
        <v>63</v>
      </c>
      <c r="H65" s="95"/>
      <c r="I65" s="95"/>
      <c r="J65" s="95"/>
      <c r="K65" s="95"/>
      <c r="L65" s="95"/>
      <c r="M65" s="95"/>
      <c r="N65" s="95"/>
      <c r="O65" s="95"/>
      <c r="P65" s="95"/>
      <c r="Q65" s="63"/>
      <c r="R65" s="63"/>
      <c r="S65" s="12"/>
      <c r="T65" s="12"/>
      <c r="U65" s="64"/>
      <c r="V65" s="64"/>
      <c r="W65" s="64"/>
      <c r="X65" s="64"/>
      <c r="Y65" s="63"/>
      <c r="Z65" s="63"/>
    </row>
    <row r="66" spans="2:26" s="59" customFormat="1" ht="26.25" x14ac:dyDescent="0.55000000000000004">
      <c r="B66" s="95"/>
      <c r="C66" s="95"/>
      <c r="D66" s="95"/>
      <c r="E66" s="95"/>
      <c r="F66" s="95"/>
      <c r="G66" s="95" t="s">
        <v>64</v>
      </c>
      <c r="H66" s="95"/>
      <c r="I66" s="95"/>
      <c r="J66" s="95"/>
      <c r="K66" s="95"/>
      <c r="L66" s="95"/>
      <c r="M66" s="95"/>
      <c r="N66" s="95"/>
      <c r="O66" s="95"/>
      <c r="P66" s="95"/>
      <c r="Q66" s="63"/>
      <c r="R66" s="63"/>
      <c r="S66" s="12"/>
      <c r="T66" s="12"/>
      <c r="U66" s="64"/>
      <c r="V66" s="64"/>
      <c r="W66" s="64"/>
      <c r="X66" s="64"/>
      <c r="Y66" s="63"/>
      <c r="Z66" s="63"/>
    </row>
    <row r="67" spans="2:26" s="12" customFormat="1" ht="26.25" x14ac:dyDescent="0.2">
      <c r="D67" s="6"/>
      <c r="E67" s="92"/>
      <c r="F67" s="92"/>
      <c r="G67" s="12" t="str">
        <f>IF([1]ข้อมูลเริ่มต้น!$W$71=1,"กรรมการ"," ")</f>
        <v xml:space="preserve"> </v>
      </c>
      <c r="H67" s="62"/>
      <c r="I67" s="62"/>
      <c r="J67" s="62"/>
      <c r="K67" s="62"/>
      <c r="L67" s="62"/>
      <c r="M67" s="62"/>
      <c r="N67" s="41"/>
      <c r="O67" s="41"/>
      <c r="P67" s="41"/>
      <c r="Q67" s="41"/>
      <c r="T67" s="42"/>
      <c r="U67" s="42"/>
      <c r="V67" s="42"/>
      <c r="W67" s="42"/>
      <c r="X67" s="41"/>
      <c r="Y67" s="41"/>
    </row>
  </sheetData>
  <mergeCells count="74">
    <mergeCell ref="B66:F66"/>
    <mergeCell ref="G66:K66"/>
    <mergeCell ref="L66:P66"/>
    <mergeCell ref="E67:F67"/>
    <mergeCell ref="E63:F63"/>
    <mergeCell ref="B64:F64"/>
    <mergeCell ref="G64:K64"/>
    <mergeCell ref="L64:O64"/>
    <mergeCell ref="B65:F65"/>
    <mergeCell ref="G65:K65"/>
    <mergeCell ref="L65:P65"/>
    <mergeCell ref="L61:N61"/>
    <mergeCell ref="I49:J49"/>
    <mergeCell ref="I50:J50"/>
    <mergeCell ref="I51:J51"/>
    <mergeCell ref="I52:J52"/>
    <mergeCell ref="I53:J53"/>
    <mergeCell ref="I54:J54"/>
    <mergeCell ref="I55:J55"/>
    <mergeCell ref="I56:J56"/>
    <mergeCell ref="I57:J57"/>
    <mergeCell ref="I58:J58"/>
    <mergeCell ref="I59:J59"/>
    <mergeCell ref="I47:J47"/>
    <mergeCell ref="I36:J36"/>
    <mergeCell ref="I37:J37"/>
    <mergeCell ref="I38:J38"/>
    <mergeCell ref="I39:J39"/>
    <mergeCell ref="I40:J40"/>
    <mergeCell ref="I41:J41"/>
    <mergeCell ref="I42:J42"/>
    <mergeCell ref="I43:J43"/>
    <mergeCell ref="I44:J44"/>
    <mergeCell ref="I45:J45"/>
    <mergeCell ref="I46:J46"/>
    <mergeCell ref="I35:J35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23:J23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11:J11"/>
    <mergeCell ref="B1:N1"/>
    <mergeCell ref="E2:N2"/>
    <mergeCell ref="M5:P5"/>
    <mergeCell ref="B6:B7"/>
    <mergeCell ref="C6:F7"/>
    <mergeCell ref="G6:G7"/>
    <mergeCell ref="H6:H7"/>
    <mergeCell ref="I6:J7"/>
    <mergeCell ref="K6:K7"/>
    <mergeCell ref="L6:L7"/>
    <mergeCell ref="N6:N7"/>
    <mergeCell ref="I8:J8"/>
    <mergeCell ref="I9:J9"/>
    <mergeCell ref="I10:J1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 Pro</dc:creator>
  <cp:lastModifiedBy>Windows User</cp:lastModifiedBy>
  <dcterms:created xsi:type="dcterms:W3CDTF">2025-01-22T03:18:54Z</dcterms:created>
  <dcterms:modified xsi:type="dcterms:W3CDTF">2025-01-22T04:45:04Z</dcterms:modified>
</cp:coreProperties>
</file>