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ockDee_Service\Desktop\E3 ก่อสร้างท่อลอดเหลี่ยม พร้อมถนน ค.ส.ล\สแกน\"/>
    </mc:Choice>
  </mc:AlternateContent>
  <xr:revisionPtr revIDLastSave="0" documentId="8_{00B353AB-28F6-4BFE-A9EF-34A30E63B7EF}" xr6:coauthVersionLast="47" xr6:coauthVersionMax="47" xr10:uidLastSave="{00000000-0000-0000-0000-000000000000}"/>
  <bookViews>
    <workbookView xWindow="-120" yWindow="-120" windowWidth="29040" windowHeight="15840" xr2:uid="{7F44828F-CBEF-4928-AF25-00BB9A264387}"/>
  </bookViews>
  <sheets>
    <sheet name="Sheet1" sheetId="1" r:id="rId1"/>
  </sheets>
  <externalReferences>
    <externalReference r:id="rId2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2" i="1" l="1"/>
  <c r="H22" i="1"/>
  <c r="K22" i="1" s="1"/>
  <c r="I21" i="1"/>
  <c r="J21" i="1" s="1"/>
  <c r="H21" i="1"/>
  <c r="I20" i="1"/>
  <c r="G20" i="1"/>
  <c r="J20" i="1" s="1"/>
  <c r="F20" i="1"/>
  <c r="I19" i="1"/>
  <c r="G19" i="1"/>
  <c r="F19" i="1"/>
  <c r="I18" i="1"/>
  <c r="G18" i="1"/>
  <c r="J18" i="1" s="1"/>
  <c r="F18" i="1"/>
  <c r="H18" i="1" s="1"/>
  <c r="K18" i="1" s="1"/>
  <c r="I17" i="1"/>
  <c r="G17" i="1"/>
  <c r="F17" i="1"/>
  <c r="I16" i="1"/>
  <c r="G16" i="1"/>
  <c r="J16" i="1" s="1"/>
  <c r="F16" i="1"/>
  <c r="I15" i="1"/>
  <c r="G15" i="1"/>
  <c r="J15" i="1" s="1"/>
  <c r="F15" i="1"/>
  <c r="I14" i="1"/>
  <c r="F14" i="1"/>
  <c r="G14" i="1" s="1"/>
  <c r="J19" i="1" l="1"/>
  <c r="H16" i="1"/>
  <c r="K16" i="1" s="1"/>
  <c r="H20" i="1"/>
  <c r="K20" i="1" s="1"/>
  <c r="J17" i="1"/>
  <c r="K21" i="1"/>
  <c r="H17" i="1"/>
  <c r="K17" i="1" s="1"/>
  <c r="H15" i="1"/>
  <c r="K15" i="1" s="1"/>
  <c r="H19" i="1"/>
  <c r="K19" i="1" s="1"/>
  <c r="J14" i="1"/>
  <c r="H14" i="1"/>
  <c r="F13" i="1"/>
  <c r="K14" i="1" l="1"/>
  <c r="K25" i="1" s="1"/>
  <c r="K26" i="1" s="1"/>
  <c r="H25" i="1"/>
  <c r="H28" i="1" s="1"/>
  <c r="E27" i="1" l="1"/>
  <c r="G26" i="1"/>
</calcChain>
</file>

<file path=xl/sharedStrings.xml><?xml version="1.0" encoding="utf-8"?>
<sst xmlns="http://schemas.openxmlformats.org/spreadsheetml/2006/main" count="53" uniqueCount="46">
  <si>
    <t>แบบสรุปราคากลางงานก่อสร้างทาง      สะพาน   และท่อเหลี่ยม</t>
  </si>
  <si>
    <t>หน่วยงาน     เทศบาลตำบลเวียงชัย   อำเภอเวียงชัย      จังหวัดเชียงราย</t>
  </si>
  <si>
    <t>ชื่อโครงการ ก่อสร้างท่อหลอดเหลี่ยม พร้อมถนน ค.ส.ล. ทางเข้าศูนย์เรียนรู้ร่วมใจพัฒนาตามแนวทางเศรษฐกิจพอเพียงเทศบาลตำบลเวียงชัย</t>
  </si>
  <si>
    <t xml:space="preserve">ปริมาณงาน ท่อหลอดเหลี่ยม 2.10 x 2.10 เมตร ความยาว 7 เมตร ตามแบบมาตราฐานงานทางสำหรับองค์กรปกครองส่วนท้องถิ่น แบบเลขที่ ทถ.5-203 และถนน ค.ส.ล.  กว้าง 6.00 เมตร </t>
  </si>
  <si>
    <t xml:space="preserve">ยาว 65.00  เมตร หนา 0.15  เมตร  หรือพื้นที่ ไม่น้อยกว่า  390.00  ตารางเมตร ไหล่ทางหินคลุกตามสภาพความกว้างถนน ตามแบบมาตราฐานงานทางสำหรับองค์กรปกครองส่วนท้องถิ่น </t>
  </si>
  <si>
    <t>แบบเลขที่ ทถ.2-203</t>
  </si>
  <si>
    <t xml:space="preserve">สถานที่ดำเนินการ  ทางเข้าศูนย์เรียนรู้ร่วมใจพัฒนาตามแนวทางเศรษฐกิจพอเพียงเทศบาลตำบลเวียงชัยรู้ หมู่ที่ 10  ตำบลเวียงชัย   อำเภอเวียงชัย    </t>
  </si>
  <si>
    <t xml:space="preserve">คำนวณราคากลางโดย  กองช่างเทศบาลตำบลเวียงชัย    </t>
  </si>
  <si>
    <t xml:space="preserve"> เมื่อวันที่          มกราคม  2567</t>
  </si>
  <si>
    <t xml:space="preserve">คำนวณราคากลางตามแบบมาตรฐาน       </t>
  </si>
  <si>
    <t xml:space="preserve">ราคากลางจาก   พาณิชย์จังหวัดเชียงราย, กทม.  และ ตารางค่าดำเนินการและค่าเสื่อมราคา  ฯ  </t>
  </si>
  <si>
    <t>ลำดับที่</t>
  </si>
  <si>
    <t>รายการ</t>
  </si>
  <si>
    <t>หน่วย</t>
  </si>
  <si>
    <t>จำนวน</t>
  </si>
  <si>
    <t>ราคาต่อหน่วย</t>
  </si>
  <si>
    <t>ราคาทุน</t>
  </si>
  <si>
    <t>F</t>
  </si>
  <si>
    <t>ราคาต่อหน่วยxF</t>
  </si>
  <si>
    <t>ราคากลาง</t>
  </si>
  <si>
    <t xml:space="preserve">งานก่อสร้างถนน คสล.   </t>
  </si>
  <si>
    <t>ตร.ม.</t>
  </si>
  <si>
    <t xml:space="preserve">1.1)งานปรับเกลี่ยแต่งคันทางเดิม </t>
  </si>
  <si>
    <t xml:space="preserve">1.2) งานทรายรองใต้ผิวทางคอนกรีต </t>
  </si>
  <si>
    <t>ลบ.ม.</t>
  </si>
  <si>
    <t>1.3) ผิวทางปอร์ตแลนด์ซีเมนต์คอนกรีต หนา 0.15 ม.</t>
  </si>
  <si>
    <t>1.4) Expansion  Joint</t>
  </si>
  <si>
    <t>เมตร</t>
  </si>
  <si>
    <t>1.5) Contraction  Joint</t>
  </si>
  <si>
    <t>1.6) Longitudinal  Joint  (รอยต่อตามยาว)</t>
  </si>
  <si>
    <t>งานไหล่ทางหินคลุก</t>
  </si>
  <si>
    <t>งานดินถม</t>
  </si>
  <si>
    <t>งานท่อหลอดเหลี่ยม 2ช่อง ขนาด 2.10x2.10 เมตร</t>
  </si>
  <si>
    <t>งาน</t>
  </si>
  <si>
    <t>ป้ายโครงการ</t>
  </si>
  <si>
    <t>ป้าย</t>
  </si>
  <si>
    <t>รวมทั้งหมด</t>
  </si>
  <si>
    <t xml:space="preserve"> ตัวอักษร    (</t>
  </si>
  <si>
    <r>
      <t xml:space="preserve">)   </t>
    </r>
    <r>
      <rPr>
        <b/>
        <sz val="16"/>
        <rFont val="Cordia New"/>
        <family val="2"/>
      </rPr>
      <t>ราคาค่าก่อสร้าง</t>
    </r>
  </si>
  <si>
    <t xml:space="preserve"> จำนวนพื้นที่                ตารางเมตร  ราคาเฉลี่ย</t>
  </si>
  <si>
    <t xml:space="preserve"> บาท ต่อ 1.00 ตารางเมตร</t>
  </si>
  <si>
    <t>①</t>
  </si>
  <si>
    <t>ผลรวมค่างานต้นทุนงานก่อสร้าง</t>
  </si>
  <si>
    <t>=</t>
  </si>
  <si>
    <t>②</t>
  </si>
  <si>
    <t>ค่า FACTOR   F งานก่อสร้างทาง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</si>
</sst>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87" formatCode="_(* #,##0.00_);_(* \(#,##0.00\);_(* &quot;-&quot;??_);_(@_)"/>
    <numFmt numFmtId="188" formatCode="_-* #,##0.0000_-;\-* #,##0.0000_-;_-* &quot;-&quot;??_-;_-@_-"/>
  </numFmts>
  <fonts count="24" x14ac:knownFonts="1">
    <font>
      <sz val="16"/>
      <color theme="1"/>
      <name val="AngsanaUPC"/>
      <family val="2"/>
    </font>
    <font>
      <sz val="16"/>
      <color theme="1"/>
      <name val="AngsanaUPC"/>
      <family val="2"/>
    </font>
    <font>
      <sz val="15"/>
      <name val="Angsana New"/>
      <family val="1"/>
    </font>
    <font>
      <sz val="13"/>
      <name val="Cordia New"/>
      <family val="2"/>
    </font>
    <font>
      <b/>
      <sz val="16"/>
      <name val="Cordia New"/>
      <family val="2"/>
    </font>
    <font>
      <sz val="14"/>
      <name val="Cordia New"/>
      <family val="2"/>
    </font>
    <font>
      <sz val="16"/>
      <name val="Cordia New"/>
      <family val="2"/>
    </font>
    <font>
      <sz val="15"/>
      <name val="Cordia New"/>
      <family val="2"/>
    </font>
    <font>
      <sz val="15.5"/>
      <name val="Cordia New"/>
      <family val="2"/>
    </font>
    <font>
      <b/>
      <sz val="15.5"/>
      <name val="Cordia New"/>
      <family val="2"/>
    </font>
    <font>
      <sz val="13.5"/>
      <name val="Cordia New"/>
      <family val="2"/>
    </font>
    <font>
      <b/>
      <sz val="14"/>
      <name val="Cordia New"/>
      <family val="2"/>
    </font>
    <font>
      <sz val="15"/>
      <color theme="0"/>
      <name val="Cordia New"/>
      <family val="2"/>
    </font>
    <font>
      <b/>
      <sz val="13"/>
      <name val="Cordia New"/>
      <family val="2"/>
    </font>
    <font>
      <sz val="16"/>
      <name val="AngsanaUPC"/>
      <family val="1"/>
    </font>
    <font>
      <sz val="14.5"/>
      <name val="Cordia New"/>
      <family val="2"/>
    </font>
    <font>
      <sz val="14"/>
      <color indexed="8"/>
      <name val="Cordia New"/>
      <family val="2"/>
    </font>
    <font>
      <sz val="14.5"/>
      <color indexed="8"/>
      <name val="Cordia New"/>
      <family val="2"/>
    </font>
    <font>
      <sz val="16"/>
      <name val="TH SarabunPSK"/>
      <family val="2"/>
    </font>
    <font>
      <sz val="14"/>
      <name val="TH SarabunPSK"/>
      <family val="2"/>
    </font>
    <font>
      <b/>
      <sz val="14"/>
      <name val="TH Sarabun New"/>
      <family val="2"/>
    </font>
    <font>
      <sz val="16"/>
      <color theme="0"/>
      <name val="TH SarabunPSK"/>
      <family val="2"/>
    </font>
    <font>
      <sz val="15.5"/>
      <color theme="1"/>
      <name val="Cordia New"/>
      <family val="2"/>
    </font>
    <font>
      <sz val="14"/>
      <color theme="1"/>
      <name val="Cordia New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87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4" fillId="0" borderId="0"/>
    <xf numFmtId="43" fontId="2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2" applyFont="1"/>
    <xf numFmtId="0" fontId="5" fillId="0" borderId="0" xfId="2" applyFont="1"/>
    <xf numFmtId="0" fontId="6" fillId="0" borderId="0" xfId="2" applyFont="1"/>
    <xf numFmtId="0" fontId="7" fillId="0" borderId="0" xfId="2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4" fontId="6" fillId="0" borderId="0" xfId="0" applyNumberFormat="1" applyFont="1" applyAlignment="1">
      <alignment horizontal="left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/>
    <xf numFmtId="4" fontId="6" fillId="0" borderId="0" xfId="0" applyNumberFormat="1" applyFont="1" applyAlignment="1">
      <alignment horizontal="center"/>
    </xf>
    <xf numFmtId="4" fontId="8" fillId="0" borderId="0" xfId="0" applyNumberFormat="1" applyFont="1"/>
    <xf numFmtId="0" fontId="7" fillId="2" borderId="2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43" fontId="8" fillId="2" borderId="3" xfId="3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6" xfId="2" applyFont="1" applyBorder="1" applyAlignment="1">
      <alignment horizontal="left"/>
    </xf>
    <xf numFmtId="0" fontId="9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43" fontId="8" fillId="0" borderId="9" xfId="2" applyNumberFormat="1" applyFont="1" applyBorder="1" applyAlignment="1">
      <alignment horizontal="center" vertical="center"/>
    </xf>
    <xf numFmtId="43" fontId="8" fillId="0" borderId="9" xfId="3" applyFont="1" applyFill="1" applyBorder="1" applyAlignment="1">
      <alignment horizontal="center" vertical="center"/>
    </xf>
    <xf numFmtId="187" fontId="8" fillId="0" borderId="9" xfId="1" applyFont="1" applyFill="1" applyBorder="1" applyAlignment="1">
      <alignment horizontal="center" vertical="center"/>
    </xf>
    <xf numFmtId="187" fontId="8" fillId="0" borderId="5" xfId="1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0" xfId="2" applyFont="1" applyBorder="1" applyAlignment="1">
      <alignment vertical="center"/>
    </xf>
    <xf numFmtId="0" fontId="8" fillId="0" borderId="11" xfId="2" applyFont="1" applyBorder="1" applyAlignment="1">
      <alignment vertical="center"/>
    </xf>
    <xf numFmtId="0" fontId="8" fillId="0" borderId="12" xfId="2" applyFont="1" applyBorder="1" applyAlignment="1">
      <alignment vertical="center"/>
    </xf>
    <xf numFmtId="43" fontId="8" fillId="0" borderId="5" xfId="3" applyFont="1" applyBorder="1" applyAlignment="1">
      <alignment horizontal="center" vertical="center"/>
    </xf>
    <xf numFmtId="43" fontId="8" fillId="0" borderId="5" xfId="3" applyFont="1" applyBorder="1"/>
    <xf numFmtId="188" fontId="8" fillId="0" borderId="5" xfId="3" applyNumberFormat="1" applyFont="1" applyBorder="1"/>
    <xf numFmtId="43" fontId="3" fillId="0" borderId="0" xfId="2" applyNumberFormat="1" applyFont="1"/>
    <xf numFmtId="0" fontId="8" fillId="0" borderId="13" xfId="2" applyFont="1" applyBorder="1"/>
    <xf numFmtId="0" fontId="8" fillId="0" borderId="14" xfId="2" applyFont="1" applyBorder="1"/>
    <xf numFmtId="0" fontId="8" fillId="0" borderId="15" xfId="2" applyFont="1" applyBorder="1"/>
    <xf numFmtId="0" fontId="8" fillId="0" borderId="16" xfId="2" applyFont="1" applyBorder="1" applyAlignment="1">
      <alignment horizontal="center"/>
    </xf>
    <xf numFmtId="43" fontId="8" fillId="0" borderId="16" xfId="3" applyFont="1" applyBorder="1" applyAlignment="1">
      <alignment horizontal="center" vertical="center"/>
    </xf>
    <xf numFmtId="43" fontId="8" fillId="0" borderId="16" xfId="3" applyFont="1" applyBorder="1"/>
    <xf numFmtId="0" fontId="7" fillId="0" borderId="13" xfId="2" applyFont="1" applyBorder="1"/>
    <xf numFmtId="0" fontId="8" fillId="0" borderId="16" xfId="2" applyFont="1" applyBorder="1" applyAlignment="1">
      <alignment horizontal="center" vertical="center"/>
    </xf>
    <xf numFmtId="188" fontId="8" fillId="0" borderId="16" xfId="3" applyNumberFormat="1" applyFont="1" applyBorder="1"/>
    <xf numFmtId="0" fontId="8" fillId="0" borderId="10" xfId="2" applyFont="1" applyBorder="1"/>
    <xf numFmtId="0" fontId="8" fillId="0" borderId="11" xfId="2" applyFont="1" applyBorder="1"/>
    <xf numFmtId="0" fontId="8" fillId="0" borderId="12" xfId="2" applyFont="1" applyBorder="1"/>
    <xf numFmtId="0" fontId="8" fillId="0" borderId="5" xfId="2" applyFont="1" applyBorder="1" applyAlignment="1">
      <alignment horizontal="center"/>
    </xf>
    <xf numFmtId="0" fontId="8" fillId="0" borderId="17" xfId="2" applyFont="1" applyBorder="1" applyAlignment="1">
      <alignment horizontal="center" vertical="center"/>
    </xf>
    <xf numFmtId="0" fontId="8" fillId="0" borderId="18" xfId="2" applyFont="1" applyBorder="1"/>
    <xf numFmtId="0" fontId="8" fillId="0" borderId="19" xfId="2" applyFont="1" applyBorder="1"/>
    <xf numFmtId="0" fontId="8" fillId="0" borderId="20" xfId="2" applyFont="1" applyBorder="1"/>
    <xf numFmtId="43" fontId="8" fillId="0" borderId="21" xfId="3" applyFont="1" applyBorder="1" applyAlignment="1">
      <alignment horizontal="center" vertical="center"/>
    </xf>
    <xf numFmtId="0" fontId="9" fillId="0" borderId="17" xfId="2" applyFont="1" applyBorder="1" applyAlignment="1">
      <alignment horizontal="center" vertical="center"/>
    </xf>
    <xf numFmtId="0" fontId="9" fillId="0" borderId="18" xfId="2" applyFont="1" applyBorder="1"/>
    <xf numFmtId="0" fontId="9" fillId="0" borderId="19" xfId="2" applyFont="1" applyBorder="1"/>
    <xf numFmtId="0" fontId="8" fillId="0" borderId="21" xfId="2" applyFont="1" applyBorder="1" applyAlignment="1">
      <alignment horizontal="center"/>
    </xf>
    <xf numFmtId="0" fontId="9" fillId="0" borderId="22" xfId="2" applyFont="1" applyBorder="1" applyAlignment="1">
      <alignment horizontal="center" vertical="center"/>
    </xf>
    <xf numFmtId="0" fontId="9" fillId="0" borderId="23" xfId="2" applyFont="1" applyBorder="1"/>
    <xf numFmtId="0" fontId="8" fillId="0" borderId="24" xfId="2" applyFont="1" applyBorder="1"/>
    <xf numFmtId="0" fontId="8" fillId="0" borderId="25" xfId="2" applyFont="1" applyBorder="1"/>
    <xf numFmtId="0" fontId="8" fillId="0" borderId="22" xfId="2" applyFont="1" applyBorder="1" applyAlignment="1">
      <alignment horizontal="center"/>
    </xf>
    <xf numFmtId="43" fontId="8" fillId="0" borderId="22" xfId="3" applyFont="1" applyBorder="1" applyAlignment="1">
      <alignment horizontal="center" vertical="center"/>
    </xf>
    <xf numFmtId="43" fontId="8" fillId="0" borderId="22" xfId="3" applyFont="1" applyBorder="1"/>
    <xf numFmtId="188" fontId="8" fillId="0" borderId="22" xfId="3" applyNumberFormat="1" applyFont="1" applyBorder="1"/>
    <xf numFmtId="0" fontId="8" fillId="0" borderId="22" xfId="2" applyFont="1" applyBorder="1" applyAlignment="1">
      <alignment horizontal="center" vertical="center"/>
    </xf>
    <xf numFmtId="0" fontId="8" fillId="0" borderId="23" xfId="2" applyFont="1" applyBorder="1"/>
    <xf numFmtId="43" fontId="8" fillId="0" borderId="17" xfId="3" applyFont="1" applyBorder="1"/>
    <xf numFmtId="0" fontId="10" fillId="0" borderId="0" xfId="2" applyFont="1"/>
    <xf numFmtId="0" fontId="3" fillId="0" borderId="0" xfId="2" applyFont="1" applyAlignment="1">
      <alignment horizontal="centerContinuous"/>
    </xf>
    <xf numFmtId="43" fontId="8" fillId="0" borderId="26" xfId="2" applyNumberFormat="1" applyFont="1" applyBorder="1"/>
    <xf numFmtId="0" fontId="5" fillId="0" borderId="0" xfId="2" applyFont="1" applyAlignment="1">
      <alignment horizontal="center"/>
    </xf>
    <xf numFmtId="43" fontId="8" fillId="0" borderId="26" xfId="3" applyFont="1" applyBorder="1" applyAlignment="1">
      <alignment horizontal="right"/>
    </xf>
    <xf numFmtId="0" fontId="11" fillId="0" borderId="0" xfId="2" applyFont="1" applyAlignment="1">
      <alignment horizontal="center"/>
    </xf>
    <xf numFmtId="43" fontId="9" fillId="0" borderId="27" xfId="3" applyFont="1" applyBorder="1" applyAlignment="1">
      <alignment horizontal="right"/>
    </xf>
    <xf numFmtId="0" fontId="12" fillId="0" borderId="0" xfId="2" applyFont="1"/>
    <xf numFmtId="43" fontId="12" fillId="3" borderId="0" xfId="2" applyNumberFormat="1" applyFont="1" applyFill="1"/>
    <xf numFmtId="0" fontId="5" fillId="0" borderId="11" xfId="2" applyFont="1" applyBorder="1"/>
    <xf numFmtId="0" fontId="3" fillId="0" borderId="0" xfId="2" applyFont="1" applyAlignment="1">
      <alignment horizontal="center"/>
    </xf>
    <xf numFmtId="43" fontId="13" fillId="0" borderId="0" xfId="3" applyFont="1" applyBorder="1"/>
    <xf numFmtId="0" fontId="3" fillId="0" borderId="0" xfId="4" applyFont="1"/>
    <xf numFmtId="0" fontId="15" fillId="0" borderId="0" xfId="5" applyFont="1" applyAlignment="1">
      <alignment horizontal="center"/>
    </xf>
    <xf numFmtId="0" fontId="15" fillId="0" borderId="0" xfId="5" applyFont="1"/>
    <xf numFmtId="0" fontId="11" fillId="0" borderId="0" xfId="5" applyFont="1"/>
    <xf numFmtId="0" fontId="11" fillId="0" borderId="0" xfId="5" applyFont="1" applyAlignment="1">
      <alignment horizontal="center"/>
    </xf>
    <xf numFmtId="0" fontId="16" fillId="0" borderId="0" xfId="4" applyFont="1" applyAlignment="1">
      <alignment horizontal="center"/>
    </xf>
    <xf numFmtId="43" fontId="17" fillId="0" borderId="26" xfId="4" applyNumberFormat="1" applyFont="1" applyBorder="1"/>
    <xf numFmtId="188" fontId="15" fillId="0" borderId="26" xfId="6" applyNumberFormat="1" applyFont="1" applyBorder="1" applyAlignment="1"/>
    <xf numFmtId="0" fontId="18" fillId="0" borderId="0" xfId="0" applyFont="1" applyProtection="1">
      <protection locked="0"/>
    </xf>
    <xf numFmtId="0" fontId="19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Protection="1">
      <protection locked="0"/>
    </xf>
    <xf numFmtId="187" fontId="18" fillId="0" borderId="0" xfId="1" applyFont="1" applyProtection="1">
      <protection locked="0"/>
    </xf>
    <xf numFmtId="0" fontId="19" fillId="0" borderId="0" xfId="0" applyFont="1"/>
    <xf numFmtId="0" fontId="18" fillId="0" borderId="0" xfId="0" applyFont="1" applyAlignment="1" applyProtection="1">
      <alignment horizontal="center"/>
      <protection locked="0"/>
    </xf>
    <xf numFmtId="43" fontId="19" fillId="0" borderId="0" xfId="0" applyNumberFormat="1" applyFont="1"/>
    <xf numFmtId="0" fontId="21" fillId="0" borderId="0" xfId="0" applyFont="1" applyAlignment="1" applyProtection="1">
      <alignment horizontal="center"/>
      <protection locked="0"/>
    </xf>
    <xf numFmtId="0" fontId="22" fillId="0" borderId="0" xfId="0" applyFont="1"/>
    <xf numFmtId="0" fontId="23" fillId="0" borderId="0" xfId="0" applyFont="1"/>
    <xf numFmtId="0" fontId="5" fillId="0" borderId="0" xfId="0" applyFont="1"/>
    <xf numFmtId="0" fontId="4" fillId="2" borderId="1" xfId="2" applyFont="1" applyFill="1" applyBorder="1" applyAlignment="1">
      <alignment horizontal="center" vertical="center"/>
    </xf>
    <xf numFmtId="0" fontId="8" fillId="2" borderId="3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</cellXfs>
  <cellStyles count="7">
    <cellStyle name="Comma 4" xfId="6" xr:uid="{38CF90BB-9DC2-4A7C-BA8A-D446309DF260}"/>
    <cellStyle name="Normal 3 2" xfId="4" xr:uid="{78508DAF-454F-4B08-A144-A15F89FF83CC}"/>
    <cellStyle name="เครื่องหมายจุลภาค 4" xfId="3" xr:uid="{53D04E0C-3E6D-455F-91F4-F47F498B65B0}"/>
    <cellStyle name="จุลภาค" xfId="1" builtinId="3"/>
    <cellStyle name="ปกติ" xfId="0" builtinId="0"/>
    <cellStyle name="ปกติ 3 2" xfId="2" xr:uid="{1E616945-F8FA-497D-9276-7AA3ADF51F7B}"/>
    <cellStyle name="ปกติ 5 2" xfId="5" xr:uid="{DBF7B750-EB1A-4C40-984C-B432EAC08D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A%20A%20A\0&#3591;&#3634;&#3609;&#3648;&#3607;&#3624;&#3610;&#3634;&#3621;&#3605;&#3635;&#3610;&#3621;&#3648;&#3623;&#3637;&#3618;&#3591;&#3594;&#3633;&#3618;\2&#3591;&#3634;&#3609;&#3611;&#3637;67\1.&#3619;&#3656;&#3634;&#3591;&#3591;&#3610;&#3611;&#3619;&#3632;&#3617;&#3634;&#3603;%20&#3611;&#3637;67\2&#3592;&#3656;&#3634;&#3618;&#3586;&#3634;&#3604;&#3648;&#3591;&#3636;&#3609;&#3626;&#3632;&#3626;&#3617;\00&#3619;&#3634;&#3588;&#3634;&#3585;&#3621;&#3634;&#3591;\Box%20con\&#3627;&#3617;&#3641;&#3656;10%20&#3606;&#3609;&#3609;%20&#3648;&#3586;&#3657;&#3634;&#3624;&#3641;&#3609;&#3618;&#3660;+box.xls" TargetMode="External"/><Relationship Id="rId1" Type="http://schemas.openxmlformats.org/officeDocument/2006/relationships/externalLinkPath" Target="file:///D:\A%20A%20A\0&#3591;&#3634;&#3609;&#3648;&#3607;&#3624;&#3610;&#3634;&#3621;&#3605;&#3635;&#3610;&#3621;&#3648;&#3623;&#3637;&#3618;&#3591;&#3594;&#3633;&#3618;\2&#3591;&#3634;&#3609;&#3611;&#3637;67\1.&#3619;&#3656;&#3634;&#3591;&#3591;&#3610;&#3611;&#3619;&#3632;&#3617;&#3634;&#3603;%20&#3611;&#3637;67\2&#3592;&#3656;&#3634;&#3618;&#3586;&#3634;&#3604;&#3648;&#3591;&#3636;&#3609;&#3626;&#3632;&#3626;&#3617;\00&#3619;&#3634;&#3588;&#3634;&#3585;&#3621;&#3634;&#3591;\Box%20con\&#3627;&#3617;&#3641;&#3656;10%20&#3606;&#3609;&#3609;%20&#3648;&#3586;&#3657;&#3634;&#3624;&#3641;&#3609;&#3618;&#3660;+bo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อ่านก่อน"/>
      <sheetName val="ปร.5,6"/>
      <sheetName val="ข้อมูลโครงการ"/>
      <sheetName val="ถอดวัสดุ"/>
      <sheetName val="Unit Cost"/>
      <sheetName val="ข้อมูลวัสดุ"/>
      <sheetName val="สรุปวัสดุและค่าดำเนินการ"/>
      <sheetName val="ข้อมูลค่าแรงงาน"/>
      <sheetName val="ระยะทางและค่าขนส่ง"/>
      <sheetName val="ข้อมูลงานคอนกรีต"/>
      <sheetName val="รวมตารางคำนวณ"/>
      <sheetName val="รถ 6 ล้อ"/>
      <sheetName val="ข้อมูลขนส่ง 6 ล้อ"/>
      <sheetName val="รถ 10 ล้อ"/>
      <sheetName val="ข้อมูลขนส่ง 10 ล้อ"/>
      <sheetName val="รถ 10 ล้อ+พ่วง"/>
      <sheetName val="ข้อมูลขนส่ง 10 ล้อ + ลากพ่วง"/>
      <sheetName val="ค่าดำเนินการ+ค่าเสื่อมราคา"/>
      <sheetName val="ค่าดำเนินการ+ค่าเสื่อม_2"/>
    </sheetNames>
    <sheetDataSet>
      <sheetData sheetId="0"/>
      <sheetData sheetId="1"/>
      <sheetData sheetId="2">
        <row r="72">
          <cell r="R72">
            <v>4.875</v>
          </cell>
        </row>
      </sheetData>
      <sheetData sheetId="3">
        <row r="12">
          <cell r="L12">
            <v>390</v>
          </cell>
        </row>
        <row r="14">
          <cell r="L14">
            <v>19.5</v>
          </cell>
        </row>
        <row r="16">
          <cell r="L16">
            <v>390</v>
          </cell>
        </row>
        <row r="44">
          <cell r="L44">
            <v>6</v>
          </cell>
        </row>
        <row r="66">
          <cell r="L66">
            <v>27</v>
          </cell>
        </row>
        <row r="83">
          <cell r="L83">
            <v>65</v>
          </cell>
        </row>
      </sheetData>
      <sheetData sheetId="4">
        <row r="16">
          <cell r="L16">
            <v>1.79</v>
          </cell>
        </row>
        <row r="24">
          <cell r="L24">
            <v>654.20000000000005</v>
          </cell>
        </row>
        <row r="41">
          <cell r="L41">
            <v>360.37</v>
          </cell>
        </row>
        <row r="68">
          <cell r="J68">
            <v>157.07</v>
          </cell>
        </row>
        <row r="92">
          <cell r="J92">
            <v>142.43</v>
          </cell>
        </row>
        <row r="110">
          <cell r="J110">
            <v>89.49</v>
          </cell>
        </row>
      </sheetData>
      <sheetData sheetId="5"/>
      <sheetData sheetId="6">
        <row r="18">
          <cell r="L18">
            <v>436.45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ECB1B-8B22-4763-922B-52283E03FD2E}">
  <dimension ref="A1:L42"/>
  <sheetViews>
    <sheetView tabSelected="1" workbookViewId="0">
      <selection activeCell="B22" sqref="B22"/>
    </sheetView>
  </sheetViews>
  <sheetFormatPr defaultColWidth="8.140625" defaultRowHeight="23.25" x14ac:dyDescent="0.5"/>
  <cols>
    <col min="1" max="1" width="6.140625" customWidth="1"/>
    <col min="2" max="2" width="9.7109375" customWidth="1"/>
    <col min="3" max="3" width="13.28515625" customWidth="1"/>
    <col min="4" max="4" width="22.28515625" customWidth="1"/>
    <col min="5" max="5" width="9.42578125" customWidth="1"/>
    <col min="6" max="6" width="9.85546875" customWidth="1"/>
    <col min="7" max="7" width="13.85546875" bestFit="1" customWidth="1"/>
    <col min="8" max="8" width="21.7109375" customWidth="1"/>
    <col min="9" max="9" width="15.7109375" customWidth="1"/>
    <col min="10" max="10" width="20.5703125" customWidth="1"/>
    <col min="11" max="11" width="13.7109375" customWidth="1"/>
    <col min="12" max="12" width="3.28515625" customWidth="1"/>
  </cols>
  <sheetData>
    <row r="1" spans="1:12" s="1" customFormat="1" ht="24" thickBot="1" x14ac:dyDescent="0.55000000000000004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2"/>
    </row>
    <row r="2" spans="1:12" ht="24.75" thickTop="1" x14ac:dyDescent="0.55000000000000004">
      <c r="A2" s="3" t="s">
        <v>1</v>
      </c>
      <c r="B2" s="3"/>
      <c r="C2" s="3"/>
      <c r="D2" s="3"/>
      <c r="E2" s="3"/>
      <c r="F2" s="3"/>
      <c r="G2" s="3"/>
      <c r="H2" s="3"/>
      <c r="I2" s="3"/>
      <c r="J2" s="4"/>
      <c r="K2" s="3"/>
      <c r="L2" s="3"/>
    </row>
    <row r="3" spans="1:12" ht="24" x14ac:dyDescent="0.5">
      <c r="A3" s="5" t="s">
        <v>2</v>
      </c>
      <c r="B3" s="6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ht="24" x14ac:dyDescent="0.55000000000000004">
      <c r="A4" s="8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7"/>
    </row>
    <row r="5" spans="1:12" ht="24" x14ac:dyDescent="0.55000000000000004">
      <c r="A5" s="10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7"/>
    </row>
    <row r="6" spans="1:12" ht="24" x14ac:dyDescent="0.55000000000000004">
      <c r="A6" s="10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7"/>
    </row>
    <row r="7" spans="1:12" ht="24" x14ac:dyDescent="0.55000000000000004">
      <c r="A7" s="10" t="s">
        <v>6</v>
      </c>
      <c r="B7" s="10"/>
      <c r="C7" s="11"/>
      <c r="D7" s="12"/>
      <c r="E7" s="13"/>
      <c r="F7" s="12"/>
      <c r="G7" s="13"/>
      <c r="H7" s="9"/>
      <c r="I7" s="9"/>
      <c r="J7" s="12"/>
      <c r="K7" s="12"/>
      <c r="L7" s="12"/>
    </row>
    <row r="8" spans="1:12" ht="24" x14ac:dyDescent="0.55000000000000004">
      <c r="A8" s="12" t="s">
        <v>7</v>
      </c>
      <c r="B8" s="12"/>
      <c r="C8" s="11"/>
      <c r="D8" s="12"/>
      <c r="E8" s="12"/>
      <c r="F8" s="9"/>
      <c r="G8" s="9"/>
      <c r="H8" s="12" t="s">
        <v>8</v>
      </c>
      <c r="I8" s="12"/>
      <c r="J8" s="13"/>
      <c r="K8" s="12"/>
      <c r="L8" s="12"/>
    </row>
    <row r="9" spans="1:12" ht="24" x14ac:dyDescent="0.55000000000000004">
      <c r="A9" s="12" t="s">
        <v>9</v>
      </c>
      <c r="B9" s="12"/>
      <c r="C9" s="11"/>
      <c r="D9" s="12"/>
      <c r="E9" s="12"/>
      <c r="F9" s="9"/>
      <c r="G9" s="9"/>
      <c r="H9" s="9"/>
      <c r="I9" s="10"/>
      <c r="J9" s="13"/>
      <c r="K9" s="12"/>
      <c r="L9" s="12"/>
    </row>
    <row r="10" spans="1:12" ht="24" x14ac:dyDescent="0.55000000000000004">
      <c r="A10" s="14" t="s">
        <v>10</v>
      </c>
      <c r="B10" s="12"/>
      <c r="C10" s="11"/>
      <c r="D10" s="12"/>
      <c r="E10" s="12"/>
      <c r="F10" s="12"/>
      <c r="G10" s="12"/>
      <c r="H10" s="12"/>
      <c r="I10" s="12"/>
      <c r="J10" s="12"/>
      <c r="K10" s="12"/>
      <c r="L10" s="12"/>
    </row>
    <row r="11" spans="1:12" ht="24" thickBot="1" x14ac:dyDescent="0.55000000000000004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ht="24.75" thickBot="1" x14ac:dyDescent="0.55000000000000004">
      <c r="A12" s="15" t="s">
        <v>11</v>
      </c>
      <c r="B12" s="104" t="s">
        <v>12</v>
      </c>
      <c r="C12" s="104"/>
      <c r="D12" s="104"/>
      <c r="E12" s="16" t="s">
        <v>13</v>
      </c>
      <c r="F12" s="16" t="s">
        <v>14</v>
      </c>
      <c r="G12" s="17" t="s">
        <v>15</v>
      </c>
      <c r="H12" s="16" t="s">
        <v>16</v>
      </c>
      <c r="I12" s="16" t="s">
        <v>17</v>
      </c>
      <c r="J12" s="16" t="s">
        <v>18</v>
      </c>
      <c r="K12" s="18" t="s">
        <v>19</v>
      </c>
      <c r="L12" s="1"/>
    </row>
    <row r="13" spans="1:12" ht="24" x14ac:dyDescent="0.5">
      <c r="A13" s="19">
        <v>1</v>
      </c>
      <c r="B13" s="20" t="s">
        <v>20</v>
      </c>
      <c r="C13" s="21"/>
      <c r="D13" s="22"/>
      <c r="E13" s="23" t="s">
        <v>21</v>
      </c>
      <c r="F13" s="24">
        <f>SUM(F14)</f>
        <v>390</v>
      </c>
      <c r="G13" s="25">
        <v>0</v>
      </c>
      <c r="H13" s="26">
        <v>0</v>
      </c>
      <c r="I13" s="26">
        <v>0</v>
      </c>
      <c r="J13" s="26">
        <v>0</v>
      </c>
      <c r="K13" s="27">
        <v>0</v>
      </c>
      <c r="L13" s="1"/>
    </row>
    <row r="14" spans="1:12" ht="24" x14ac:dyDescent="0.55000000000000004">
      <c r="A14" s="28"/>
      <c r="B14" s="29" t="s">
        <v>22</v>
      </c>
      <c r="C14" s="30"/>
      <c r="D14" s="31"/>
      <c r="E14" s="28" t="s">
        <v>21</v>
      </c>
      <c r="F14" s="32">
        <f>IF(M14=0,ROUND([1]ถอดวัสดุ!L12,2),M14)</f>
        <v>390</v>
      </c>
      <c r="G14" s="33">
        <f>ROUND(IF(F14=0,0,'[1]Unit Cost'!L16),2)</f>
        <v>1.79</v>
      </c>
      <c r="H14" s="33">
        <f t="shared" ref="H14:H21" si="0">ROUND(F14*G14,2)</f>
        <v>698.1</v>
      </c>
      <c r="I14" s="34">
        <f>$H$29</f>
        <v>1.3848</v>
      </c>
      <c r="J14" s="33">
        <f>ROUND(G14*I14,2)</f>
        <v>2.48</v>
      </c>
      <c r="K14" s="32">
        <f>ROUNDDOWN(H14*I14,2)</f>
        <v>966.72</v>
      </c>
      <c r="L14" s="35"/>
    </row>
    <row r="15" spans="1:12" ht="24" x14ac:dyDescent="0.55000000000000004">
      <c r="A15" s="28"/>
      <c r="B15" s="36" t="s">
        <v>23</v>
      </c>
      <c r="C15" s="37"/>
      <c r="D15" s="38"/>
      <c r="E15" s="39" t="s">
        <v>24</v>
      </c>
      <c r="F15" s="40">
        <f>IF(M15=0,ROUND([1]ถอดวัสดุ!L14,2),M15)</f>
        <v>19.5</v>
      </c>
      <c r="G15" s="41">
        <f>SUM('[1]Unit Cost'!L24)</f>
        <v>654.20000000000005</v>
      </c>
      <c r="H15" s="41">
        <f t="shared" si="0"/>
        <v>12756.9</v>
      </c>
      <c r="I15" s="34">
        <f>$H$29</f>
        <v>1.3848</v>
      </c>
      <c r="J15" s="41">
        <f t="shared" ref="J15:J21" si="1">ROUND(G15*I15,2)</f>
        <v>905.94</v>
      </c>
      <c r="K15" s="32">
        <f>ROUNDDOWN(H15*I15,2)</f>
        <v>17665.75</v>
      </c>
      <c r="L15" s="35"/>
    </row>
    <row r="16" spans="1:12" ht="24" x14ac:dyDescent="0.55000000000000004">
      <c r="A16" s="28"/>
      <c r="B16" s="42" t="s">
        <v>25</v>
      </c>
      <c r="C16" s="37"/>
      <c r="D16" s="38"/>
      <c r="E16" s="39" t="s">
        <v>21</v>
      </c>
      <c r="F16" s="40">
        <f>IF(M16=0,ROUND([1]ถอดวัสดุ!L16,2),M16)</f>
        <v>390</v>
      </c>
      <c r="G16" s="41">
        <f>SUM('[1]Unit Cost'!L41)</f>
        <v>360.37</v>
      </c>
      <c r="H16" s="41">
        <f t="shared" si="0"/>
        <v>140544.29999999999</v>
      </c>
      <c r="I16" s="34">
        <f>$H$29</f>
        <v>1.3848</v>
      </c>
      <c r="J16" s="41">
        <f t="shared" si="1"/>
        <v>499.04</v>
      </c>
      <c r="K16" s="32">
        <f t="shared" ref="K16:K21" si="2">ROUNDDOWN(H16*I16,2)</f>
        <v>194625.74</v>
      </c>
      <c r="L16" s="35"/>
    </row>
    <row r="17" spans="1:12" ht="24" x14ac:dyDescent="0.55000000000000004">
      <c r="A17" s="28"/>
      <c r="B17" s="36" t="s">
        <v>26</v>
      </c>
      <c r="C17" s="37"/>
      <c r="D17" s="38"/>
      <c r="E17" s="39" t="s">
        <v>27</v>
      </c>
      <c r="F17" s="40">
        <f>[1]ถอดวัสดุ!$L$44</f>
        <v>6</v>
      </c>
      <c r="G17" s="41">
        <f>'[1]Unit Cost'!$J$68</f>
        <v>157.07</v>
      </c>
      <c r="H17" s="41">
        <f>ROUND(F17*G17,2)</f>
        <v>942.42</v>
      </c>
      <c r="I17" s="34">
        <f>$H$29</f>
        <v>1.3848</v>
      </c>
      <c r="J17" s="41">
        <f t="shared" si="1"/>
        <v>217.51</v>
      </c>
      <c r="K17" s="32">
        <f t="shared" si="2"/>
        <v>1305.06</v>
      </c>
      <c r="L17" s="35"/>
    </row>
    <row r="18" spans="1:12" ht="24" x14ac:dyDescent="0.55000000000000004">
      <c r="A18" s="28"/>
      <c r="B18" s="36" t="s">
        <v>28</v>
      </c>
      <c r="C18" s="37"/>
      <c r="D18" s="38"/>
      <c r="E18" s="39" t="s">
        <v>27</v>
      </c>
      <c r="F18" s="40">
        <f>[1]ถอดวัสดุ!L66</f>
        <v>27</v>
      </c>
      <c r="G18" s="41">
        <f>'[1]Unit Cost'!J92</f>
        <v>142.43</v>
      </c>
      <c r="H18" s="41">
        <f>ROUND(F18*G18,2)</f>
        <v>3845.61</v>
      </c>
      <c r="I18" s="34">
        <f>$H$29</f>
        <v>1.3848</v>
      </c>
      <c r="J18" s="41">
        <f t="shared" si="1"/>
        <v>197.24</v>
      </c>
      <c r="K18" s="32">
        <f t="shared" si="2"/>
        <v>5325.4</v>
      </c>
      <c r="L18" s="35"/>
    </row>
    <row r="19" spans="1:12" ht="24" x14ac:dyDescent="0.55000000000000004">
      <c r="A19" s="43"/>
      <c r="B19" s="36" t="s">
        <v>29</v>
      </c>
      <c r="C19" s="37"/>
      <c r="D19" s="38"/>
      <c r="E19" s="39" t="s">
        <v>27</v>
      </c>
      <c r="F19" s="40">
        <f>[1]ถอดวัสดุ!L83</f>
        <v>65</v>
      </c>
      <c r="G19" s="41">
        <f>+'[1]Unit Cost'!J110</f>
        <v>89.49</v>
      </c>
      <c r="H19" s="41">
        <f t="shared" si="0"/>
        <v>5816.85</v>
      </c>
      <c r="I19" s="44">
        <f>+H29</f>
        <v>1.3848</v>
      </c>
      <c r="J19" s="41">
        <f t="shared" si="1"/>
        <v>123.93</v>
      </c>
      <c r="K19" s="32">
        <f t="shared" si="2"/>
        <v>8055.17</v>
      </c>
      <c r="L19" s="35"/>
    </row>
    <row r="20" spans="1:12" ht="24" x14ac:dyDescent="0.55000000000000004">
      <c r="A20" s="28"/>
      <c r="B20" s="45" t="s">
        <v>30</v>
      </c>
      <c r="C20" s="46"/>
      <c r="D20" s="47"/>
      <c r="E20" s="48" t="s">
        <v>24</v>
      </c>
      <c r="F20" s="32">
        <f>[1]ข้อมูลโครงการ!$R$72</f>
        <v>4.875</v>
      </c>
      <c r="G20" s="33">
        <f>[1]สรุปวัสดุและค่าดำเนินการ!L18</f>
        <v>436.45</v>
      </c>
      <c r="H20" s="33">
        <f t="shared" si="0"/>
        <v>2127.69</v>
      </c>
      <c r="I20" s="34">
        <f>$H$29</f>
        <v>1.3848</v>
      </c>
      <c r="J20" s="33">
        <f t="shared" si="1"/>
        <v>604.4</v>
      </c>
      <c r="K20" s="32">
        <f t="shared" si="2"/>
        <v>2946.42</v>
      </c>
      <c r="L20" s="35"/>
    </row>
    <row r="21" spans="1:12" ht="24" x14ac:dyDescent="0.55000000000000004">
      <c r="A21" s="49"/>
      <c r="B21" s="50" t="s">
        <v>31</v>
      </c>
      <c r="C21" s="51"/>
      <c r="D21" s="52"/>
      <c r="E21" s="48" t="s">
        <v>24</v>
      </c>
      <c r="F21" s="53">
        <v>10</v>
      </c>
      <c r="G21" s="41">
        <v>100</v>
      </c>
      <c r="H21" s="41">
        <f t="shared" si="0"/>
        <v>1000</v>
      </c>
      <c r="I21" s="34">
        <f>+H29</f>
        <v>1.3848</v>
      </c>
      <c r="J21" s="41">
        <f t="shared" si="1"/>
        <v>138.47999999999999</v>
      </c>
      <c r="K21" s="32">
        <f t="shared" si="2"/>
        <v>1384.8</v>
      </c>
      <c r="L21" s="35"/>
    </row>
    <row r="22" spans="1:12" ht="24" x14ac:dyDescent="0.55000000000000004">
      <c r="A22" s="54">
        <v>2</v>
      </c>
      <c r="B22" s="55" t="s">
        <v>32</v>
      </c>
      <c r="C22" s="56"/>
      <c r="D22" s="52"/>
      <c r="E22" s="57" t="s">
        <v>33</v>
      </c>
      <c r="F22" s="53">
        <v>1</v>
      </c>
      <c r="G22" s="41">
        <v>286666.25</v>
      </c>
      <c r="H22" s="41">
        <f>ROUND(F22*G22,2)</f>
        <v>286666.25</v>
      </c>
      <c r="I22" s="34">
        <v>1.2799</v>
      </c>
      <c r="J22" s="41">
        <f>ROUND(G22*I22,2)</f>
        <v>366904.13</v>
      </c>
      <c r="K22" s="32">
        <f>ROUNDDOWN(H22*I22,2)</f>
        <v>366904.13</v>
      </c>
      <c r="L22" s="35"/>
    </row>
    <row r="23" spans="1:12" ht="24" x14ac:dyDescent="0.55000000000000004">
      <c r="A23" s="58">
        <v>3</v>
      </c>
      <c r="B23" s="59" t="s">
        <v>34</v>
      </c>
      <c r="C23" s="60"/>
      <c r="D23" s="61"/>
      <c r="E23" s="62" t="s">
        <v>35</v>
      </c>
      <c r="F23" s="63">
        <v>1</v>
      </c>
      <c r="G23" s="64">
        <v>2000</v>
      </c>
      <c r="H23" s="33"/>
      <c r="I23" s="65"/>
      <c r="J23" s="64"/>
      <c r="K23" s="32">
        <v>2000</v>
      </c>
      <c r="L23" s="35"/>
    </row>
    <row r="24" spans="1:12" ht="24" x14ac:dyDescent="0.55000000000000004">
      <c r="A24" s="66"/>
      <c r="B24" s="67"/>
      <c r="C24" s="60"/>
      <c r="D24" s="61"/>
      <c r="E24" s="62"/>
      <c r="F24" s="63"/>
      <c r="G24" s="64"/>
      <c r="H24" s="68"/>
      <c r="I24" s="65"/>
      <c r="J24" s="64"/>
      <c r="K24" s="53"/>
      <c r="L24" s="35"/>
    </row>
    <row r="25" spans="1:12" ht="24" x14ac:dyDescent="0.55000000000000004">
      <c r="A25" s="69"/>
      <c r="B25" s="70"/>
      <c r="C25" s="70"/>
      <c r="D25" s="70"/>
      <c r="E25" s="1"/>
      <c r="F25" s="1"/>
      <c r="G25" s="1"/>
      <c r="H25" s="71">
        <f>SUM(H14:H24)</f>
        <v>454398.12</v>
      </c>
      <c r="I25" s="1"/>
      <c r="J25" s="72" t="s">
        <v>36</v>
      </c>
      <c r="K25" s="73">
        <f>SUM(K14:K24)</f>
        <v>601179.18999999994</v>
      </c>
      <c r="L25" s="35"/>
    </row>
    <row r="26" spans="1:12" ht="24" thickBot="1" x14ac:dyDescent="0.55000000000000004">
      <c r="A26" s="1"/>
      <c r="B26" s="1"/>
      <c r="C26" s="1"/>
      <c r="D26" s="1"/>
      <c r="E26" s="35"/>
      <c r="F26" s="72" t="s">
        <v>37</v>
      </c>
      <c r="G26" s="105" t="str">
        <f>BAHTTEXT(K26)</f>
        <v>หกแสนหนึ่งพันหนึ่งร้อยเจ็ดสิบเก้าบาทสิบเก้าสตางค์</v>
      </c>
      <c r="H26" s="105"/>
      <c r="I26" s="105"/>
      <c r="J26" s="74" t="s">
        <v>38</v>
      </c>
      <c r="K26" s="75">
        <f>_xlfn.FLOOR.MATH(K25,0.001)</f>
        <v>601179.19000000006</v>
      </c>
      <c r="L26" s="1"/>
    </row>
    <row r="27" spans="1:12" ht="24.75" thickTop="1" x14ac:dyDescent="0.55000000000000004">
      <c r="A27" s="4"/>
      <c r="B27" s="76" t="s">
        <v>39</v>
      </c>
      <c r="C27" s="76"/>
      <c r="D27" s="76"/>
      <c r="E27" s="77">
        <f>SUM(K26/F13)</f>
        <v>1541.4851025641028</v>
      </c>
      <c r="F27" s="76" t="s">
        <v>40</v>
      </c>
      <c r="G27" s="76"/>
      <c r="H27" s="78"/>
      <c r="I27" s="78"/>
      <c r="J27" s="79"/>
      <c r="K27" s="80"/>
      <c r="L27" s="81"/>
    </row>
    <row r="28" spans="1:12" x14ac:dyDescent="0.5">
      <c r="A28" s="82" t="s">
        <v>41</v>
      </c>
      <c r="B28" s="83" t="s">
        <v>42</v>
      </c>
      <c r="C28" s="84"/>
      <c r="D28" s="85"/>
      <c r="E28" s="85"/>
      <c r="F28" s="85"/>
      <c r="G28" s="86" t="s">
        <v>43</v>
      </c>
      <c r="H28" s="87">
        <f>H25</f>
        <v>454398.12</v>
      </c>
      <c r="I28" s="81"/>
      <c r="J28" s="81"/>
      <c r="K28" s="81"/>
      <c r="L28" s="81"/>
    </row>
    <row r="29" spans="1:12" x14ac:dyDescent="0.5">
      <c r="A29" s="82" t="s">
        <v>44</v>
      </c>
      <c r="B29" s="83" t="s">
        <v>45</v>
      </c>
      <c r="C29" s="84"/>
      <c r="D29" s="85"/>
      <c r="E29" s="85"/>
      <c r="F29" s="85"/>
      <c r="G29" s="86" t="s">
        <v>43</v>
      </c>
      <c r="H29" s="88">
        <v>1.3848</v>
      </c>
      <c r="I29" s="81"/>
      <c r="J29" s="81"/>
      <c r="K29" s="81"/>
      <c r="L29" s="81"/>
    </row>
    <row r="30" spans="1:12" x14ac:dyDescent="0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ht="24" x14ac:dyDescent="0.55000000000000004">
      <c r="A31" s="89"/>
      <c r="B31" s="90"/>
      <c r="C31" s="89"/>
      <c r="D31" s="89"/>
      <c r="E31" s="89"/>
      <c r="F31" s="90"/>
      <c r="G31" s="91"/>
      <c r="H31" s="92"/>
      <c r="I31" s="89"/>
      <c r="J31" s="92"/>
      <c r="K31" s="91"/>
      <c r="L31" s="91"/>
    </row>
    <row r="32" spans="1:12" ht="24" x14ac:dyDescent="0.55000000000000004">
      <c r="A32" s="89"/>
      <c r="B32" s="90"/>
      <c r="C32" s="89"/>
      <c r="D32" s="89"/>
      <c r="E32" s="89"/>
      <c r="F32" s="90"/>
      <c r="G32" s="89"/>
      <c r="H32" s="89"/>
      <c r="I32" s="89"/>
      <c r="J32" s="89"/>
      <c r="K32" s="89"/>
      <c r="L32" s="89"/>
    </row>
    <row r="33" spans="1:12" ht="24" x14ac:dyDescent="0.55000000000000004">
      <c r="A33" s="89"/>
      <c r="B33" s="90"/>
      <c r="C33" s="89"/>
      <c r="D33" s="89"/>
      <c r="E33" s="89"/>
      <c r="F33" s="90"/>
      <c r="G33" s="89"/>
      <c r="H33" s="89"/>
      <c r="I33" s="89"/>
      <c r="J33" s="89"/>
      <c r="K33" s="89"/>
      <c r="L33" s="89"/>
    </row>
    <row r="34" spans="1:12" ht="24" x14ac:dyDescent="0.55000000000000004">
      <c r="A34" s="89"/>
      <c r="B34" s="90"/>
      <c r="C34" s="89"/>
      <c r="D34" s="89"/>
      <c r="F34" s="93"/>
      <c r="G34" s="89"/>
      <c r="H34" s="89"/>
      <c r="I34" s="89"/>
      <c r="J34" s="89"/>
      <c r="K34" s="89"/>
      <c r="L34" s="89"/>
    </row>
    <row r="35" spans="1:12" ht="24" x14ac:dyDescent="0.55000000000000004">
      <c r="A35" s="89"/>
      <c r="B35" s="90"/>
      <c r="C35" s="89"/>
      <c r="E35" s="89"/>
      <c r="F35" s="90"/>
      <c r="G35" s="89"/>
      <c r="H35" s="94"/>
      <c r="I35" s="89"/>
      <c r="J35" s="89"/>
      <c r="K35" s="89"/>
      <c r="L35" s="89"/>
    </row>
    <row r="36" spans="1:12" ht="24" x14ac:dyDescent="0.55000000000000004">
      <c r="A36" s="89"/>
      <c r="B36" s="90"/>
      <c r="C36" s="89"/>
      <c r="D36" s="89"/>
      <c r="E36" s="89"/>
      <c r="F36" s="89"/>
      <c r="G36" s="89"/>
      <c r="H36" s="94"/>
      <c r="I36" s="89"/>
      <c r="J36" s="89"/>
      <c r="K36" s="89"/>
      <c r="L36" s="89"/>
    </row>
    <row r="37" spans="1:12" ht="24" x14ac:dyDescent="0.55000000000000004">
      <c r="A37" s="89"/>
      <c r="B37" s="90"/>
      <c r="C37" s="89"/>
      <c r="D37" s="89"/>
      <c r="E37" s="89"/>
      <c r="F37" s="95"/>
      <c r="G37" s="95"/>
      <c r="H37" s="94"/>
      <c r="I37" s="89"/>
      <c r="J37" s="89"/>
      <c r="K37" s="89"/>
      <c r="L37" s="89"/>
    </row>
    <row r="38" spans="1:12" ht="24" x14ac:dyDescent="0.55000000000000004">
      <c r="A38" s="89"/>
      <c r="B38" s="96"/>
      <c r="C38" s="89"/>
      <c r="D38" s="89"/>
      <c r="E38" s="89"/>
      <c r="F38" s="93"/>
      <c r="G38" s="97"/>
      <c r="H38" s="94"/>
      <c r="I38" s="89"/>
      <c r="J38" s="89"/>
      <c r="K38" s="89"/>
      <c r="L38" s="89"/>
    </row>
    <row r="39" spans="1:12" ht="24" x14ac:dyDescent="0.55000000000000004">
      <c r="A39" s="89"/>
      <c r="B39" s="90"/>
      <c r="C39" s="89"/>
      <c r="D39" s="89"/>
      <c r="E39" s="89"/>
      <c r="F39" s="90"/>
      <c r="G39" s="89"/>
      <c r="H39" s="94"/>
      <c r="I39" s="89"/>
      <c r="J39" s="89"/>
      <c r="K39" s="89"/>
      <c r="L39" s="89"/>
    </row>
    <row r="40" spans="1:12" ht="24" x14ac:dyDescent="0.55000000000000004">
      <c r="A40" s="89"/>
      <c r="B40" s="90"/>
      <c r="C40" s="89"/>
      <c r="D40" s="89"/>
      <c r="E40" s="89"/>
      <c r="F40" s="90"/>
      <c r="G40" s="89"/>
      <c r="H40" s="94"/>
      <c r="I40" s="89"/>
      <c r="J40" s="89"/>
      <c r="K40" s="89"/>
      <c r="L40" s="89"/>
    </row>
    <row r="41" spans="1:12" ht="24" x14ac:dyDescent="0.55000000000000004">
      <c r="A41" s="89"/>
      <c r="B41" s="90"/>
      <c r="C41" s="89"/>
      <c r="D41" s="89"/>
      <c r="E41" s="89"/>
      <c r="F41" s="98"/>
      <c r="G41" s="97"/>
      <c r="H41" s="99"/>
      <c r="I41" s="89"/>
      <c r="J41" s="89"/>
      <c r="K41" s="89"/>
      <c r="L41" s="89"/>
    </row>
    <row r="42" spans="1:12" ht="24" x14ac:dyDescent="0.55000000000000004">
      <c r="A42" s="100"/>
      <c r="B42" s="101"/>
      <c r="C42" s="91"/>
      <c r="D42" s="91"/>
      <c r="E42" s="92"/>
      <c r="F42" s="102"/>
      <c r="G42" s="102"/>
      <c r="H42" s="101"/>
      <c r="I42" s="101"/>
      <c r="J42" s="101"/>
      <c r="K42" s="100"/>
      <c r="L42" s="100"/>
    </row>
  </sheetData>
  <mergeCells count="3">
    <mergeCell ref="A1:K1"/>
    <mergeCell ref="B12:D12"/>
    <mergeCell ref="G26:I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Wiangchai</dc:creator>
  <cp:lastModifiedBy>ChockDee_Service</cp:lastModifiedBy>
  <dcterms:created xsi:type="dcterms:W3CDTF">2024-02-08T07:26:05Z</dcterms:created>
  <dcterms:modified xsi:type="dcterms:W3CDTF">2024-02-08T07:33:42Z</dcterms:modified>
</cp:coreProperties>
</file>