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เอกสารแนบปรับปรุงจวนผู้ว่าราชการจังหวัด\"/>
    </mc:Choice>
  </mc:AlternateContent>
  <xr:revisionPtr revIDLastSave="0" documentId="13_ncr:1_{8049E442-52AC-4A20-9E45-4E8213F9DCA5}" xr6:coauthVersionLast="45" xr6:coauthVersionMax="45" xr10:uidLastSave="{00000000-0000-0000-0000-000000000000}"/>
  <bookViews>
    <workbookView xWindow="-120" yWindow="-120" windowWidth="24240" windowHeight="13140" tabRatio="808" firstSheet="12" activeTab="17" xr2:uid="{00000000-000D-0000-FFFF-FFFF00000000}"/>
  </bookViews>
  <sheets>
    <sheet name="ราคาวัสดุ" sheetId="10" r:id="rId1"/>
    <sheet name="ปร.6" sheetId="7" r:id="rId2"/>
    <sheet name="ปร.5(ก)" sheetId="2" r:id="rId3"/>
    <sheet name="ปร5 ข" sheetId="29" r:id="rId4"/>
    <sheet name="ปร.4สรุป" sheetId="15" r:id="rId5"/>
    <sheet name="ปร.4(ข)" sheetId="30" r:id="rId6"/>
    <sheet name="0รื้อถอน" sheetId="11" r:id="rId7"/>
    <sheet name="1.งานปรับปรุงจวน" sheetId="22" r:id="rId8"/>
    <sheet name="2.ศาลพระภูมิ" sheetId="16" r:id="rId9"/>
    <sheet name="3.ปร.4(ก)ศาลาเอนกประสงค์" sheetId="8" r:id="rId10"/>
    <sheet name="4.ปร.4ห้องน้ำ" sheetId="9" r:id="rId11"/>
    <sheet name="5.ปร.4(ก)ป้อมยาม" sheetId="1" r:id="rId12"/>
    <sheet name="6.ผังบริเวณและภูมิทัศน์" sheetId="17" r:id="rId13"/>
    <sheet name="7.งานทางเท้าภายใน" sheetId="18" r:id="rId14"/>
    <sheet name="8.งานรั้วต้นไม้" sheetId="19" r:id="rId15"/>
    <sheet name="Sheetโครงสร้างศาลา" sheetId="13" r:id="rId16"/>
    <sheet name="Sheetโครงสร้างห้องน้ำ" sheetId="14" r:id="rId17"/>
    <sheet name="Sheetรางระบายน้ำ" sheetId="23" r:id="rId18"/>
    <sheet name="Sheetวางท่อ8&quot;" sheetId="24" r:id="rId19"/>
    <sheet name="Sheetฐานเสาไฟ" sheetId="27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\a">#REF!</definedName>
    <definedName name="\z">#REF!</definedName>
    <definedName name="___day1">#REF!</definedName>
    <definedName name="___day10">#REF!</definedName>
    <definedName name="___day11">#REF!</definedName>
    <definedName name="___day12">#REF!</definedName>
    <definedName name="___day13">#REF!</definedName>
    <definedName name="___day19">#REF!</definedName>
    <definedName name="___day2">#REF!</definedName>
    <definedName name="___day3">#REF!</definedName>
    <definedName name="___day4">#REF!</definedName>
    <definedName name="___day5">#REF!</definedName>
    <definedName name="___day6">#REF!</definedName>
    <definedName name="___day7">#REF!</definedName>
    <definedName name="___day8">#REF!</definedName>
    <definedName name="___day9">#REF!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8">#REF!</definedName>
    <definedName name="__day9">#REF!</definedName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FAC1">[1]สรุป!$C$307</definedName>
    <definedName name="_Fill" hidden="1">[2]PL!#REF!</definedName>
    <definedName name="_ml1">#REF!</definedName>
    <definedName name="_rb12">#REF!</definedName>
    <definedName name="_rb15">#REF!</definedName>
    <definedName name="_rb6">#REF!</definedName>
    <definedName name="_rb9">#REF!</definedName>
    <definedName name="_sp1">#REF!</definedName>
    <definedName name="_tc1">#REF!</definedName>
    <definedName name="AT">#REF!</definedName>
    <definedName name="AV.SP">#REF!</definedName>
    <definedName name="av1.sp">#REF!</definedName>
    <definedName name="B\CUM1KM">[3]Form1!$CJ$168</definedName>
    <definedName name="B\TON1KM">[4]Form1!$CJ$167</definedName>
    <definedName name="BD">#REF!</definedName>
    <definedName name="BZ">#REF!</definedName>
    <definedName name="ColumnIndexNo">[5]Form1!$CM$225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R">#REF!</definedName>
    <definedName name="cs">[6]ค่างานต้นทุน!$H$109</definedName>
    <definedName name="CT">#REF!</definedName>
    <definedName name="CV">#REF!</definedName>
    <definedName name="D">#REF!</definedName>
    <definedName name="_xlnm.Database">#REF!</definedName>
    <definedName name="db_12">#REF!</definedName>
    <definedName name="db_126">#REF!</definedName>
    <definedName name="db_16">#REF!</definedName>
    <definedName name="dddd">#REF!</definedName>
    <definedName name="DS">#REF!</definedName>
    <definedName name="DT">#REF!</definedName>
    <definedName name="ER">#REF!</definedName>
    <definedName name="factor_table">#REF!</definedName>
    <definedName name="froad">#REF!</definedName>
    <definedName name="GR">#REF!</definedName>
    <definedName name="HOUR">#REF!</definedName>
    <definedName name="hour1">#REF!</definedName>
    <definedName name="HTML_CodePage" hidden="1">874</definedName>
    <definedName name="HTML_Control" hidden="1">{"'SUMMATION'!$B$2:$I$2"}</definedName>
    <definedName name="HTML_Description" hidden="1">""</definedName>
    <definedName name="HTML_Email" hidden="1">""</definedName>
    <definedName name="HTML_Header" hidden="1">"SUMMATION"</definedName>
    <definedName name="HTML_LastUpdate" hidden="1">"21/3/02"</definedName>
    <definedName name="HTML_LineAfter" hidden="1">FALSE</definedName>
    <definedName name="HTML_LineBefore" hidden="1">FALSE</definedName>
    <definedName name="HTML_Name" hidden="1">"Estimate_5"</definedName>
    <definedName name="HTML_OBDlg2" hidden="1">TRUE</definedName>
    <definedName name="HTML_OBDlg4" hidden="1">TRUE</definedName>
    <definedName name="HTML_OS" hidden="1">0</definedName>
    <definedName name="HTML_PathFile" hidden="1">"C:\SAni.htm"</definedName>
    <definedName name="HTML_Title" hidden="1">"อาคารเรียนรวม"</definedName>
    <definedName name="l">#REF!</definedName>
    <definedName name="LB">#REF!</definedName>
    <definedName name="LBD">#REF!</definedName>
    <definedName name="LLOOO">#REF!</definedName>
    <definedName name="LR">#REF!</definedName>
    <definedName name="LUB">#REF!</definedName>
    <definedName name="ML">#REF!</definedName>
    <definedName name="P">#REF!</definedName>
    <definedName name="pc">[6]ค่างานต้นทุน!$H$91</definedName>
    <definedName name="pipe100">[6]ค่างานต้นทุน!$H$160</definedName>
    <definedName name="pipe120">[6]ค่างานต้นทุน!$H$168</definedName>
    <definedName name="pipe150">#REF!</definedName>
    <definedName name="pipe40">[6]ค่างานต้นทุน!$H$136</definedName>
    <definedName name="pipe60">[6]ค่างานต้นทุน!$H$144</definedName>
    <definedName name="pipe80">[6]ค่างานต้นทุน!$H$152</definedName>
    <definedName name="_xlnm.Print_Area" localSheetId="6">'0รื้อถอน'!$A$1:$K$117</definedName>
    <definedName name="_xlnm.Print_Area" localSheetId="7">'1.งานปรับปรุงจวน'!$A$1:$K$131</definedName>
    <definedName name="_xlnm.Print_Area" localSheetId="8">'2.ศาลพระภูมิ'!$A$1:$K$27</definedName>
    <definedName name="_xlnm.Print_Area" localSheetId="9">'3.ปร.4(ก)ศาลาเอนกประสงค์'!$A$1:$K$118</definedName>
    <definedName name="_xlnm.Print_Area" localSheetId="10">'4.ปร.4ห้องน้ำ'!$A$1:$K$98</definedName>
    <definedName name="_xlnm.Print_Area" localSheetId="11">'5.ปร.4(ก)ป้อมยาม'!$A$1:$K$93</definedName>
    <definedName name="_xlnm.Print_Area" localSheetId="12">'6.ผังบริเวณและภูมิทัศน์'!$A$1:$K$61</definedName>
    <definedName name="_xlnm.Print_Area" localSheetId="13">'7.งานทางเท้าภายใน'!$A$1:$K$22</definedName>
    <definedName name="_xlnm.Print_Area" localSheetId="14">'8.งานรั้วต้นไม้'!$A$1:$K$23</definedName>
    <definedName name="_xlnm.Print_Area" localSheetId="5">'ปร.4(ข)'!$A$1:$K$45</definedName>
    <definedName name="_xlnm.Print_Area" localSheetId="4">ปร.4สรุป!$A$1:$K$22</definedName>
    <definedName name="_xlnm.Print_Area" localSheetId="2">'ปร.5(ก)'!$A$1:$F$39</definedName>
    <definedName name="_xlnm.Print_Area">#REF!</definedName>
    <definedName name="PRINT_AREA_MI">#REF!</definedName>
    <definedName name="_xlnm.Print_Titles" localSheetId="6">'0รื้อถอน'!$1:$8</definedName>
    <definedName name="_xlnm.Print_Titles" localSheetId="7">'1.งานปรับปรุงจวน'!$1:$8</definedName>
    <definedName name="_xlnm.Print_Titles" localSheetId="9">'3.ปร.4(ก)ศาลาเอนกประสงค์'!$1:$8</definedName>
    <definedName name="_xlnm.Print_Titles" localSheetId="10">'4.ปร.4ห้องน้ำ'!$1:$8</definedName>
    <definedName name="_xlnm.Print_Titles" localSheetId="11">'5.ปร.4(ก)ป้อมยาม'!$1:$8</definedName>
    <definedName name="_xlnm.Print_Titles" localSheetId="12">'6.ผังบริเวณและภูมิทัศน์'!$1:$8</definedName>
    <definedName name="_xlnm.Print_Titles" localSheetId="5">'ปร.4(ข)'!$2:$8</definedName>
    <definedName name="RC_">#REF!</definedName>
    <definedName name="rc_1">#REF!</definedName>
    <definedName name="SB">#REF!</definedName>
    <definedName name="SP">#REF!</definedName>
    <definedName name="sumbride">[7]bq!#REF!</definedName>
    <definedName name="Table_Trailer_B\TON">[4]Form1!$AD$370:$BC$569</definedName>
    <definedName name="Table_Truck_B\CUM">[3]Form1!$BD$167:$CC$366</definedName>
    <definedName name="Table_Truck_B\TON">[4]Form1!$AD$167:$BC$366</definedName>
    <definedName name="TB\TON1KM">[4]Form1!$CJ$171</definedName>
    <definedName name="TC">#REF!</definedName>
    <definedName name="TIME">#REF!</definedName>
    <definedName name="time1">#REF!</definedName>
    <definedName name="TR">#REF!</definedName>
    <definedName name="Trailer_B\TON">[4]Form1!$BH$155</definedName>
    <definedName name="Truck_B\CUM">[3]Form1!$BH$154</definedName>
    <definedName name="Truck_B\TON">[4]Form1!$BH$153</definedName>
    <definedName name="TypeOfWork">[5]Form1!$A$5</definedName>
    <definedName name="WALL" hidden="1">{"'SUMMATION'!$B$2:$I$2"}</definedName>
    <definedName name="WT">#REF!</definedName>
    <definedName name="X">#REF!</definedName>
    <definedName name="Xs">#REF!</definedName>
    <definedName name="Y">#REF!</definedName>
    <definedName name="Yp">#REF!</definedName>
    <definedName name="Ys">#REF!</definedName>
    <definedName name="กกกกก">#REF!</definedName>
    <definedName name="กกกกกกกกกกกกกกก">#REF!</definedName>
    <definedName name="กรุยทาง">#REF!</definedName>
    <definedName name="กลม12">#REF!</definedName>
    <definedName name="กลม15">#REF!</definedName>
    <definedName name="กลม19">#REF!</definedName>
    <definedName name="กลม6">#REF!</definedName>
    <definedName name="กลม6มม.">#REF!</definedName>
    <definedName name="กลม9">#REF!</definedName>
    <definedName name="เกพ">#REF!</definedName>
    <definedName name="ค2">#REF!</definedName>
    <definedName name="คร.">#REF!</definedName>
    <definedName name="งานทั่วไป">[8]ภูมิทัศน์!#REF!</definedName>
    <definedName name="งานบริเวณ">#REF!</definedName>
    <definedName name="งานบัวเชิงผนัง">[8]ภูมิทัศน์!#REF!</definedName>
    <definedName name="งานประตูหน้าต่าง">[8]ภูมิทัศน์!#REF!</definedName>
    <definedName name="งานผนัง">[8]ภูมิทัศน์!#REF!</definedName>
    <definedName name="งานฝ้าเพดาน">[8]ภูมิทัศน์!#REF!</definedName>
    <definedName name="งานพื้น">[8]ภูมิทัศน์!#REF!</definedName>
    <definedName name="งานสุขภัณฑ์">[8]ภูมิทัศน์!#REF!</definedName>
    <definedName name="งานหลังคา">[8]ภูมิทัศน์!#REF!</definedName>
    <definedName name="จัดสร้าง">#REF!</definedName>
    <definedName name="ใช่">#REF!</definedName>
    <definedName name="ดด">#REF!</definedName>
    <definedName name="ต1_ต46">[6]ค่างานต้นทุน!$H$252</definedName>
    <definedName name="ต47_ต48">[6]ค่างานต้นทุน!$H$257</definedName>
    <definedName name="ต49">#REF!</definedName>
    <definedName name="ต50">#REF!</definedName>
    <definedName name="ต51">#REF!</definedName>
    <definedName name="ต52">#REF!</definedName>
    <definedName name="ต้นทุนแบบ">#REF!</definedName>
    <definedName name="ตะปู1">#REF!</definedName>
    <definedName name="ตะปู1.5">#REF!</definedName>
    <definedName name="ตะปู2">#REF!</definedName>
    <definedName name="ตะปู2.5">#REF!</definedName>
    <definedName name="ตะปู3">#REF!</definedName>
    <definedName name="เตรียมงาน">#REF!</definedName>
    <definedName name="ทรายละเอียด">#REF!</definedName>
    <definedName name="ทรายหยาบ">#REF!</definedName>
    <definedName name="น1">[6]ค่างานต้นทุน!$H$288</definedName>
    <definedName name="น2">[6]ค่างานต้นทุน!$H$293</definedName>
    <definedName name="น3">[6]ค่างานต้นทุน!$H$298</definedName>
    <definedName name="น4">[6]ค่างานต้นทุน!$H$303</definedName>
    <definedName name="น5">[6]ค่างานต้นทุน!$H$308</definedName>
    <definedName name="บ_ต">[6]ค่างานต้นทุน!$H$283</definedName>
    <definedName name="บ1">[6]ค่างานต้นทุน!$H$237</definedName>
    <definedName name="บ2">[6]ค่างานต้นทุน!$H$242</definedName>
    <definedName name="บ3_บ36">[6]ค่างานต้นทุน!$H$247</definedName>
    <definedName name="ป">#REF!</definedName>
    <definedName name="ปร.5แม็ก">#REF!</definedName>
    <definedName name="ปร.6ก">#REF!</definedName>
    <definedName name="ปูนตรานก">#REF!</definedName>
    <definedName name="ปูนตราเพชร">#REF!</definedName>
    <definedName name="ปูนนก">#REF!</definedName>
    <definedName name="ปูนปอร์ต">#REF!</definedName>
    <definedName name="ปูนผสม">#REF!</definedName>
    <definedName name="ผูกเหล็ก">#REF!</definedName>
    <definedName name="ภูมิอากาศ">[9]ข้อมูลขนส่ง!$B$2</definedName>
    <definedName name="มืด">#REF!</definedName>
    <definedName name="ไม้แบบ">#REF!</definedName>
    <definedName name="รร">#REF!</definedName>
    <definedName name="รวม7">[10]ปร.4!$I$104</definedName>
    <definedName name="ระยะดินตัด">#REF!</definedName>
    <definedName name="ระยะดินถม">#REF!</definedName>
    <definedName name="ระยะทรายถม">#REF!</definedName>
    <definedName name="ระยะทรายหยาบ">#REF!</definedName>
    <definedName name="ระยะปูนต์">#REF!</definedName>
    <definedName name="ระยะลูกรัง">#REF!</definedName>
    <definedName name="ระยะวัสดุคัดเลือก">#REF!</definedName>
    <definedName name="ระยะหิน12">#REF!</definedName>
    <definedName name="ระยะหินคลุก">#REF!</definedName>
    <definedName name="ระยะหินผสม">#REF!</definedName>
    <definedName name="ระยะเหล็กเส้น">#REF!</definedName>
    <definedName name="ระยะแอสฟัลท์">#REF!</definedName>
    <definedName name="รั้ว">[8]ภูมิทัศน์!#REF!</definedName>
    <definedName name="ราคากลางสว่างแดนดิน">#REF!</definedName>
    <definedName name="ราคาดินตัด">#REF!</definedName>
    <definedName name="ราคาดินถม">#REF!</definedName>
    <definedName name="ราคาทรายถม">#REF!</definedName>
    <definedName name="ราคาทรายหยาบ">#REF!</definedName>
    <definedName name="ราคาปูนต์">#REF!</definedName>
    <definedName name="ราคาลูกรัง">#REF!</definedName>
    <definedName name="ราคาวัสดุคัดเลือก">#REF!</definedName>
    <definedName name="ราคาหิน12">#REF!</definedName>
    <definedName name="ราคาหินคลุก">#REF!</definedName>
    <definedName name="ราคาหินผสม">#REF!</definedName>
    <definedName name="ราคาเหล็กเส้น">#REF!</definedName>
    <definedName name="ราคาแอสฟัลท์">#REF!</definedName>
    <definedName name="แรงงาน">#REF!</definedName>
    <definedName name="ลวด">#REF!</definedName>
    <definedName name="วววววววว">#REF!</definedName>
    <definedName name="ววววววววว">#REF!</definedName>
    <definedName name="ศาลปกครอง">#REF!</definedName>
    <definedName name="ส1">#REF!</definedName>
    <definedName name="ส2">#REF!</definedName>
    <definedName name="ส3">#REF!</definedName>
    <definedName name="ส4">#REF!</definedName>
    <definedName name="สว่าง">#REF!</definedName>
    <definedName name="สุขภัณฑ์">#REF!</definedName>
    <definedName name="หิน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30" l="1"/>
  <c r="C4" i="30"/>
  <c r="B9" i="30" l="1"/>
  <c r="C3" i="30"/>
  <c r="C2" i="30"/>
  <c r="E6" i="1" l="1"/>
  <c r="H10" i="29"/>
  <c r="C5" i="29"/>
  <c r="C4" i="29"/>
  <c r="C3" i="29"/>
  <c r="C2" i="29"/>
  <c r="E10" i="29" l="1"/>
  <c r="E17" i="29" s="1"/>
  <c r="E18" i="29" s="1"/>
  <c r="C19" i="29" l="1"/>
  <c r="B19" i="11"/>
  <c r="D29" i="22"/>
  <c r="D124" i="22" l="1"/>
  <c r="D123" i="22" l="1"/>
  <c r="D122" i="22"/>
  <c r="G8" i="27"/>
  <c r="K8" i="27" s="1"/>
  <c r="G7" i="27"/>
  <c r="K7" i="27" s="1"/>
  <c r="G6" i="27"/>
  <c r="K6" i="27" s="1"/>
  <c r="G5" i="27"/>
  <c r="K5" i="27" s="1"/>
  <c r="G4" i="27"/>
  <c r="K4" i="27" s="1"/>
  <c r="K13" i="27"/>
  <c r="K12" i="27"/>
  <c r="D11" i="27"/>
  <c r="K11" i="27" s="1"/>
  <c r="K10" i="27"/>
  <c r="K9" i="27"/>
  <c r="K3" i="27"/>
  <c r="K14" i="27" l="1"/>
  <c r="K15" i="27" s="1"/>
  <c r="D58" i="17" l="1"/>
  <c r="D53" i="17"/>
  <c r="D23" i="22" l="1"/>
  <c r="D21" i="22"/>
  <c r="D22" i="22"/>
  <c r="D39" i="11"/>
  <c r="G38" i="11"/>
  <c r="D23" i="11"/>
  <c r="D13" i="19"/>
  <c r="D12" i="19"/>
  <c r="D16" i="19"/>
  <c r="D15" i="19"/>
  <c r="M14" i="19"/>
  <c r="M15" i="19" s="1"/>
  <c r="M16" i="19" s="1"/>
  <c r="P16" i="19" s="1"/>
  <c r="D19" i="19" s="1"/>
  <c r="L14" i="19"/>
  <c r="L16" i="19" s="1"/>
  <c r="L15" i="19" l="1"/>
  <c r="D17" i="19" s="1"/>
  <c r="D30" i="22"/>
  <c r="D18" i="19"/>
  <c r="F7" i="24"/>
  <c r="D5" i="24"/>
  <c r="F5" i="24" s="1"/>
  <c r="D6" i="24" s="1"/>
  <c r="F6" i="24" s="1"/>
  <c r="G5" i="24"/>
  <c r="H5" i="24" s="1"/>
  <c r="B3" i="24"/>
  <c r="F3" i="24" s="1"/>
  <c r="B4" i="24" l="1"/>
  <c r="F4" i="24" s="1"/>
  <c r="F9" i="24" s="1"/>
  <c r="F10" i="24" s="1"/>
  <c r="F11" i="24" s="1"/>
  <c r="N59" i="22"/>
  <c r="O59" i="22" s="1"/>
  <c r="N60" i="22"/>
  <c r="O60" i="22" s="1"/>
  <c r="L28" i="17"/>
  <c r="D30" i="17"/>
  <c r="J89" i="23" l="1"/>
  <c r="F89" i="23"/>
  <c r="K89" i="23" s="1"/>
  <c r="D29" i="17" s="1"/>
  <c r="H13" i="23"/>
  <c r="C82" i="23" s="1"/>
  <c r="G5" i="23"/>
  <c r="G89" i="23" l="1"/>
  <c r="H89" i="23" s="1"/>
  <c r="D28" i="17" s="1"/>
  <c r="D32" i="17"/>
  <c r="H71" i="23"/>
  <c r="H70" i="23"/>
  <c r="H69" i="23"/>
  <c r="H68" i="23"/>
  <c r="H67" i="23"/>
  <c r="H66" i="23"/>
  <c r="H65" i="23"/>
  <c r="H64" i="23"/>
  <c r="H61" i="23"/>
  <c r="H60" i="23"/>
  <c r="L59" i="23"/>
  <c r="H59" i="23" s="1"/>
  <c r="E58" i="23"/>
  <c r="H58" i="23" s="1"/>
  <c r="H57" i="23"/>
  <c r="H56" i="23"/>
  <c r="H55" i="23"/>
  <c r="H52" i="23"/>
  <c r="H51" i="23"/>
  <c r="H50" i="23"/>
  <c r="H49" i="23"/>
  <c r="H48" i="23"/>
  <c r="H47" i="23"/>
  <c r="H46" i="23"/>
  <c r="H42" i="23"/>
  <c r="H41" i="23"/>
  <c r="H40" i="23"/>
  <c r="H39" i="23"/>
  <c r="H38" i="23"/>
  <c r="H37" i="23"/>
  <c r="H36" i="23"/>
  <c r="H32" i="23"/>
  <c r="H31" i="23"/>
  <c r="H30" i="23"/>
  <c r="H29" i="23"/>
  <c r="H28" i="23"/>
  <c r="H23" i="23"/>
  <c r="H22" i="23"/>
  <c r="H21" i="23"/>
  <c r="H19" i="23"/>
  <c r="H18" i="23"/>
  <c r="H14" i="23"/>
  <c r="H12" i="23"/>
  <c r="H11" i="23"/>
  <c r="H10" i="23"/>
  <c r="H6" i="23"/>
  <c r="H5" i="23"/>
  <c r="C75" i="23" s="1"/>
  <c r="E75" i="23" s="1"/>
  <c r="D19" i="17" s="1"/>
  <c r="H4" i="23"/>
  <c r="D14" i="18"/>
  <c r="M10" i="17"/>
  <c r="L10" i="17"/>
  <c r="C76" i="23" l="1"/>
  <c r="E76" i="23" s="1"/>
  <c r="D20" i="17" s="1"/>
  <c r="C79" i="23"/>
  <c r="E79" i="23" s="1"/>
  <c r="C80" i="23"/>
  <c r="E80" i="23" s="1"/>
  <c r="C86" i="23"/>
  <c r="E86" i="23" s="1"/>
  <c r="D21" i="17" s="1"/>
  <c r="C81" i="23"/>
  <c r="E81" i="23" s="1"/>
  <c r="E82" i="23"/>
  <c r="D26" i="17" s="1"/>
  <c r="D15" i="17"/>
  <c r="D16" i="17"/>
  <c r="D17" i="17" s="1"/>
  <c r="E6" i="19"/>
  <c r="E6" i="18"/>
  <c r="E6" i="17"/>
  <c r="E6" i="9"/>
  <c r="E6" i="8"/>
  <c r="E6" i="16"/>
  <c r="E6" i="22"/>
  <c r="N61" i="22"/>
  <c r="O61" i="22" s="1"/>
  <c r="N62" i="22"/>
  <c r="O62" i="22" s="1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80" i="22"/>
  <c r="N81" i="22"/>
  <c r="N82" i="22"/>
  <c r="N83" i="22"/>
  <c r="O83" i="22" s="1"/>
  <c r="N84" i="22"/>
  <c r="O84" i="22" s="1"/>
  <c r="N85" i="22"/>
  <c r="O85" i="22" s="1"/>
  <c r="N86" i="22"/>
  <c r="O86" i="22" s="1"/>
  <c r="N87" i="22"/>
  <c r="O87" i="22" s="1"/>
  <c r="N88" i="22"/>
  <c r="O88" i="22" s="1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58" i="22"/>
  <c r="O58" i="22" s="1"/>
  <c r="L79" i="22"/>
  <c r="N79" i="22" s="1"/>
  <c r="L78" i="22"/>
  <c r="N78" i="22" s="1"/>
  <c r="B9" i="22"/>
  <c r="L16" i="18"/>
  <c r="D27" i="17" l="1"/>
  <c r="D24" i="17"/>
  <c r="D22" i="17"/>
  <c r="F6" i="17"/>
  <c r="O105" i="22"/>
  <c r="O82" i="22"/>
  <c r="H8" i="23"/>
  <c r="C85" i="23" s="1"/>
  <c r="E85" i="23" s="1"/>
  <c r="D25" i="17" s="1"/>
  <c r="H7" i="23"/>
  <c r="C77" i="23" s="1"/>
  <c r="E77" i="23" s="1"/>
  <c r="D23" i="17" l="1"/>
  <c r="D27" i="22"/>
  <c r="D31" i="22" s="1"/>
  <c r="D32" i="22" l="1"/>
  <c r="B9" i="19"/>
  <c r="B9" i="18"/>
  <c r="Q22" i="18"/>
  <c r="M22" i="18"/>
  <c r="N22" i="18" s="1"/>
  <c r="B9" i="17"/>
  <c r="Q61" i="17"/>
  <c r="M61" i="17"/>
  <c r="N61" i="17" s="1"/>
  <c r="D16" i="16"/>
  <c r="D19" i="16" s="1"/>
  <c r="D14" i="16"/>
  <c r="Q27" i="16"/>
  <c r="M27" i="16"/>
  <c r="N27" i="16" s="1"/>
  <c r="D66" i="9"/>
  <c r="D47" i="9"/>
  <c r="D42" i="9"/>
  <c r="D40" i="9"/>
  <c r="K36" i="14"/>
  <c r="J36" i="14"/>
  <c r="H36" i="14" s="1"/>
  <c r="D81" i="8"/>
  <c r="D98" i="14"/>
  <c r="F98" i="14" s="1"/>
  <c r="G98" i="14" s="1"/>
  <c r="H98" i="14" s="1"/>
  <c r="D96" i="14"/>
  <c r="F96" i="14" s="1"/>
  <c r="F95" i="14"/>
  <c r="F94" i="14"/>
  <c r="F93" i="14"/>
  <c r="F92" i="14"/>
  <c r="D91" i="14"/>
  <c r="F91" i="14" s="1"/>
  <c r="D90" i="14"/>
  <c r="F90" i="14" s="1"/>
  <c r="F89" i="14"/>
  <c r="G89" i="14" s="1"/>
  <c r="H89" i="14" s="1"/>
  <c r="D27" i="9" s="1"/>
  <c r="H71" i="14"/>
  <c r="H70" i="14"/>
  <c r="H69" i="14"/>
  <c r="H68" i="14"/>
  <c r="H67" i="14"/>
  <c r="H66" i="14"/>
  <c r="H65" i="14"/>
  <c r="H64" i="14"/>
  <c r="H61" i="14"/>
  <c r="H60" i="14"/>
  <c r="L59" i="14"/>
  <c r="H59" i="14" s="1"/>
  <c r="E58" i="14"/>
  <c r="H58" i="14" s="1"/>
  <c r="H57" i="14"/>
  <c r="H56" i="14"/>
  <c r="H55" i="14"/>
  <c r="C53" i="14"/>
  <c r="H52" i="14"/>
  <c r="H51" i="14"/>
  <c r="H50" i="14"/>
  <c r="H49" i="14"/>
  <c r="H48" i="14"/>
  <c r="H47" i="14"/>
  <c r="J46" i="14"/>
  <c r="H46" i="14"/>
  <c r="H42" i="14"/>
  <c r="H41" i="14"/>
  <c r="H40" i="14"/>
  <c r="H39" i="14"/>
  <c r="H38" i="14"/>
  <c r="H37" i="14"/>
  <c r="H32" i="14"/>
  <c r="H31" i="14"/>
  <c r="H30" i="14"/>
  <c r="H29" i="14"/>
  <c r="H28" i="14"/>
  <c r="H23" i="14"/>
  <c r="H22" i="14"/>
  <c r="H21" i="14"/>
  <c r="H19" i="14"/>
  <c r="C80" i="14" s="1"/>
  <c r="E80" i="14" s="1"/>
  <c r="D22" i="9" s="1"/>
  <c r="H18" i="14"/>
  <c r="C14" i="14"/>
  <c r="H14" i="14" s="1"/>
  <c r="H12" i="14"/>
  <c r="C81" i="14" s="1"/>
  <c r="E81" i="14" s="1"/>
  <c r="D21" i="9" s="1"/>
  <c r="H11" i="14"/>
  <c r="H10" i="14"/>
  <c r="C6" i="14"/>
  <c r="H6" i="14" s="1"/>
  <c r="C76" i="14" s="1"/>
  <c r="E76" i="14" s="1"/>
  <c r="D12" i="9" s="1"/>
  <c r="H5" i="14"/>
  <c r="C75" i="14" s="1"/>
  <c r="E75" i="14" s="1"/>
  <c r="D11" i="9" s="1"/>
  <c r="H4" i="14"/>
  <c r="D96" i="13"/>
  <c r="F96" i="13" s="1"/>
  <c r="D98" i="13"/>
  <c r="F98" i="13" s="1"/>
  <c r="G98" i="13" s="1"/>
  <c r="H98" i="13" s="1"/>
  <c r="D60" i="8" s="1"/>
  <c r="P59" i="8" s="1"/>
  <c r="D91" i="13"/>
  <c r="F91" i="13" s="1"/>
  <c r="F92" i="13"/>
  <c r="F93" i="13"/>
  <c r="F94" i="13"/>
  <c r="F95" i="13"/>
  <c r="D90" i="13"/>
  <c r="F90" i="13" s="1"/>
  <c r="F89" i="13"/>
  <c r="G89" i="13" s="1"/>
  <c r="H89" i="13" s="1"/>
  <c r="D59" i="8" s="1"/>
  <c r="P58" i="8" s="1"/>
  <c r="H71" i="13"/>
  <c r="H61" i="13"/>
  <c r="H67" i="13"/>
  <c r="L59" i="13"/>
  <c r="H59" i="13" s="1"/>
  <c r="H52" i="13"/>
  <c r="J46" i="13"/>
  <c r="H46" i="13" s="1"/>
  <c r="H42" i="13"/>
  <c r="K36" i="13"/>
  <c r="J36" i="13"/>
  <c r="H36" i="13" s="1"/>
  <c r="C79" i="13" s="1"/>
  <c r="E79" i="13" s="1"/>
  <c r="D47" i="8" s="1"/>
  <c r="H70" i="13"/>
  <c r="H69" i="13"/>
  <c r="H68" i="13"/>
  <c r="H66" i="13"/>
  <c r="H65" i="13"/>
  <c r="H64" i="13"/>
  <c r="H60" i="13"/>
  <c r="E58" i="13"/>
  <c r="H58" i="13" s="1"/>
  <c r="H57" i="13"/>
  <c r="H56" i="13"/>
  <c r="H55" i="13"/>
  <c r="H51" i="13"/>
  <c r="H50" i="13"/>
  <c r="H49" i="13"/>
  <c r="H48" i="13"/>
  <c r="H47" i="13"/>
  <c r="H41" i="13"/>
  <c r="H40" i="13"/>
  <c r="H39" i="13"/>
  <c r="H38" i="13"/>
  <c r="H37" i="13"/>
  <c r="H32" i="13"/>
  <c r="H31" i="13"/>
  <c r="H30" i="13"/>
  <c r="H29" i="13"/>
  <c r="H28" i="13"/>
  <c r="H23" i="13"/>
  <c r="H22" i="13"/>
  <c r="H21" i="13"/>
  <c r="H19" i="13"/>
  <c r="C80" i="13" s="1"/>
  <c r="E80" i="13" s="1"/>
  <c r="D46" i="8" s="1"/>
  <c r="H18" i="13"/>
  <c r="C14" i="13"/>
  <c r="H14" i="13" s="1"/>
  <c r="H11" i="13"/>
  <c r="H10" i="13"/>
  <c r="C6" i="13"/>
  <c r="C7" i="13" s="1"/>
  <c r="H6" i="13"/>
  <c r="C76" i="13" s="1"/>
  <c r="E76" i="13" s="1"/>
  <c r="D36" i="8" s="1"/>
  <c r="H5" i="13"/>
  <c r="C75" i="13" s="1"/>
  <c r="E75" i="13" s="1"/>
  <c r="D35" i="8" s="1"/>
  <c r="H4" i="13"/>
  <c r="H12" i="13"/>
  <c r="C81" i="13" s="1"/>
  <c r="E81" i="13" s="1"/>
  <c r="D45" i="8" s="1"/>
  <c r="D72" i="11"/>
  <c r="D17" i="1"/>
  <c r="D16" i="1"/>
  <c r="D75" i="8"/>
  <c r="M25" i="1"/>
  <c r="D51" i="11"/>
  <c r="G51" i="11" s="1"/>
  <c r="D52" i="11"/>
  <c r="G47" i="11"/>
  <c r="G33" i="11"/>
  <c r="G34" i="11"/>
  <c r="G35" i="11"/>
  <c r="G36" i="11"/>
  <c r="G32" i="11"/>
  <c r="G30" i="11"/>
  <c r="G29" i="11"/>
  <c r="G28" i="11"/>
  <c r="G24" i="11"/>
  <c r="G37" i="11"/>
  <c r="G42" i="11"/>
  <c r="G43" i="11"/>
  <c r="G44" i="11"/>
  <c r="G46" i="11"/>
  <c r="G48" i="11"/>
  <c r="G50" i="11"/>
  <c r="G53" i="11"/>
  <c r="G54" i="11"/>
  <c r="G23" i="11"/>
  <c r="G58" i="11"/>
  <c r="G111" i="11"/>
  <c r="G107" i="11"/>
  <c r="G100" i="11"/>
  <c r="G101" i="11"/>
  <c r="G102" i="11"/>
  <c r="G103" i="11"/>
  <c r="G99" i="11"/>
  <c r="G92" i="11"/>
  <c r="G93" i="11"/>
  <c r="G94" i="11"/>
  <c r="G95" i="11"/>
  <c r="G91" i="11"/>
  <c r="G63" i="11"/>
  <c r="G64" i="11"/>
  <c r="G65" i="11"/>
  <c r="G66" i="11"/>
  <c r="G67" i="11"/>
  <c r="G68" i="11"/>
  <c r="D62" i="11"/>
  <c r="G74" i="11"/>
  <c r="G75" i="11"/>
  <c r="G76" i="11"/>
  <c r="G73" i="11"/>
  <c r="G81" i="11"/>
  <c r="G82" i="11"/>
  <c r="G83" i="11"/>
  <c r="G84" i="11"/>
  <c r="G85" i="11"/>
  <c r="G86" i="11"/>
  <c r="G87" i="11"/>
  <c r="G80" i="11"/>
  <c r="M75" i="11"/>
  <c r="N75" i="11" s="1"/>
  <c r="M74" i="11"/>
  <c r="N74" i="11" s="1"/>
  <c r="L56" i="8"/>
  <c r="L26" i="1"/>
  <c r="M26" i="1" s="1"/>
  <c r="N26" i="1" s="1"/>
  <c r="D32" i="1" s="1"/>
  <c r="F6" i="10"/>
  <c r="F5" i="10"/>
  <c r="F4" i="10"/>
  <c r="F3" i="10"/>
  <c r="I31" i="8"/>
  <c r="G31" i="8"/>
  <c r="I29" i="8"/>
  <c r="G29" i="8"/>
  <c r="I28" i="8"/>
  <c r="G28" i="8"/>
  <c r="I27" i="8"/>
  <c r="G27" i="8"/>
  <c r="J27" i="8" s="1"/>
  <c r="I26" i="8"/>
  <c r="G26" i="8"/>
  <c r="I25" i="8"/>
  <c r="G25" i="8"/>
  <c r="I24" i="8"/>
  <c r="G24" i="8"/>
  <c r="I22" i="8"/>
  <c r="G22" i="8"/>
  <c r="I21" i="8"/>
  <c r="G21" i="8"/>
  <c r="I20" i="8"/>
  <c r="G20" i="8"/>
  <c r="I19" i="8"/>
  <c r="G19" i="8"/>
  <c r="I18" i="8"/>
  <c r="G18" i="8"/>
  <c r="I17" i="8"/>
  <c r="G17" i="8"/>
  <c r="J17" i="8" s="1"/>
  <c r="I16" i="8"/>
  <c r="G16" i="8"/>
  <c r="I15" i="8"/>
  <c r="J15" i="8" s="1"/>
  <c r="G15" i="8"/>
  <c r="I14" i="8"/>
  <c r="G14" i="8"/>
  <c r="I13" i="8"/>
  <c r="G13" i="8"/>
  <c r="I12" i="8"/>
  <c r="G12" i="8"/>
  <c r="I11" i="8"/>
  <c r="G11" i="8"/>
  <c r="C2" i="7"/>
  <c r="I12" i="2"/>
  <c r="J12" i="2" s="1"/>
  <c r="D41" i="1"/>
  <c r="L23" i="1"/>
  <c r="N23" i="1" s="1"/>
  <c r="L16" i="1"/>
  <c r="I14" i="7"/>
  <c r="K17" i="2"/>
  <c r="J17" i="2"/>
  <c r="H16" i="2"/>
  <c r="J16" i="2" s="1"/>
  <c r="K16" i="2" s="1"/>
  <c r="K12" i="2"/>
  <c r="C4" i="2"/>
  <c r="C5" i="7"/>
  <c r="B10" i="7"/>
  <c r="C3" i="7"/>
  <c r="D54" i="1"/>
  <c r="G62" i="11"/>
  <c r="J18" i="8"/>
  <c r="J14" i="8"/>
  <c r="J11" i="8" l="1"/>
  <c r="J12" i="8"/>
  <c r="J13" i="8"/>
  <c r="J19" i="8"/>
  <c r="J20" i="8"/>
  <c r="J21" i="8"/>
  <c r="J24" i="8"/>
  <c r="J26" i="8"/>
  <c r="C79" i="14"/>
  <c r="E79" i="14" s="1"/>
  <c r="D23" i="9" s="1"/>
  <c r="C82" i="14"/>
  <c r="E82" i="14" s="1"/>
  <c r="D20" i="9" s="1"/>
  <c r="J22" i="8"/>
  <c r="J29" i="8"/>
  <c r="J31" i="8"/>
  <c r="C8" i="13"/>
  <c r="H8" i="13" s="1"/>
  <c r="C85" i="13" s="1"/>
  <c r="E85" i="13" s="1"/>
  <c r="D38" i="8" s="1"/>
  <c r="H7" i="13"/>
  <c r="L16" i="2"/>
  <c r="M16" i="2" s="1"/>
  <c r="C86" i="13"/>
  <c r="E86" i="13" s="1"/>
  <c r="D39" i="8" s="1"/>
  <c r="C77" i="13"/>
  <c r="E77" i="13" s="1"/>
  <c r="D37" i="8" s="1"/>
  <c r="J16" i="8"/>
  <c r="J25" i="8"/>
  <c r="C86" i="14"/>
  <c r="E86" i="14" s="1"/>
  <c r="D15" i="9" s="1"/>
  <c r="G52" i="11"/>
  <c r="J28" i="8"/>
  <c r="G72" i="11"/>
  <c r="N76" i="11"/>
  <c r="M59" i="8"/>
  <c r="F97" i="13"/>
  <c r="G97" i="13" s="1"/>
  <c r="H97" i="13" s="1"/>
  <c r="D58" i="8" s="1"/>
  <c r="M27" i="9"/>
  <c r="N27" i="9" s="1"/>
  <c r="D42" i="8"/>
  <c r="D40" i="8"/>
  <c r="C82" i="13"/>
  <c r="E82" i="13" s="1"/>
  <c r="D44" i="8" s="1"/>
  <c r="D16" i="9"/>
  <c r="D17" i="9" s="1"/>
  <c r="D18" i="9"/>
  <c r="F97" i="14"/>
  <c r="G97" i="14" s="1"/>
  <c r="H97" i="14" s="1"/>
  <c r="D28" i="9" s="1"/>
  <c r="N60" i="8"/>
  <c r="L60" i="8"/>
  <c r="C7" i="14"/>
  <c r="D23" i="1"/>
  <c r="D17" i="16"/>
  <c r="D18" i="16" s="1"/>
  <c r="Q27" i="9"/>
  <c r="D24" i="9" l="1"/>
  <c r="D48" i="8"/>
  <c r="M56" i="8"/>
  <c r="N56" i="8" s="1"/>
  <c r="P62" i="8" s="1"/>
  <c r="M58" i="8"/>
  <c r="N62" i="8" s="1"/>
  <c r="D57" i="8" s="1"/>
  <c r="Q28" i="9"/>
  <c r="Q29" i="9" s="1"/>
  <c r="D26" i="9" s="1"/>
  <c r="M28" i="9"/>
  <c r="N28" i="9" s="1"/>
  <c r="O28" i="9" s="1"/>
  <c r="D33" i="9" s="1"/>
  <c r="D41" i="8"/>
  <c r="C8" i="14"/>
  <c r="H8" i="14" s="1"/>
  <c r="C85" i="14" s="1"/>
  <c r="E85" i="14" s="1"/>
  <c r="D14" i="9" s="1"/>
  <c r="H7" i="14"/>
  <c r="C77" i="14" s="1"/>
  <c r="E77" i="14" s="1"/>
  <c r="D13" i="9" s="1"/>
  <c r="J73" i="8" l="1"/>
  <c r="D24" i="22" l="1"/>
  <c r="D25" i="22" l="1"/>
  <c r="C10" i="2" l="1"/>
  <c r="H11" i="2" l="1"/>
  <c r="J11" i="2" s="1"/>
  <c r="K11" i="2" s="1"/>
  <c r="L11" i="2" s="1"/>
  <c r="M11" i="2" s="1"/>
  <c r="K21" i="2"/>
  <c r="K26" i="2" s="1"/>
  <c r="E10" i="2" l="1"/>
  <c r="E19" i="2" s="1"/>
  <c r="E20" i="2" s="1"/>
  <c r="C21" i="2" l="1"/>
  <c r="G14" i="7" l="1"/>
  <c r="C1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D7" authorId="0" shapeId="0" xr:uid="{00000000-0006-0000-0000-000001000000}">
      <text>
        <r>
          <rPr>
            <b/>
            <sz val="9"/>
            <color indexed="81"/>
            <rFont val="Tahoma"/>
            <charset val="222"/>
          </rPr>
          <t>Administrator:</t>
        </r>
        <r>
          <rPr>
            <sz val="9"/>
            <color indexed="81"/>
            <rFont val="Tahoma"/>
            <charset val="222"/>
          </rPr>
          <t xml:space="preserve">
ไทยวัสดุ</t>
        </r>
      </text>
    </comment>
    <comment ref="D9" authorId="0" shapeId="0" xr:uid="{00000000-0006-0000-0000-000002000000}">
      <text>
        <r>
          <rPr>
            <b/>
            <sz val="9"/>
            <color indexed="81"/>
            <rFont val="Tahoma"/>
            <charset val="222"/>
          </rPr>
          <t>Administrator:</t>
        </r>
        <r>
          <rPr>
            <sz val="9"/>
            <color indexed="81"/>
            <rFont val="Tahoma"/>
            <charset val="222"/>
          </rPr>
          <t xml:space="preserve">
onestockhome</t>
        </r>
      </text>
    </comment>
    <comment ref="D10" authorId="0" shapeId="0" xr:uid="{00000000-0006-0000-0000-000003000000}">
      <text>
        <r>
          <rPr>
            <b/>
            <sz val="9"/>
            <color indexed="81"/>
            <rFont val="Tahoma"/>
            <charset val="222"/>
          </rPr>
          <t>ไทวัสดุ</t>
        </r>
      </text>
    </comment>
    <comment ref="D1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สพฐ</t>
        </r>
      </text>
    </comment>
    <comment ref="E1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กรมบัญชีกลาง</t>
        </r>
      </text>
    </comment>
  </commentList>
</comments>
</file>

<file path=xl/sharedStrings.xml><?xml version="1.0" encoding="utf-8"?>
<sst xmlns="http://schemas.openxmlformats.org/spreadsheetml/2006/main" count="2248" uniqueCount="689">
  <si>
    <t>ลำดับที่</t>
  </si>
  <si>
    <t>รายการ</t>
  </si>
  <si>
    <t>จำนวน</t>
  </si>
  <si>
    <t>หน่วย</t>
  </si>
  <si>
    <t>ค่าวัสดุ</t>
  </si>
  <si>
    <t>และแรงงาน</t>
  </si>
  <si>
    <t>หมายเหตุ</t>
  </si>
  <si>
    <t>จำนวนเงิน</t>
  </si>
  <si>
    <t>ค่าแรงงาน</t>
  </si>
  <si>
    <t>สรุป</t>
  </si>
  <si>
    <t>คิดเป็นเงินประมาณ</t>
  </si>
  <si>
    <t>ยอดยกไป</t>
  </si>
  <si>
    <t>ยอดยกมา</t>
  </si>
  <si>
    <t>งานโครงสร้าง</t>
  </si>
  <si>
    <t>งานสุขภัณฑ์</t>
  </si>
  <si>
    <t>งานทาสี</t>
  </si>
  <si>
    <t>แผ่น</t>
  </si>
  <si>
    <t>ตร.ม.</t>
  </si>
  <si>
    <t>งานหลังคา</t>
  </si>
  <si>
    <t>รวมค่าวัสดุ</t>
  </si>
  <si>
    <t>สูตร Factor F</t>
  </si>
  <si>
    <t>ราคาต่อหน่วย</t>
  </si>
  <si>
    <t>แบบเลขที่</t>
  </si>
  <si>
    <t>เมื่อวันที่</t>
  </si>
  <si>
    <t xml:space="preserve">สถานที่ก่อสร้าง         </t>
  </si>
  <si>
    <t>ค่างานต้นทุน</t>
  </si>
  <si>
    <t>ค่าก่อสร้าง</t>
  </si>
  <si>
    <t>Factor F</t>
  </si>
  <si>
    <t>ประเภทงานอาคาร</t>
  </si>
  <si>
    <t>เงื่อนไข</t>
  </si>
  <si>
    <t>ภาษีมูลค่าเพิ่ม                                     7%</t>
  </si>
  <si>
    <t>เงินประกันผลงานหัก                         0%</t>
  </si>
  <si>
    <t xml:space="preserve">        รวมค่าก่อสร้างเป็นเงินทั้งสิ้น</t>
  </si>
  <si>
    <t xml:space="preserve">        คิดเป็นเงินประมาณ</t>
  </si>
  <si>
    <t xml:space="preserve">        ตัวอักษร</t>
  </si>
  <si>
    <t>อาคาร</t>
  </si>
  <si>
    <t xml:space="preserve"> - </t>
  </si>
  <si>
    <t>แบบสรุปราคากลางงานก่อสร้างอาคาร</t>
  </si>
  <si>
    <t>หน่วยงานเจ้าของโครงการ</t>
  </si>
  <si>
    <t>ชุด/งาน</t>
  </si>
  <si>
    <t>รวมค่าก่อสร้างเป็นเงินทั้งสิ้น</t>
  </si>
  <si>
    <t>แบบ  ปร.4 และ ปร.5 ที่ แนบ จำนวน</t>
  </si>
  <si>
    <t xml:space="preserve">สรุปผลดังนี้ </t>
  </si>
  <si>
    <t>ลบ.ม.</t>
  </si>
  <si>
    <t>งานทาง</t>
  </si>
  <si>
    <t>งานอื่นๆ</t>
  </si>
  <si>
    <t>ชุด</t>
  </si>
  <si>
    <t>งาน</t>
  </si>
  <si>
    <t>งบ</t>
  </si>
  <si>
    <t>จังหวัดเชียงราย</t>
  </si>
  <si>
    <r>
      <t xml:space="preserve">ส่วนราชการ ฝ่าย/งาน         </t>
    </r>
    <r>
      <rPr>
        <sz val="16"/>
        <rFont val="Angsana New"/>
        <family val="1"/>
      </rPr>
      <t>จังหวัดเชียงราย</t>
    </r>
  </si>
  <si>
    <t>งานอาคารป้อมยาม</t>
  </si>
  <si>
    <t xml:space="preserve">   - ไม้แบบ</t>
  </si>
  <si>
    <t xml:space="preserve">   -  ตะปู</t>
  </si>
  <si>
    <t>กก.</t>
  </si>
  <si>
    <t xml:space="preserve">  - ลวดผูกเหล็ก</t>
  </si>
  <si>
    <t>ท่อน</t>
  </si>
  <si>
    <t>ม.</t>
  </si>
  <si>
    <t xml:space="preserve">  - D1</t>
  </si>
  <si>
    <t xml:space="preserve">  - D2</t>
  </si>
  <si>
    <t xml:space="preserve"> - งานทาสีน้ำพลาสติก</t>
  </si>
  <si>
    <t xml:space="preserve"> - อ่างล้างหน้าแขวนผนังพร้อมก๊อกน้ำ</t>
  </si>
  <si>
    <t xml:space="preserve"> - ที่ใส่กระดาษชำระ</t>
  </si>
  <si>
    <t xml:space="preserve"> - ก๊อกน้ำเตี้ย</t>
  </si>
  <si>
    <t xml:space="preserve"> - stop valve</t>
  </si>
  <si>
    <t xml:space="preserve"> - งานเดินท่อน้ำดี</t>
  </si>
  <si>
    <t>จุด</t>
  </si>
  <si>
    <t xml:space="preserve"> - งานเดินท่อน้ำเสีย</t>
  </si>
  <si>
    <t xml:space="preserve"> - งานเดินท่อโสโครก</t>
  </si>
  <si>
    <t>SET</t>
  </si>
  <si>
    <t>LOT</t>
  </si>
  <si>
    <t>LIGHTING  FIXTURE</t>
  </si>
  <si>
    <t xml:space="preserve"> - คิ้วบัวปูนปั้น</t>
  </si>
  <si>
    <t xml:space="preserve"> - งานเชื่อมต่อระบบไฟฟ้า</t>
  </si>
  <si>
    <t xml:space="preserve"> - งานเชื่อมต่อระบบประปา</t>
  </si>
  <si>
    <t xml:space="preserve"> - งานติดตั้งโครงหลังคา</t>
  </si>
  <si>
    <t xml:space="preserve"> - เหล็ก C 100 x 50 x 20 x 2.3 มม.</t>
  </si>
  <si>
    <t xml:space="preserve"> -เชิงชายไม้สังเคราะห์ 6" ปิดทับด้วยไม้สังเคราะห์  4" </t>
  </si>
  <si>
    <t xml:space="preserve"> -ผนังไม้สังเคราะห์ 4"ตีซ้อนเกล็ดตามนอน</t>
  </si>
  <si>
    <t xml:space="preserve">   โครงเคร่าเหล็กกล่อง 1"x2"@ 0.40 ม.</t>
  </si>
  <si>
    <t>รวมค่าแรง</t>
  </si>
  <si>
    <t>งานพื้นและผิวพื้น</t>
  </si>
  <si>
    <t>งานผนังและผิวผนัง</t>
  </si>
  <si>
    <t xml:space="preserve">  - W1</t>
  </si>
  <si>
    <t>งานฝ้าเพดาน</t>
  </si>
  <si>
    <t xml:space="preserve">  งานขุดดิน-ถมคืน</t>
  </si>
  <si>
    <t xml:space="preserve">  งานทรายหยาบ</t>
  </si>
  <si>
    <t xml:space="preserve">  งานคอนกรีตหยาบ</t>
  </si>
  <si>
    <t xml:space="preserve">  งานไม้แบบ ( ค่าแรง )</t>
  </si>
  <si>
    <t xml:space="preserve">  งานคอนกรีตโครงสร้าง</t>
  </si>
  <si>
    <t xml:space="preserve">  งานเหล็กโครงสร้าง</t>
  </si>
  <si>
    <t xml:space="preserve"> - พื้นปูกระเบื้องหยาบ ขนาดไม่ต่ำกว่า 12"x12"</t>
  </si>
  <si>
    <t xml:space="preserve"> - พื้นปูกระเบื้องหยาบ ขนาดไม่ต่ำกว่า 8"x8"</t>
  </si>
  <si>
    <t xml:space="preserve"> - ผนังก่ออิฐ 1/2 แผ่น</t>
  </si>
  <si>
    <t xml:space="preserve"> - ผนังบุกระเบื้องห้องน้ำ ขนาด 8"x8" </t>
  </si>
  <si>
    <t xml:space="preserve"> - งานฉาบปูนเรียบผนังก่ออิฐ</t>
  </si>
  <si>
    <t xml:space="preserve"> - งานเสาเอ็น + คานทับหลัง</t>
  </si>
  <si>
    <t xml:space="preserve"> - กระจกเงา </t>
  </si>
  <si>
    <t xml:space="preserve"> - โถส้วมชนิดนั่งยอง</t>
  </si>
  <si>
    <t xml:space="preserve">งานระบบสุขาภิบาล </t>
  </si>
  <si>
    <t>งานระบบไฟฟ้า</t>
  </si>
  <si>
    <t xml:space="preserve">PANEL  BOARD  </t>
  </si>
  <si>
    <t xml:space="preserve"> - LPT</t>
  </si>
  <si>
    <t xml:space="preserve"> - Grounding  System</t>
  </si>
  <si>
    <t xml:space="preserve"> - ACCESSORIES</t>
  </si>
  <si>
    <t xml:space="preserve"> - SWITCH, RECEPTACLE AND OTHER EQUIPMENT</t>
  </si>
  <si>
    <t xml:space="preserve"> - SINGLE  POLE  SWITCH  </t>
  </si>
  <si>
    <t xml:space="preserve"> - ปลั๊กไฟ</t>
  </si>
  <si>
    <t xml:space="preserve"> - เคาน์เตอร์ ค.ส.ล. พื้นผิวขัดมัน</t>
  </si>
  <si>
    <t>รวมงานป้อมยาม/1หลัง</t>
  </si>
  <si>
    <t>ดอกเบี้ยเงินกู้                                      6%</t>
  </si>
  <si>
    <t xml:space="preserve">ชื่อโครงการ/งานก่อสร้าง </t>
  </si>
  <si>
    <t>ชื่อโครงการ/งานก่อสร้าง</t>
  </si>
  <si>
    <t>จวนผู้ว่าราชการจังหวัดเชียงราย</t>
  </si>
  <si>
    <t>งานโรงจอดรถ</t>
  </si>
  <si>
    <t>งานขุดดิน-ถมคืน</t>
  </si>
  <si>
    <t>งานทรายหยาบ</t>
  </si>
  <si>
    <t>งานคอนกรีตหยาบ</t>
  </si>
  <si>
    <t>งานคอนกรีตโครงสร้าง</t>
  </si>
  <si>
    <t>งานไม้แบบ ( ค่าแรง )</t>
  </si>
  <si>
    <t>ลบ.ฟ.</t>
  </si>
  <si>
    <t>งานเหล็กโครงสร้าง</t>
  </si>
  <si>
    <t xml:space="preserve">  - เหล็ก   RB    f     6 mm.</t>
  </si>
  <si>
    <t xml:space="preserve">  - เหล็ก   RB    f     9 mm.</t>
  </si>
  <si>
    <t xml:space="preserve">  - เหล็ก   DB    f     12 mm.</t>
  </si>
  <si>
    <t xml:space="preserve"> - เหล็กกลม 4" หนา 3.2 มม.</t>
  </si>
  <si>
    <t xml:space="preserve"> - เหล็กกลม 2"-1/2 หนา 3.2 มม.</t>
  </si>
  <si>
    <t xml:space="preserve"> - เหล็ก C 125 x 50 x 20 x 3.2 มม.</t>
  </si>
  <si>
    <t xml:space="preserve"> - หลังคามุงแผ่น Metal sheet (หนา 0.47 มม.)พร้อมอุปกรณ์ยึดติด</t>
  </si>
  <si>
    <t xml:space="preserve"> - แผ่นเหล็ก หนา 9 มม.พร้อม Bolt </t>
  </si>
  <si>
    <t xml:space="preserve"> - แผ่นเหล็ก หนา 3 มม. (ปิดหัว-ท้าย เหล็กกลม 4")</t>
  </si>
  <si>
    <t xml:space="preserve"> - งานทาสีน้ำมัน (รวมสีกันสนิม)</t>
  </si>
  <si>
    <t xml:space="preserve">งานศาลาอเนกประสงค์ </t>
  </si>
  <si>
    <t xml:space="preserve"> - งานปรับพื้นที่ + ปักผัง</t>
  </si>
  <si>
    <t xml:space="preserve"> - งานขุดดิน-ถมคืน</t>
  </si>
  <si>
    <t xml:space="preserve"> - งานทรายหยาบ</t>
  </si>
  <si>
    <t xml:space="preserve"> - งานคอนกรีตหยาบ</t>
  </si>
  <si>
    <t xml:space="preserve"> - งานคอนกรีตโครงสร้าง</t>
  </si>
  <si>
    <t xml:space="preserve"> - งานไม้แบบ ( ค่าแรง )</t>
  </si>
  <si>
    <t xml:space="preserve">     -  ตะปู</t>
  </si>
  <si>
    <t xml:space="preserve"> -งานเหล็กโครงสร้าง</t>
  </si>
  <si>
    <t xml:space="preserve">    - เหล็ก   RB    φ  6 mm.</t>
  </si>
  <si>
    <t xml:space="preserve">    - เหล็ก   RB    φ  9 mm.</t>
  </si>
  <si>
    <t xml:space="preserve">    - เหล็ก   DB    φ 12 mm.</t>
  </si>
  <si>
    <t xml:space="preserve">    - เหล็ก   DB    φ 16 mm.</t>
  </si>
  <si>
    <t xml:space="preserve">    - ลวดผูกเหล็ก</t>
  </si>
  <si>
    <t xml:space="preserve">  - ตะแกรงเหล็ก Wire mesh ขนาด </t>
  </si>
  <si>
    <t>เส้น</t>
  </si>
  <si>
    <t xml:space="preserve"> - งานฉาบปูนเรียบ ผนังก่ออิฐ</t>
  </si>
  <si>
    <t xml:space="preserve"> - งานฉาบปูนโครงสร้าง (รวมงานจับเซี๊ยม)</t>
  </si>
  <si>
    <t xml:space="preserve"> - งานทาสีพลาสติก</t>
  </si>
  <si>
    <t xml:space="preserve"> - Plate</t>
  </si>
  <si>
    <t>PANEL BOARD</t>
  </si>
  <si>
    <t xml:space="preserve"> - Grounding System</t>
  </si>
  <si>
    <t>LIGHTING FIXTURE</t>
  </si>
  <si>
    <t>SWITCH,RECEPTACLE AND OTHET EQUIPMENT</t>
  </si>
  <si>
    <t xml:space="preserve"> - SINGER POLE SWITCH</t>
  </si>
  <si>
    <t>แบบแสดงรายการ ปริมาณงาน และราคา</t>
  </si>
  <si>
    <t>เจ้าของโครงการ</t>
  </si>
  <si>
    <t>ชื่อโครงการ/งานก่อสร้าง   :</t>
  </si>
  <si>
    <t>สถานที่ก่อสร้าง              :</t>
  </si>
  <si>
    <t>หน่วย : บาท</t>
  </si>
  <si>
    <t xml:space="preserve"> - ผนังห้องน้ำบุกระเบื้อง ขนาด 20x40 ซม.</t>
  </si>
  <si>
    <t xml:space="preserve"> - โถปัสสาวะชายพร้อมอุปกรณ์</t>
  </si>
  <si>
    <t xml:space="preserve"> - สายฉีดชำระ</t>
  </si>
  <si>
    <t xml:space="preserve"> - กระจกเงา</t>
  </si>
  <si>
    <t xml:space="preserve"> - ราวแขวนผ้า</t>
  </si>
  <si>
    <t xml:space="preserve"> - Stop Valve</t>
  </si>
  <si>
    <t xml:space="preserve"> - งานเดินท่อน้ำทิ้ง </t>
  </si>
  <si>
    <t xml:space="preserve"> - งานเดินท่อโสโครก (โถส้วม)</t>
  </si>
  <si>
    <t xml:space="preserve"> - งานเดินท่ออากาศ</t>
  </si>
  <si>
    <t xml:space="preserve"> - งานบ่อเกรอะ</t>
  </si>
  <si>
    <t>SWITCH, RECEPTACLE AND OTHER EQUIPMENT</t>
  </si>
  <si>
    <t xml:space="preserve"> - เคาท์เตอร์ คสล. บุกระเบื้องขนาด 0.60 ม.</t>
  </si>
  <si>
    <t xml:space="preserve"> - งานประตู D1 รวมวงกบและอุปกรณ์ประกอบติดตั้ง</t>
  </si>
  <si>
    <t xml:space="preserve"> - ประตู D2</t>
  </si>
  <si>
    <t xml:space="preserve"> - ราวจับแบบ A</t>
  </si>
  <si>
    <t xml:space="preserve"> - ราวจับแบบ B</t>
  </si>
  <si>
    <t xml:space="preserve"> - ราวจับแบบ C</t>
  </si>
  <si>
    <t xml:space="preserve"> - งานเชื่อมต่อระบบประปาและติดตั้งประตูน้ำ</t>
  </si>
  <si>
    <t>คอนกรีต 210 ksc</t>
  </si>
  <si>
    <t>คอนกรีต 240 ksc</t>
  </si>
  <si>
    <t>คอนกรีต 280 ksc</t>
  </si>
  <si>
    <t>หมายเหตุ : รูปทรงกระบอก Cylinder</t>
  </si>
  <si>
    <t>คอนกรีตหยาบ</t>
  </si>
  <si>
    <t>RB6 (SR 24)</t>
  </si>
  <si>
    <t>RB9 (SR 24)</t>
  </si>
  <si>
    <t>RB12 (SR 24)</t>
  </si>
  <si>
    <t>RB15 (SR 24)</t>
  </si>
  <si>
    <t>RB19 (SR 24)</t>
  </si>
  <si>
    <t>RB25 (SR 24)</t>
  </si>
  <si>
    <t>DB12 (SD 30)</t>
  </si>
  <si>
    <t>DB16 (SD 30)</t>
  </si>
  <si>
    <t>DB20 (SD 30)</t>
  </si>
  <si>
    <t>DB25 (SD 30)</t>
  </si>
  <si>
    <t>DB10 (SD 40)</t>
  </si>
  <si>
    <t>DB12 (SD 40)</t>
  </si>
  <si>
    <t>DB16 (SD 40)</t>
  </si>
  <si>
    <t>DB20 (SD 40)</t>
  </si>
  <si>
    <t>DB25 (SD 40)</t>
  </si>
  <si>
    <t>DB28 (SD 40)</t>
  </si>
  <si>
    <t>DB32 (SD 40)</t>
  </si>
  <si>
    <t>ลวดผูกเหล็ก</t>
  </si>
  <si>
    <t>ตะปู</t>
  </si>
  <si>
    <t>ทรายหยาบ</t>
  </si>
  <si>
    <t>ทรายละเอียด</t>
  </si>
  <si>
    <t>ทรายถมที่</t>
  </si>
  <si>
    <t>ดินถมที่</t>
  </si>
  <si>
    <t>หินคลุกA</t>
  </si>
  <si>
    <t>เหล็กกล่อง 25 x 25 x 1.6 มม.</t>
  </si>
  <si>
    <t>C 100x50x20x2.3(23.5กก.)</t>
  </si>
  <si>
    <t>C 100x50x20x3.2(34กก.)</t>
  </si>
  <si>
    <t>C 75x45x15x2.3(21กก.)</t>
  </si>
  <si>
    <t>C 125x50x20x2.3(25.5กก.)</t>
  </si>
  <si>
    <t xml:space="preserve"> - แปสำเร็จรูป</t>
  </si>
  <si>
    <t xml:space="preserve"> - หลังคา ซิงเกิ้ลรูฟ</t>
  </si>
  <si>
    <t>หลังคาซิ้งเกิลรูฟ(คุณแจน)</t>
  </si>
  <si>
    <t>หลังคาซิ้งเกิลรูฟ(ในเน็ต)</t>
  </si>
  <si>
    <t xml:space="preserve"> - เชิงชายไม้สังเคราะห์ 8"</t>
  </si>
  <si>
    <t>รวมราคางานอาคารห้องน้ำ</t>
  </si>
  <si>
    <t xml:space="preserve"> - อ่างล้างหน้าแขวนผนังพร้อมอุปกรณ์</t>
  </si>
  <si>
    <t xml:space="preserve"> - อ่างล้างหน้าฝังเคาท์เตอร์พร้อมอุปกรณ์</t>
  </si>
  <si>
    <t xml:space="preserve"> - แปสำเร็จรูป </t>
  </si>
  <si>
    <t xml:space="preserve">   ปิดทับด้วยไม้สังเคราะห์  6" </t>
  </si>
  <si>
    <t>แปสำเร็จรูป</t>
  </si>
  <si>
    <t>โครงการปรับปรุงซ่อมแซมจวนผู้ว่าราชการจังหวัดเชียงราย(หลังเก่า)</t>
  </si>
  <si>
    <t>โครงการปรับปรุงซ่อมแซมจวนผู้ว่าราชการ</t>
  </si>
  <si>
    <t>จังหวัดเชียงราย(หลังเก่า)</t>
  </si>
  <si>
    <t>งานอาคารห้องน้ำ</t>
  </si>
  <si>
    <t>เงินล่วงหน้าจ่าย                               0 %</t>
  </si>
  <si>
    <t xml:space="preserve">   หนา 9 มม.ฉาบเรียบ โครงเคร่าเหล็กชุบสังกะสี</t>
  </si>
  <si>
    <t xml:space="preserve"> - งานฝ้าเพดานยิบซั่มบอร์ดชนิดทนชื้น </t>
  </si>
  <si>
    <t xml:space="preserve"> - ฝ้าเพดาน ทีบาร์ 60x60 cm. แผ่นยิปซั่มชนิดทนชื้น</t>
  </si>
  <si>
    <t xml:space="preserve">  หนา 9 มม โครงเคร่าเหล็กชุบสังกะสี</t>
  </si>
  <si>
    <t>จวนผู้ว่าราชการจังหวัดเชียงราย(หลังเก่า)</t>
  </si>
  <si>
    <t>ศาลพระภูมิ</t>
  </si>
  <si>
    <t>รื้อถอนป้อมยามรักษาความปลอดภัย</t>
  </si>
  <si>
    <t xml:space="preserve"> - รื้อถอนสุขภัณฑ์</t>
  </si>
  <si>
    <t>รื้อกอง</t>
  </si>
  <si>
    <t>ศาลาแปดเหลี่ยม</t>
  </si>
  <si>
    <t xml:space="preserve"> - งานรื้อถอนโครงหลังคา</t>
  </si>
  <si>
    <t xml:space="preserve"> - รื้อถอนกระเบื้องหลังคา</t>
  </si>
  <si>
    <t>รื้อขนไป</t>
  </si>
  <si>
    <t xml:space="preserve"> - งานรื้อถอนฐานศาลพระภูมิ </t>
  </si>
  <si>
    <t xml:space="preserve"> - งานรื้อถอนโครงสร้าง คสล.เดิม พร้อมฐานราก</t>
  </si>
  <si>
    <t>ศาลาใหญ่</t>
  </si>
  <si>
    <t xml:space="preserve"> - รื้อถอนฝ้าเพดาน</t>
  </si>
  <si>
    <t xml:space="preserve"> - รื้อถอนราวระเบียง</t>
  </si>
  <si>
    <t>ศาลาเล็ก</t>
  </si>
  <si>
    <t>โรงจอดรถ</t>
  </si>
  <si>
    <t>รางระบายน้ำ</t>
  </si>
  <si>
    <t xml:space="preserve"> - รื้อถอนรางระบายน้ำคอนกรีตดาด</t>
  </si>
  <si>
    <t>ทางเดิน คสล.</t>
  </si>
  <si>
    <t>1.1 รื้อถอนกระเบื้องหลังคา</t>
  </si>
  <si>
    <t xml:space="preserve">  1.2.1 รื้อถอนฝ้าเพดานไม้เดิมส่วนที่เสียหาย</t>
  </si>
  <si>
    <t xml:space="preserve">  1.2.2 รื้อถอนฝ้าเพดานซีเมนต์บอร์ด</t>
  </si>
  <si>
    <t>1.4 รื้อถอนหน้าต่าง</t>
  </si>
  <si>
    <t>ของอาคารตามรายละเอียดที่กำหนดในแบบดังนี้</t>
  </si>
  <si>
    <t xml:space="preserve">        - รื้อถอนโครงสร้าง คสล.</t>
  </si>
  <si>
    <t xml:space="preserve">        - รื้อถอนราวกันตก</t>
  </si>
  <si>
    <t>หมวดงานรื้อถอน</t>
  </si>
  <si>
    <t xml:space="preserve">        - รื้อถอนโครงสร้าง คสล. เดิมออก </t>
  </si>
  <si>
    <t xml:space="preserve">        - รื้อถอนพื้นเดิม </t>
  </si>
  <si>
    <t xml:space="preserve">        - รื้อถอนผนังเดิม </t>
  </si>
  <si>
    <t xml:space="preserve"> - งานรื้อถอนพื้น คสล.</t>
  </si>
  <si>
    <t xml:space="preserve"> - งานรื้อถอนผนังก่ออิฐฉาบปูน</t>
  </si>
  <si>
    <t>รวมงานรื้อถอนศาลาใหญ่</t>
  </si>
  <si>
    <t>รวมงานรื้อถอนศาลาแปดเหลี่ยม</t>
  </si>
  <si>
    <t>รวมงานรื้อถอนป้อมยามรักษาความปลอดภัย</t>
  </si>
  <si>
    <t>รวมงานรื้อถอนศาลาเล็ก</t>
  </si>
  <si>
    <t>รวมงานรื้อถอนโรงจอดรถ</t>
  </si>
  <si>
    <t>รวมงานรื้อถอนรางระบายน้ำ</t>
  </si>
  <si>
    <t>รวมงานรื้อถอนทางเดิน คสล.</t>
  </si>
  <si>
    <t xml:space="preserve"> - รื้อถอนพื้นทางเท้า คสล.</t>
  </si>
  <si>
    <t>รวมงานรื้อถอนศาลพระภูมิ</t>
  </si>
  <si>
    <t>รวมงานรื้อถอนจวนผู้ว่าราชการจังหวัดเชียงราย(หลังเก่า)</t>
  </si>
  <si>
    <t>รวมหมวดงานรื้อถอน</t>
  </si>
  <si>
    <t xml:space="preserve">  1.3.1 บานเปิดเดี่ยว</t>
  </si>
  <si>
    <t xml:space="preserve">  1.3.2 บานเปิดคู่</t>
  </si>
  <si>
    <t xml:space="preserve">  1.3.3 บานเฟี้ยม</t>
  </si>
  <si>
    <t xml:space="preserve">  1.4.1 บานเปิดเดี่ยว</t>
  </si>
  <si>
    <t xml:space="preserve">  1.4.2 บานเปิดคู่</t>
  </si>
  <si>
    <t>1.3 รื้อถอนประตูพร้อมวงกบ 40 ชุด</t>
  </si>
  <si>
    <t>1.2 รื้อถอนฝ้าเพดาน (เก็บกองส่วนที่เป็นไม้ที่ยังใช้การได้)</t>
  </si>
  <si>
    <t xml:space="preserve">  1.4.4 บานเปิด 4 ช่อง</t>
  </si>
  <si>
    <t xml:space="preserve">  1.4.5 บานเปิด 6 ช่อง</t>
  </si>
  <si>
    <t xml:space="preserve">  1.4.6 บานเปิด 8 ช่อง</t>
  </si>
  <si>
    <t>1.5 รื้อถอนราวบันได (ส่วนที่เป็นคอนกรีตขนทิ้ง)</t>
  </si>
  <si>
    <t xml:space="preserve">        - รื้อถอนพื้น คสล.เดิม </t>
  </si>
  <si>
    <t xml:space="preserve">        - รื้อถอนพื้นเดิม (พื้นไม้และพื้น คสล.)</t>
  </si>
  <si>
    <t xml:space="preserve"> - โคมไฟ LED หลอดสั้นสว่างไม่น้อยกว่า 9 วัตต์</t>
  </si>
  <si>
    <t xml:space="preserve"> - โคมไฟ LED หลอดยาวสว่างไม่น้อยกว่า 18 วัตต์</t>
  </si>
  <si>
    <t>งานประตู - หน้าต่าง</t>
  </si>
  <si>
    <t xml:space="preserve"> - บ่อเกรอะ - บ่อซึม</t>
  </si>
  <si>
    <t xml:space="preserve">     - ไม้แบบ(คิด 80%)</t>
  </si>
  <si>
    <t xml:space="preserve"> - เชิงชายไม้สังเคราะห์ 8" </t>
  </si>
  <si>
    <t xml:space="preserve">ปิดทับด้วยไม้สังเคราะห์  6" </t>
  </si>
  <si>
    <t>- พื้นปูกระเบื้องหยาบ  0.40x0.40 ม.</t>
  </si>
  <si>
    <t xml:space="preserve"> - LP</t>
  </si>
  <si>
    <t>- พื้นขัดหยาบ</t>
  </si>
  <si>
    <t xml:space="preserve"> - โคมไฟ LED - T8 หลอดยาว 18 วัตต์</t>
  </si>
  <si>
    <t xml:space="preserve"> - Duplex Receptacle 2P + G </t>
  </si>
  <si>
    <t xml:space="preserve">     - ไม้คร่าว</t>
  </si>
  <si>
    <t xml:space="preserve"> - F1</t>
  </si>
  <si>
    <t xml:space="preserve"> - F2</t>
  </si>
  <si>
    <t>ทาสีน้ำอะคลีลิค</t>
  </si>
  <si>
    <t>ทาสีกันสนิม+สีน้ำมันทาทับหน้า</t>
  </si>
  <si>
    <t xml:space="preserve"> - งานทาสีกันสนิม+สีน้ำมันทาทับหน้า</t>
  </si>
  <si>
    <t xml:space="preserve"> - งานทาสีน้ำมันทาไม้</t>
  </si>
  <si>
    <t>ทาสีน้ำมันทาไม้</t>
  </si>
  <si>
    <t xml:space="preserve"> - เหล็กกล่อง 100 x 50 x 3.2 มม.</t>
  </si>
  <si>
    <t>C 125x50x20x3.2(36.78กก.)</t>
  </si>
  <si>
    <t>ปริมาณ</t>
  </si>
  <si>
    <t>ปริมาตร</t>
  </si>
  <si>
    <t>กว้าง</t>
  </si>
  <si>
    <t>ยาว</t>
  </si>
  <si>
    <t>สูง</t>
  </si>
  <si>
    <t>ฐานราก F1</t>
  </si>
  <si>
    <t>หลุม</t>
  </si>
  <si>
    <t xml:space="preserve"> - เสาเข็ม</t>
  </si>
  <si>
    <t>ต้น</t>
  </si>
  <si>
    <t xml:space="preserve"> - ดินขุด</t>
  </si>
  <si>
    <t xml:space="preserve"> - ทรายหยาบ </t>
  </si>
  <si>
    <t xml:space="preserve"> - คอนกรีตหยาบ</t>
  </si>
  <si>
    <t xml:space="preserve"> - คอนกรีต</t>
  </si>
  <si>
    <t xml:space="preserve"> - เหล็กเสริม</t>
  </si>
  <si>
    <t xml:space="preserve">     DB 16</t>
  </si>
  <si>
    <t xml:space="preserve">     DB 12</t>
  </si>
  <si>
    <t>เมตร</t>
  </si>
  <si>
    <t xml:space="preserve">     RB 9</t>
  </si>
  <si>
    <t xml:space="preserve">     RB 6</t>
  </si>
  <si>
    <t xml:space="preserve"> - ไม้แบบ</t>
  </si>
  <si>
    <t xml:space="preserve">     DB 20</t>
  </si>
  <si>
    <t>Wire mesh @0.20 ม.</t>
  </si>
  <si>
    <t>เสาเข็ม</t>
  </si>
  <si>
    <t>ดินขุด</t>
  </si>
  <si>
    <t>แผ่นพื้นสำเร็จรูป</t>
  </si>
  <si>
    <t>เสา C1 ตอม่อ  ฐานราก-พื้นชั้น 1  สูง 1.3 เมตร(เหล็กคิด 3.4 เมตร)ต่อกลางเสา</t>
  </si>
  <si>
    <t>เสา C1 ชั้น 1 - ใต้อะเส (2.35เมตร)</t>
  </si>
  <si>
    <t>คาน B1 ยาว 24 เมตร</t>
  </si>
  <si>
    <t>คาน B2 ยาว 16 เมตร</t>
  </si>
  <si>
    <t>เหล็กเสริมล่าง</t>
  </si>
  <si>
    <t>เหล็กเสริมบน</t>
  </si>
  <si>
    <t>พื้น GS =  44.16 ตรม.</t>
  </si>
  <si>
    <t>หูช้าง</t>
  </si>
  <si>
    <t>คอนกรีต</t>
  </si>
  <si>
    <t>พื้น S1 =  48 ตรม.</t>
  </si>
  <si>
    <t>เหล็กเสริม</t>
  </si>
  <si>
    <t xml:space="preserve">     RB 9 เสริมบน</t>
  </si>
  <si>
    <t xml:space="preserve">     RB 9 ล่าง</t>
  </si>
  <si>
    <t>งานโครงหลังคา</t>
  </si>
  <si>
    <t>C 125x50x20x3.2</t>
  </si>
  <si>
    <t>C 100x50x20x2.3</t>
  </si>
  <si>
    <t>อะเส 2C</t>
  </si>
  <si>
    <t>เหล็กรับจันทัน 2C</t>
  </si>
  <si>
    <t>T1</t>
  </si>
  <si>
    <t>ตะเฆ้ 2C</t>
  </si>
  <si>
    <t>กล่อง 50x100x2.3</t>
  </si>
  <si>
    <t>ยาว/ม.</t>
  </si>
  <si>
    <t>จันทันล่าง</t>
  </si>
  <si>
    <t>จันทันบน</t>
  </si>
  <si>
    <t>ค้ำยัน</t>
  </si>
  <si>
    <t>เหล็กรับจันทันรอบ</t>
  </si>
  <si>
    <t>∑</t>
  </si>
  <si>
    <t>ดั้ง</t>
  </si>
  <si>
    <t>Plate หนา 6 มม.</t>
  </si>
  <si>
    <t xml:space="preserve"> - ฝ้า C1</t>
  </si>
  <si>
    <t>คาน B1 ยาว 34 เมตร</t>
  </si>
  <si>
    <t>พื้น GS =  42.48 ตรม.</t>
  </si>
  <si>
    <t xml:space="preserve"> - งานผนังก่ออิฐบล๊อคแก้ว</t>
  </si>
  <si>
    <t xml:space="preserve"> - โถส้วมชนิดนั่งยองมีหม้อน้ำพร้อมอุปกรณ์</t>
  </si>
  <si>
    <t xml:space="preserve"> - โถส้วมนั่งราบมีหม้อน้ำพร้อมอุปกรณ์ครบชุด</t>
  </si>
  <si>
    <t>อุปกรณ์ห้องน้ำคนพิการ</t>
  </si>
  <si>
    <t xml:space="preserve"> - ชนิด A</t>
  </si>
  <si>
    <t xml:space="preserve"> - ชนิด B</t>
  </si>
  <si>
    <t xml:space="preserve"> - ชนิด C</t>
  </si>
  <si>
    <t xml:space="preserve"> - FD</t>
  </si>
  <si>
    <t xml:space="preserve"> - ก๊อกน้ำล้างพื้น</t>
  </si>
  <si>
    <t>งานปรับปรุงซ่อมแซมจวนผู้ว่าราชการ</t>
  </si>
  <si>
    <t>ศาลพระภูมิและศาลเจ้าที่</t>
  </si>
  <si>
    <t>อาคารศาลาพักผ่อน (จำนวน 2 อาคาร)</t>
  </si>
  <si>
    <t>อาคารห้องน้ำ</t>
  </si>
  <si>
    <t>งานผังบริเวณ และงานภูมิทัศน์</t>
  </si>
  <si>
    <t>งานทางเท้าภายใน</t>
  </si>
  <si>
    <t>งานรั้วต้นไม้</t>
  </si>
  <si>
    <t>ศาลพระภูมิและศาลเจ้าที่พร้อมฐาน</t>
  </si>
  <si>
    <t xml:space="preserve"> - ฐานครองราก สูง 0.15 ม.</t>
  </si>
  <si>
    <t xml:space="preserve"> - ฐานครองราก สูง 0.30 ม.</t>
  </si>
  <si>
    <t xml:space="preserve"> - งานฐานคลองราก สูง 0.30 ม.</t>
  </si>
  <si>
    <r>
      <t xml:space="preserve"> - Wire mesh </t>
    </r>
    <r>
      <rPr>
        <sz val="14"/>
        <rFont val="Calibri"/>
        <family val="2"/>
      </rPr>
      <t>Ø</t>
    </r>
    <r>
      <rPr>
        <sz val="14"/>
        <rFont val="TH SarabunPSK"/>
        <family val="2"/>
      </rPr>
      <t xml:space="preserve"> 4 มม.</t>
    </r>
  </si>
  <si>
    <t>งานพื้น</t>
  </si>
  <si>
    <t xml:space="preserve"> - พื้นผิวทรายล้าง(สีเลือกภายหลัง)</t>
  </si>
  <si>
    <t>งานติดตั้งศาลพระภูมิและศาลเจ้าที่</t>
  </si>
  <si>
    <t xml:space="preserve"> - งานศาลพระภูมิ</t>
  </si>
  <si>
    <t xml:space="preserve"> - งานศาลเจ้าที่</t>
  </si>
  <si>
    <t>หลัง</t>
  </si>
  <si>
    <t>รวมราคาศาลาเอนกประสงค์</t>
  </si>
  <si>
    <t>รวมราคาศาลพระภูมิและศาลเจ้าที่พร้อมฐาน</t>
  </si>
  <si>
    <t xml:space="preserve"> - ทรายหยาบรองพื้น</t>
  </si>
  <si>
    <t xml:space="preserve"> - คอนกรีตหยาบ หนา 0.05 ม.</t>
  </si>
  <si>
    <t xml:space="preserve"> - Wire mesh Ø 4 มม.</t>
  </si>
  <si>
    <t xml:space="preserve"> - ทรายหยาบปรับระดับ</t>
  </si>
  <si>
    <t xml:space="preserve"> - คันหินเล็กสำเร็จรูป</t>
  </si>
  <si>
    <t>รวมราคางานทางเท้าภายใน</t>
  </si>
  <si>
    <r>
      <t xml:space="preserve"> - ท่อ PVC </t>
    </r>
    <r>
      <rPr>
        <sz val="14"/>
        <rFont val="Calibri"/>
        <family val="2"/>
      </rPr>
      <t>Ø</t>
    </r>
    <r>
      <rPr>
        <sz val="14"/>
        <rFont val="TH SarabunPSK"/>
        <family val="2"/>
      </rPr>
      <t xml:space="preserve"> 1" รวมผ้าใยสังเคราะห์</t>
    </r>
  </si>
  <si>
    <t>สีเทา+สีต่างๆ</t>
  </si>
  <si>
    <t xml:space="preserve"> - บล็อคปูพื้นทางเท้า ขนาด 0.30x0.30x0.06 ม.(สีเทา)</t>
  </si>
  <si>
    <r>
      <t xml:space="preserve"> - ตะแกรงดักกลิ่น  </t>
    </r>
    <r>
      <rPr>
        <sz val="14"/>
        <rFont val="Calibri"/>
        <family val="2"/>
      </rPr>
      <t>Ø</t>
    </r>
    <r>
      <rPr>
        <sz val="14"/>
        <rFont val="TH SarabunPSK"/>
        <family val="2"/>
      </rPr>
      <t xml:space="preserve">   2"</t>
    </r>
  </si>
  <si>
    <t xml:space="preserve"> - งานติดตั้งหลังคาซิงเกิ้ลรูฟ</t>
  </si>
  <si>
    <t xml:space="preserve"> - งานปรับปรุงสรไนไม้เดิม</t>
  </si>
  <si>
    <t xml:space="preserve"> - ซ่อมแซมโครงสร้างพื้นเดิม</t>
  </si>
  <si>
    <t xml:space="preserve">      - ทาสีทับหน้าด้วยสีย้อมไม้</t>
  </si>
  <si>
    <t>งานประตู</t>
  </si>
  <si>
    <t xml:space="preserve"> - D3</t>
  </si>
  <si>
    <t xml:space="preserve"> - D1</t>
  </si>
  <si>
    <t xml:space="preserve"> - D1.1</t>
  </si>
  <si>
    <t xml:space="preserve"> - D1.2</t>
  </si>
  <si>
    <t xml:space="preserve"> - D2</t>
  </si>
  <si>
    <t xml:space="preserve"> - D4</t>
  </si>
  <si>
    <t xml:space="preserve"> - D5</t>
  </si>
  <si>
    <t xml:space="preserve"> - D6</t>
  </si>
  <si>
    <t xml:space="preserve"> - D7</t>
  </si>
  <si>
    <t xml:space="preserve"> - D8</t>
  </si>
  <si>
    <t xml:space="preserve"> - D9</t>
  </si>
  <si>
    <t xml:space="preserve"> - D10</t>
  </si>
  <si>
    <t xml:space="preserve"> - D11</t>
  </si>
  <si>
    <t xml:space="preserve"> - D12</t>
  </si>
  <si>
    <t xml:space="preserve"> - D13</t>
  </si>
  <si>
    <t xml:space="preserve"> - D14</t>
  </si>
  <si>
    <t xml:space="preserve"> - D15</t>
  </si>
  <si>
    <t xml:space="preserve"> - D16</t>
  </si>
  <si>
    <t xml:space="preserve"> - D17</t>
  </si>
  <si>
    <t xml:space="preserve"> - D18</t>
  </si>
  <si>
    <t xml:space="preserve"> - D19</t>
  </si>
  <si>
    <t xml:space="preserve"> - D20</t>
  </si>
  <si>
    <t xml:space="preserve"> - D21</t>
  </si>
  <si>
    <t xml:space="preserve"> - D22</t>
  </si>
  <si>
    <t>งานหน้าต่าง</t>
  </si>
  <si>
    <t>งานผนัง</t>
  </si>
  <si>
    <t xml:space="preserve"> - W1</t>
  </si>
  <si>
    <t xml:space="preserve"> - W2</t>
  </si>
  <si>
    <t xml:space="preserve"> - W3</t>
  </si>
  <si>
    <t xml:space="preserve"> - W4</t>
  </si>
  <si>
    <t xml:space="preserve"> - W5</t>
  </si>
  <si>
    <t xml:space="preserve"> - W6</t>
  </si>
  <si>
    <t xml:space="preserve"> - W7</t>
  </si>
  <si>
    <t xml:space="preserve"> - W8</t>
  </si>
  <si>
    <t xml:space="preserve"> - W9</t>
  </si>
  <si>
    <t xml:space="preserve"> - W10</t>
  </si>
  <si>
    <t xml:space="preserve"> - W11</t>
  </si>
  <si>
    <t xml:space="preserve"> - W12</t>
  </si>
  <si>
    <t xml:space="preserve"> - W13</t>
  </si>
  <si>
    <t xml:space="preserve"> - W14</t>
  </si>
  <si>
    <t xml:space="preserve"> - W15</t>
  </si>
  <si>
    <t xml:space="preserve"> - W16</t>
  </si>
  <si>
    <t xml:space="preserve"> - W17</t>
  </si>
  <si>
    <t xml:space="preserve"> - W18</t>
  </si>
  <si>
    <t xml:space="preserve"> - W19</t>
  </si>
  <si>
    <t xml:space="preserve"> - W20</t>
  </si>
  <si>
    <t xml:space="preserve">      - ทาผิวแผงไม้ฉลุเดิมด้วยน้ำยาฆ่าเชื้อรา</t>
  </si>
  <si>
    <t xml:space="preserve"> - ซ่อมแซมแผงไม้ฉลุตกแต่ง</t>
  </si>
  <si>
    <t>งานปรับปรุงห้องน้ำ</t>
  </si>
  <si>
    <t xml:space="preserve"> - เคาน์เตอร์อ่างล้างหน้าไม้เนื้อแข็ง</t>
  </si>
  <si>
    <t xml:space="preserve"> - อ่างล้างหน้าชนิดฝังเคาน์เตอร์ พร้อมก๊อกน้ำ</t>
  </si>
  <si>
    <t xml:space="preserve"> - โถส้วมชักโครก</t>
  </si>
  <si>
    <t xml:space="preserve"> - สายชำระ</t>
  </si>
  <si>
    <t xml:space="preserve"> - ฝักบัวอาบน้ำ</t>
  </si>
  <si>
    <t xml:space="preserve"> - ที่วางสบู่</t>
  </si>
  <si>
    <t xml:space="preserve"> - ถาดรองอาบน้ำสี่เหลี่ยมผืนผ้า พร้อมสะดือน้ำทิ้ง</t>
  </si>
  <si>
    <t xml:space="preserve"> - บานประตูและฉากกั้นน้ำกระจะนิรภัย</t>
  </si>
  <si>
    <t xml:space="preserve"> - STOP VALUE</t>
  </si>
  <si>
    <t xml:space="preserve"> - งานปรับปรุงไม้ค้ำหลังคา</t>
  </si>
  <si>
    <t xml:space="preserve"> - งานเดินท่อน้ำทิ้ง</t>
  </si>
  <si>
    <t xml:space="preserve"> - บ่อเกอะ</t>
  </si>
  <si>
    <t xml:space="preserve"> - ถังบำบัดน้ำเสียขนาด 2,000 ลิตร รวมฐาน</t>
  </si>
  <si>
    <t xml:space="preserve"> - งานถังบำบัดน้ำเสียสำเร็จรูป ขนาด 3,000 ลิตร รวมฐาน</t>
  </si>
  <si>
    <t xml:space="preserve"> - งานซ่อมแซมปรับปรุงโครงสร้างหลังคาเดิม</t>
  </si>
  <si>
    <t xml:space="preserve"> - งานปรับปรุงเชิงชายไม้เดิมพร้อมติดตั้ง</t>
  </si>
  <si>
    <t>ก</t>
  </si>
  <si>
    <t>ส</t>
  </si>
  <si>
    <t xml:space="preserve"> - W1'</t>
  </si>
  <si>
    <t>พท.</t>
  </si>
  <si>
    <t>พท.ทั้งหมด</t>
  </si>
  <si>
    <t>รวมราคางานผังบริเวณ และงานภูมิทัศน์</t>
  </si>
  <si>
    <t xml:space="preserve"> - งานดินถม</t>
  </si>
  <si>
    <t xml:space="preserve"> - งานปลูกหญ้า</t>
  </si>
  <si>
    <t xml:space="preserve"> - งานปลูกต้นไม้</t>
  </si>
  <si>
    <t xml:space="preserve">      - ต้นหมากแดง</t>
  </si>
  <si>
    <t xml:space="preserve">      - ต้นหมากเขียว</t>
  </si>
  <si>
    <t xml:space="preserve">      - ต้นหมากเหลือง</t>
  </si>
  <si>
    <t xml:space="preserve">      - ต้นไทรเกาหลี</t>
  </si>
  <si>
    <t>รวมงานรั้วต้นไม้</t>
  </si>
  <si>
    <t xml:space="preserve"> - ดินปลูก</t>
  </si>
  <si>
    <t>ถุง</t>
  </si>
  <si>
    <t xml:space="preserve"> - ขัดทำความสะอาดโครงเคร่าผนังเดิม</t>
  </si>
  <si>
    <t>งปม</t>
  </si>
  <si>
    <t>ขุดราง</t>
  </si>
  <si>
    <t xml:space="preserve">     - ดินขุด</t>
  </si>
  <si>
    <t xml:space="preserve">     - ทรายหยาบ</t>
  </si>
  <si>
    <t xml:space="preserve">     - คอนกรีตโครงสร้าง</t>
  </si>
  <si>
    <t xml:space="preserve">     - ตะปู</t>
  </si>
  <si>
    <r>
      <t xml:space="preserve">     - RB </t>
    </r>
    <r>
      <rPr>
        <sz val="14"/>
        <rFont val="Calibri"/>
        <family val="2"/>
      </rPr>
      <t>Ø</t>
    </r>
    <r>
      <rPr>
        <sz val="14"/>
        <rFont val="TH SarabunPSK"/>
        <family val="2"/>
      </rPr>
      <t xml:space="preserve"> 6 มม.</t>
    </r>
  </si>
  <si>
    <t xml:space="preserve">     - ลวดผูกเหล็ก</t>
  </si>
  <si>
    <t xml:space="preserve">     - แผ่นใยสังเคราะห์</t>
  </si>
  <si>
    <t xml:space="preserve">     - Flat Bars 50x12 มม.</t>
  </si>
  <si>
    <t>งานโครงเหล็ก</t>
  </si>
  <si>
    <t>unit weight</t>
  </si>
  <si>
    <t>ยาว/1ม.</t>
  </si>
  <si>
    <t>พท.ทาสี</t>
  </si>
  <si>
    <t xml:space="preserve">     - งานทาสีกันสนิม+สีน้ำมันทาทับหน้า</t>
  </si>
  <si>
    <t xml:space="preserve">     - ค่าแรงไม้แบบ</t>
  </si>
  <si>
    <t xml:space="preserve">     - ไม้แบบคิด 80 %</t>
  </si>
  <si>
    <t xml:space="preserve">     - หินแม่น้ำ</t>
  </si>
  <si>
    <t xml:space="preserve"> - งานรางระบายน้ำ(ยาว 90 เมตร)</t>
  </si>
  <si>
    <t>ราคาต่อ กก. ที่ความหนา 6 มม.</t>
  </si>
  <si>
    <t>25บ./กก.</t>
  </si>
  <si>
    <t>ใช้1.305 ลบ.ม.</t>
  </si>
  <si>
    <t xml:space="preserve"> - บ่อพัก คสล.</t>
  </si>
  <si>
    <t xml:space="preserve"> - งานวางท่อระบายน้ำ PVC 8" ชั้นคุณภาพ 8.5</t>
  </si>
  <si>
    <t>ทรายถม</t>
  </si>
  <si>
    <t xml:space="preserve">งานวางท่อ 8" ชั้น 8.5 ยาว </t>
  </si>
  <si>
    <t xml:space="preserve"> ม.</t>
  </si>
  <si>
    <t>ท่อระบายน้ำ 8 "</t>
  </si>
  <si>
    <t>ข้อต่ออุปกรณ์ 40 %ของค่าท่อ</t>
  </si>
  <si>
    <t>ค่าของ</t>
  </si>
  <si>
    <t>ค่าแรง</t>
  </si>
  <si>
    <t>รวมค่าของ+ค่าแรง</t>
  </si>
  <si>
    <t>ค่าแรงวางท่อ</t>
  </si>
  <si>
    <t>ค่าวาง/ม.</t>
  </si>
  <si>
    <t>คิดให้</t>
  </si>
  <si>
    <t>38x38x1.6 mm.</t>
  </si>
  <si>
    <t xml:space="preserve">SQT. </t>
  </si>
  <si>
    <t>unit weight/m.</t>
  </si>
  <si>
    <t xml:space="preserve"> - เสาโคมแสงสว่าง</t>
  </si>
  <si>
    <t xml:space="preserve"> - โคมไฟสนามแบบกันน้ำ</t>
  </si>
  <si>
    <t>เสา</t>
  </si>
  <si>
    <t>ราว</t>
  </si>
  <si>
    <t>25x25x1.6 mm.</t>
  </si>
  <si>
    <t>ทาสี</t>
  </si>
  <si>
    <t>สรร.</t>
  </si>
  <si>
    <t xml:space="preserve"> - รั้วเหล็ก(ยาว 86.70 ม.)</t>
  </si>
  <si>
    <t xml:space="preserve"> - ขุดดิน</t>
  </si>
  <si>
    <t xml:space="preserve"> - ค่าแรงไม้แบบ</t>
  </si>
  <si>
    <t xml:space="preserve"> - ตะปู</t>
  </si>
  <si>
    <t xml:space="preserve"> - SQT. 38x38x1.6 mm.</t>
  </si>
  <si>
    <t xml:space="preserve"> - SQT. 25x25x1.6 mm.</t>
  </si>
  <si>
    <t xml:space="preserve"> - ไม้แบบ คิด 80 %</t>
  </si>
  <si>
    <t xml:space="preserve">  1.8.1 รื้อถอนพื้นและโครงสร้างอาคาร (ให้กองเก็บส่วนที่เป็นไม้)</t>
  </si>
  <si>
    <t xml:space="preserve">  1.8.2 รื้อถอนเฉลียง คสล.(ให้กองเก็บส่วนที่เป็นไม้)</t>
  </si>
  <si>
    <t xml:space="preserve">  1.8.3 รื้อถอนระเบียง คสล.(ให้กองเก็บส่วนที่เป็นไม้)</t>
  </si>
  <si>
    <t xml:space="preserve">  1.8.4 รื้อถอนบันไดด้านหน้า</t>
  </si>
  <si>
    <t xml:space="preserve">  1.8.5 รื้อถอนบันไดด้านหลัง</t>
  </si>
  <si>
    <t xml:space="preserve"> - ฝ้าเพดานไม้นำของเดิมมาติดตั้ง(คิดค่าของให้70%)</t>
  </si>
  <si>
    <t>ใช้ของเดิมบางส่วน</t>
  </si>
  <si>
    <t xml:space="preserve">      - ทาผิวพื้นเดิมด้วยน้ำยาฆ่าเชื้อรา 1 เที่ยว</t>
  </si>
  <si>
    <t xml:space="preserve">      - ทาสีทับหน้าด้วยสีย้อมไม้ 3 เที่ยว</t>
  </si>
  <si>
    <t xml:space="preserve"> - ติดตั้งผนังไม้เดิม (ของเดิม 50%)</t>
  </si>
  <si>
    <t xml:space="preserve"> - ทาผิวผนังเดิมด้วยน้ำยาฆ่าเชื้อรา 1 เที่ยว</t>
  </si>
  <si>
    <t xml:space="preserve"> - ทาสีทับหน้าด้วยสีย้อมไม้ 3 เที่ยว</t>
  </si>
  <si>
    <t xml:space="preserve">      - ขัดทำความสะอาดผิวแผงไม้ฉลุเดิม</t>
  </si>
  <si>
    <t xml:space="preserve"> - ขัดทำความสะอาดผนังเดิม</t>
  </si>
  <si>
    <t xml:space="preserve"> - ซ่อมแซมพื้นไม้เดิม</t>
  </si>
  <si>
    <t xml:space="preserve">      - ขัดทำความสะอาดผิวพื้น</t>
  </si>
  <si>
    <t xml:space="preserve"> - 3C-NYY/G 10/4 Sq.mm.</t>
  </si>
  <si>
    <t>สืบราคา</t>
  </si>
  <si>
    <t xml:space="preserve"> - MINIATURE CB. 16AT 1P IC 6 kA (RCBO)</t>
  </si>
  <si>
    <r>
      <t xml:space="preserve"> - ท่อ HDPE </t>
    </r>
    <r>
      <rPr>
        <sz val="14"/>
        <rFont val="Calibri"/>
        <family val="2"/>
      </rPr>
      <t>Ø</t>
    </r>
    <r>
      <rPr>
        <sz val="14"/>
        <rFont val="TH SarabunPSK"/>
        <family val="2"/>
      </rPr>
      <t xml:space="preserve"> 32 mm.</t>
    </r>
  </si>
  <si>
    <t>A</t>
  </si>
  <si>
    <t>ค่างานต้นทุนที่ต้องการหาค่า Factor F</t>
  </si>
  <si>
    <t>B</t>
  </si>
  <si>
    <t>ค่างานต้นทุนขั้นต่ำในช่วงที่Aอยู่</t>
  </si>
  <si>
    <t>C</t>
  </si>
  <si>
    <t>ค่างานต้นทุนขั้นสูงในช่วงที่Aอยู่</t>
  </si>
  <si>
    <t>D</t>
  </si>
  <si>
    <t>ค่า Factor F ของค่างานต้นทุน B</t>
  </si>
  <si>
    <t>E</t>
  </si>
  <si>
    <t>ค่า Factor F ของค่างานต้นทุน C</t>
  </si>
  <si>
    <t>ค่า Factor F (A)</t>
  </si>
  <si>
    <t xml:space="preserve"> - VCT 2x1.5 Sq.mm.</t>
  </si>
  <si>
    <t xml:space="preserve"> - ฐานเสาไฟ</t>
  </si>
  <si>
    <t>6        งานฐานเสาไฟประติมากรรม / 1 ฐาน (และฐานเสาไฟกระพริบ)</t>
  </si>
  <si>
    <t>x</t>
  </si>
  <si>
    <t>=</t>
  </si>
  <si>
    <t>ทรายหยาบ(ของ+แรง)</t>
  </si>
  <si>
    <t>คอนกรีต STR 240 ksc (Cube)</t>
  </si>
  <si>
    <t>RB 9</t>
  </si>
  <si>
    <t>DB12</t>
  </si>
  <si>
    <r>
      <t xml:space="preserve">Base pole </t>
    </r>
    <r>
      <rPr>
        <sz val="14"/>
        <rFont val="Calibri"/>
        <family val="2"/>
      </rPr>
      <t>ø</t>
    </r>
    <r>
      <rPr>
        <sz val="11.2"/>
        <rFont val="Browallia New"/>
        <family val="2"/>
      </rPr>
      <t xml:space="preserve"> 25 mm.</t>
    </r>
  </si>
  <si>
    <t>ตัว</t>
  </si>
  <si>
    <t>ท่อสลิปสายไฟ</t>
  </si>
  <si>
    <t>ค่าแรง ตัด,ดัด และผูกเหล็กเสริมคอนกรีต</t>
  </si>
  <si>
    <t>แบบหล่อคอนกรีต</t>
  </si>
  <si>
    <t>รวมม</t>
  </si>
  <si>
    <t>เสาไฟฟ้าภายในบริเวณ</t>
  </si>
  <si>
    <t xml:space="preserve"> - รื้อถอนเสาไฟฟ้าเดิม</t>
  </si>
  <si>
    <t>งานระบบไฟฟ้ากำลังและแสงสว่างภายนอก</t>
  </si>
  <si>
    <t xml:space="preserve"> - EMT 3/4" </t>
  </si>
  <si>
    <t xml:space="preserve"> - EMT 1" </t>
  </si>
  <si>
    <t xml:space="preserve"> - โคมไฟดาวไลท์ พร้อมหลอด LED</t>
  </si>
  <si>
    <t xml:space="preserve"> - โคมไฟติดฝ้าเพดาน พร้อมหลอด LED</t>
  </si>
  <si>
    <t xml:space="preserve"> - โคมไฟติดผนังพร้อมหลอด LED</t>
  </si>
  <si>
    <t xml:space="preserve"> - ชุดโคมไฟระย้าพร้อมหลอด LED</t>
  </si>
  <si>
    <t xml:space="preserve"> - MINIATURE CB. 16AT 1P IC 6 kA</t>
  </si>
  <si>
    <t>Set</t>
  </si>
  <si>
    <t xml:space="preserve">LP1 </t>
  </si>
  <si>
    <t>ท่อร้อยสายไฟ</t>
  </si>
  <si>
    <t xml:space="preserve"> - FITTING &amp; SUPPORT &amp; ACCESSORIES</t>
  </si>
  <si>
    <t>สายไฟฟ้า</t>
  </si>
  <si>
    <t xml:space="preserve"> - IEC 01 2.5 SQ.MM.</t>
  </si>
  <si>
    <t xml:space="preserve"> - IEC 01 4 SQ.MM.</t>
  </si>
  <si>
    <t xml:space="preserve"> - IEC 01 1.5 SQ.MM.</t>
  </si>
  <si>
    <t xml:space="preserve"> - EMT 1/2" </t>
  </si>
  <si>
    <t>ดวงโคมไฟฟ้าและอุปกรณ์</t>
  </si>
  <si>
    <t>สวิตช์ และเต้ารับ</t>
  </si>
  <si>
    <t xml:space="preserve"> - สวิตช์ไฟฟ้าเดี่ยว 16A, 250V ติดฝังเรียบผนัง</t>
  </si>
  <si>
    <t xml:space="preserve"> - สวิตช์ไฟฟ้าสามทาง 16A, 250V ติดฝังเรียบผนัง</t>
  </si>
  <si>
    <t xml:space="preserve"> - เต้ารับไฟฟ้าเดี่ยว  มีขาดิน 16A, 250V ติดฝังเรียบผนัง</t>
  </si>
  <si>
    <t xml:space="preserve"> - เต้ารับไฟฟ้าคู่  มีขาดิน 16A, 250V ติดฝังเรียบผนัง</t>
  </si>
  <si>
    <t>m.</t>
  </si>
  <si>
    <t>Lot.</t>
  </si>
  <si>
    <t xml:space="preserve"> - ติดตั้งผนังไม้เดิม (ของใหม่ 50%) หนา 3/4"</t>
  </si>
  <si>
    <t xml:space="preserve"> - แผงย่อย 24 วงจรพร้อมเมน 100AT 3P IC 25 kA</t>
  </si>
  <si>
    <t xml:space="preserve"> - งานขยายเขตไฟฟ้าพร้อมหม้อแปลง 1 x 100 KVA </t>
  </si>
  <si>
    <t xml:space="preserve"> - ค่าธรรมเนียมขยายเขตไฟฟ้า</t>
  </si>
  <si>
    <t xml:space="preserve">    - ค่าธรรมเนียมงานสำรวจขยายเขตไฟฟ้า</t>
  </si>
  <si>
    <t xml:space="preserve">    - ค่าก่อสร้างแผนกแรงสูงภายนอก</t>
  </si>
  <si>
    <t xml:space="preserve">    - ค่าสมทบการก่อสร้างระบบจำหน่าย</t>
  </si>
  <si>
    <t xml:space="preserve">    - ค่าปลด/เชื่อมสายแรงสูง </t>
  </si>
  <si>
    <t xml:space="preserve"> - ตูควบคุมระบบไฟฟ้าหลัก (MDB) พร้อมอุปกรณ์</t>
  </si>
  <si>
    <t xml:space="preserve">      ขนาดมิเตอร์ 30(100) 3 เฟส</t>
  </si>
  <si>
    <t xml:space="preserve"> - พื้นไม้เดิมทดแทนส่วนที่เสียหาย 50% หนา 1"</t>
  </si>
  <si>
    <t xml:space="preserve"> - สายไฟ 1C-NYY 185 Sq.mm.</t>
  </si>
  <si>
    <t xml:space="preserve"> - สายไฟ 1C-NYY 50 Sq.mm.</t>
  </si>
  <si>
    <t xml:space="preserve"> - ท่อ HDPE 110 mm.</t>
  </si>
  <si>
    <t xml:space="preserve">    - ค่าธรรมเนียมการขอใช้ไฟฟ้า </t>
  </si>
  <si>
    <t xml:space="preserve"> - ท่อ HDPE 75 mm.</t>
  </si>
  <si>
    <t>1ลบ.ม. = 35.3147 ลบ.ฟ.</t>
  </si>
  <si>
    <t xml:space="preserve">1 ตร.ม.= </t>
  </si>
  <si>
    <t>รวมงานรื้อถอนเสาไฟฟ้าภายในบริเวณ</t>
  </si>
  <si>
    <t>แก้ไขแล้ว</t>
  </si>
  <si>
    <t>หมายเหตุ : ราคา จว.เชียงราย เดือน เมษา 66</t>
  </si>
  <si>
    <t>ชื่อโครงการ/งานก่อสร้าง :</t>
  </si>
  <si>
    <t>สถานที่ก่อสร้าง                 :</t>
  </si>
  <si>
    <t>งานครุภัณฑ์ลอยตัว</t>
  </si>
  <si>
    <t>F-06 โต๊ะหมู่ไม้</t>
  </si>
  <si>
    <t>F-07 เบาะรองนั่ง</t>
  </si>
  <si>
    <t>F-08 ตู้เสื้อผ้าไม้โบราณ ความสูง 2.00 ม.</t>
  </si>
  <si>
    <t>F-09 ตู้เสื้อผ้าไม้โบราณ ความสูง 2.00 ม.</t>
  </si>
  <si>
    <t>F-10 ตู้เสื้อผ้าไม้โบราณ ความสูง 2.00 ม.</t>
  </si>
  <si>
    <t>F-11 โต๊ะเครื่องแป้งไม้โบราณ</t>
  </si>
  <si>
    <t>F-13 เก้าอี้โซฟาเดียวโบราณ</t>
  </si>
  <si>
    <t>F-14 เก้าอี้ไม้ โบราณใหญ่</t>
  </si>
  <si>
    <t>F-15 เก้าอี้ไม้ โบราณเล็ก</t>
  </si>
  <si>
    <t>F-16 โต๊ะทำงาน ขนาด 1.00 x 2.00 x0.75 ม.</t>
  </si>
  <si>
    <t>F-18 โต๊ะวางของกลางไม้โบราณ</t>
  </si>
  <si>
    <t>F-19 โต๊ะวางของข้างไม้โบราณ</t>
  </si>
  <si>
    <t>F-20 ชุดโต๊ะอาหารไม้โบราณพร้อมเก้าอี้ 14 ตัว</t>
  </si>
  <si>
    <t>F-21 ชุดโต๊ะอาหารไม้โบราณพร้อมเก้าอี้ 8 ตัว</t>
  </si>
  <si>
    <t>F-22 ชุดโต๊ะอาหารไม้โบราณพร้อมเก้าอี้ 4 ตัว</t>
  </si>
  <si>
    <t>Ct-01 ผ้าม่านพร้อมอุปกรณ์ติดตั้ง ขนาด 1.15 x 2.00 ม.</t>
  </si>
  <si>
    <t>รวมราคางานครุภัณฑ์ลอยตัว</t>
  </si>
  <si>
    <t>ประมาณราคาเมื่อวันที่</t>
  </si>
  <si>
    <t>ภาษี</t>
  </si>
  <si>
    <t>มูลค่าเพิ่ม</t>
  </si>
  <si>
    <t>ประเภทครุภัณฑ์ลอยตัว (จัดซื้อ)</t>
  </si>
  <si>
    <t>ประเภท .........................................</t>
  </si>
  <si>
    <t>ดอกเบี้ยเงินกู้                                   6%</t>
  </si>
  <si>
    <t>ภาษีมูลค่าเพิ่ม                                  7%</t>
  </si>
  <si>
    <t xml:space="preserve">        รวมค่างานครุภัณฑ์ลอยตัว (จัดซื้อ)  เป็นเงินทั้งสิ้น</t>
  </si>
  <si>
    <t>1.6 งานรื้อถอนผนังเดิม</t>
  </si>
  <si>
    <t>1.7 งานรื้อถอนพื้นและโครงสร้างเดิมเฉพาะส่วน</t>
  </si>
  <si>
    <t>แบบแสดงรายการ ปริมาณงาน ค่าวัสดุ และค่าแรง</t>
  </si>
  <si>
    <t>F-01 เตียงไม้สัก ขนาด 6 ฟุต มีเสา</t>
  </si>
  <si>
    <t>F-02 ตู้ข้างเตียง 1 บาน เปิด ไม้สักผสมไม้อัดสัก</t>
  </si>
  <si>
    <t>F-04 เก้าอี้ไม้สัก</t>
  </si>
  <si>
    <t>F-05 โต๊ะวางของไม้สัก</t>
  </si>
  <si>
    <t xml:space="preserve">F-03 ตู้เก็บของไม้สัก ความสูง 0.90 ม. </t>
  </si>
  <si>
    <t>F-12 ตู้โชว์ไม้โบราณ  ความสูง 0.90 ม.</t>
  </si>
  <si>
    <t>F-17 โต๊ะทำงานไม้โบราณ  ความสูง 0.75 ม.</t>
  </si>
  <si>
    <t>F-23 เคาน์เตอร์ซิ้งล้างจานไม้ รวมท๊อป</t>
  </si>
  <si>
    <t>F-24 เคาน์เตอร์เตาไฟไม้</t>
  </si>
  <si>
    <t>แบบสรุปราคากลางค่าก่อสร้าง</t>
  </si>
  <si>
    <t>A-21/12/2565</t>
  </si>
  <si>
    <t>กำหนดราคากลาง โดย คณะกรรมการกำหนดราคากลางตามคำสั่งจังหวัดเชียงราย ที่ 1474/2566 ลงวันที่ 5 เมษายน 2566</t>
  </si>
  <si>
    <r>
      <t xml:space="preserve">หน่วยงานเจ้าของโครงการ    </t>
    </r>
    <r>
      <rPr>
        <sz val="16"/>
        <rFont val="TH SarabunPSK"/>
        <family val="2"/>
      </rPr>
      <t xml:space="preserve">จังหวัดเชียงราย      </t>
    </r>
    <r>
      <rPr>
        <b/>
        <sz val="16"/>
        <rFont val="TH SarabunPSK"/>
        <family val="2"/>
      </rPr>
      <t xml:space="preserve">    </t>
    </r>
  </si>
  <si>
    <t>ประมาณราคาตามแบบ        ปร.4 (ข)</t>
  </si>
  <si>
    <t>ประมาณราคาตามแบบ        ปร.4 (ก)</t>
  </si>
  <si>
    <t>แบบสรุปงานราคากลางครุภัณฑ์ลอยตัว (จัดซื้อ)</t>
  </si>
  <si>
    <t>อาคารป้อมยามรักษาความปลอดภัย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</si>
</sst>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.0_-;\-* #,##0.0_-;_-* &quot;-&quot;??_-;_-@_-"/>
    <numFmt numFmtId="189" formatCode="_-* #,##0_-;\-* #,##0_-;_-* &quot;-&quot;??_-;_-@_-"/>
    <numFmt numFmtId="190" formatCode="0.000000"/>
    <numFmt numFmtId="191" formatCode="0.0000"/>
    <numFmt numFmtId="192" formatCode="#,##0.0000;[Red]\-#,##0.0000"/>
    <numFmt numFmtId="193" formatCode="#,##0.0000_);[Red]\(#,##0.0000\)"/>
    <numFmt numFmtId="194" formatCode="#,##0.00000_);[Red]\(#,##0.00000\)"/>
    <numFmt numFmtId="195" formatCode="#,##0.0000;[Red]#,##0.0000"/>
    <numFmt numFmtId="196" formatCode="_-&quot;฿&quot;* #,##0_-;\-&quot;฿&quot;* #,##0_-;_-&quot;฿&quot;* &quot;-&quot;??_-;_-@_-"/>
    <numFmt numFmtId="197" formatCode="#,##0.0000"/>
    <numFmt numFmtId="198" formatCode="#,##0\ \ "/>
    <numFmt numFmtId="199" formatCode="_(* #,##0_);_(* \(#,##0\);_(* &quot;-&quot;??_);_(@_)"/>
    <numFmt numFmtId="200" formatCode="_-* #,##0.00_-;\-* #,##0.00_-;_-* \-??_-;_-@_-"/>
    <numFmt numFmtId="201" formatCode="&quot;ประมาณราคาเมื่อวันที่  &quot;[$-187041E]d\ &quot; เดือน  &quot;mmmm\ &quot;  พ.ศ. &quot;yyyy;@"/>
    <numFmt numFmtId="202" formatCode="[$-107041E]d\ mmmm\ yyyy;@"/>
    <numFmt numFmtId="203" formatCode="_-* #,##0.000_-;\-* #,##0.000_-;_-* &quot;-&quot;??_-;_-@_-"/>
    <numFmt numFmtId="204" formatCode="_-* #,##0.0000_-;\-* #,##0.0000_-;_-* &quot;-&quot;??_-;_-@_-"/>
  </numFmts>
  <fonts count="68" x14ac:knownFonts="1">
    <font>
      <sz val="10"/>
      <name val="Arial"/>
      <charset val="222"/>
    </font>
    <font>
      <sz val="10"/>
      <name val="Arial"/>
      <charset val="222"/>
    </font>
    <font>
      <sz val="16"/>
      <name val="Angsana New"/>
      <family val="1"/>
    </font>
    <font>
      <b/>
      <sz val="16"/>
      <name val="Angsana New"/>
      <family val="1"/>
    </font>
    <font>
      <sz val="14"/>
      <name val="Angsana New"/>
      <family val="1"/>
    </font>
    <font>
      <sz val="12"/>
      <name val="EucrosiaUPC"/>
      <family val="1"/>
      <charset val="222"/>
    </font>
    <font>
      <sz val="12"/>
      <name val="Angsana New"/>
      <family val="1"/>
    </font>
    <font>
      <sz val="10"/>
      <name val="Angsana New"/>
      <family val="1"/>
    </font>
    <font>
      <b/>
      <sz val="18"/>
      <name val="Angsana New"/>
      <family val="1"/>
    </font>
    <font>
      <sz val="11"/>
      <color indexed="8"/>
      <name val="Tahoma"/>
      <family val="2"/>
      <charset val="222"/>
    </font>
    <font>
      <sz val="8"/>
      <name val="Arial"/>
      <family val="2"/>
    </font>
    <font>
      <b/>
      <sz val="14"/>
      <name val="Angsana New"/>
      <family val="1"/>
    </font>
    <font>
      <b/>
      <u/>
      <sz val="14"/>
      <name val="Angsana New"/>
      <family val="1"/>
    </font>
    <font>
      <sz val="15"/>
      <name val="Angsana New"/>
      <family val="1"/>
    </font>
    <font>
      <b/>
      <sz val="14"/>
      <name val="FreesiaUPC"/>
      <family val="2"/>
      <charset val="222"/>
    </font>
    <font>
      <sz val="14"/>
      <name val="FreesiaUPC"/>
      <family val="2"/>
      <charset val="222"/>
    </font>
    <font>
      <sz val="14"/>
      <name val="Cordia New"/>
      <family val="2"/>
    </font>
    <font>
      <sz val="10"/>
      <name val="Arial"/>
      <family val="2"/>
    </font>
    <font>
      <b/>
      <sz val="20"/>
      <name val="Angsana New"/>
      <family val="1"/>
    </font>
    <font>
      <sz val="10"/>
      <name val="Arial"/>
      <charset val="222"/>
    </font>
    <font>
      <sz val="14"/>
      <name val="TH SarabunPSK"/>
      <family val="2"/>
    </font>
    <font>
      <b/>
      <sz val="14"/>
      <name val="TH SarabunPSK"/>
      <family val="2"/>
    </font>
    <font>
      <sz val="14"/>
      <color indexed="10"/>
      <name val="TH SarabunPSK"/>
      <family val="2"/>
    </font>
    <font>
      <sz val="12"/>
      <name val="EucrosiaUPC"/>
      <family val="1"/>
    </font>
    <font>
      <sz val="10"/>
      <name val="Arial"/>
      <family val="2"/>
      <charset val="222"/>
    </font>
    <font>
      <sz val="8"/>
      <name val="Arial"/>
      <charset val="222"/>
    </font>
    <font>
      <b/>
      <u/>
      <sz val="14"/>
      <name val="TH SarabunPSK"/>
      <family val="2"/>
    </font>
    <font>
      <b/>
      <u val="singleAccounting"/>
      <sz val="14"/>
      <name val="TH SarabunPSK"/>
      <family val="2"/>
    </font>
    <font>
      <sz val="14"/>
      <name val="AngsanaUPC"/>
      <family val="1"/>
    </font>
    <font>
      <sz val="14"/>
      <name val="AngsanaUPC"/>
      <family val="1"/>
      <charset val="222"/>
    </font>
    <font>
      <b/>
      <sz val="16"/>
      <name val="AngsanaUPC"/>
      <family val="1"/>
      <charset val="222"/>
    </font>
    <font>
      <b/>
      <sz val="14"/>
      <name val="AngsanaUPC"/>
      <family val="1"/>
      <charset val="222"/>
    </font>
    <font>
      <sz val="14"/>
      <name val="Calibri"/>
      <family val="2"/>
    </font>
    <font>
      <sz val="11"/>
      <color theme="1"/>
      <name val="Tahoma"/>
      <family val="2"/>
      <charset val="222"/>
      <scheme val="minor"/>
    </font>
    <font>
      <b/>
      <sz val="20"/>
      <color rgb="FFC00000"/>
      <name val="Angsana New"/>
      <family val="1"/>
    </font>
    <font>
      <b/>
      <sz val="14"/>
      <color theme="1"/>
      <name val="TH SarabunPSK"/>
      <family val="2"/>
    </font>
    <font>
      <b/>
      <sz val="16"/>
      <color theme="1"/>
      <name val="TH SarabunPSK"/>
      <family val="2"/>
    </font>
    <font>
      <sz val="14"/>
      <color theme="0"/>
      <name val="TH SarabunPSK"/>
      <family val="2"/>
    </font>
    <font>
      <b/>
      <sz val="14"/>
      <name val="TH SarabunPSK"/>
      <family val="2"/>
      <charset val="222"/>
    </font>
    <font>
      <sz val="14"/>
      <name val="TH SarabunPSK"/>
      <family val="2"/>
      <charset val="222"/>
    </font>
    <font>
      <b/>
      <u/>
      <sz val="14"/>
      <name val="TH SarabunPSK"/>
      <family val="2"/>
      <charset val="222"/>
    </font>
    <font>
      <sz val="14"/>
      <color rgb="FFFF0000"/>
      <name val="TH SarabunPSK"/>
      <family val="2"/>
    </font>
    <font>
      <sz val="18"/>
      <name val="Angsana New"/>
      <family val="1"/>
    </font>
    <font>
      <sz val="14"/>
      <name val="BrowalliaUPC"/>
      <family val="2"/>
    </font>
    <font>
      <sz val="14"/>
      <color theme="1"/>
      <name val="TH SarabunPSK"/>
      <family val="2"/>
      <charset val="222"/>
    </font>
    <font>
      <b/>
      <sz val="14"/>
      <color rgb="FFFF0000"/>
      <name val="TH SarabunPSK"/>
      <family val="2"/>
      <charset val="222"/>
    </font>
    <font>
      <sz val="14"/>
      <name val="Angsana New"/>
      <family val="1"/>
      <charset val="222"/>
    </font>
    <font>
      <b/>
      <sz val="14"/>
      <name val="Browallia New"/>
      <family val="2"/>
    </font>
    <font>
      <sz val="14"/>
      <name val="Browallia New"/>
      <family val="2"/>
    </font>
    <font>
      <sz val="11.2"/>
      <name val="Browallia New"/>
      <family val="2"/>
    </font>
    <font>
      <b/>
      <u/>
      <sz val="14"/>
      <name val="Browallia New"/>
      <family val="2"/>
    </font>
    <font>
      <sz val="16"/>
      <name val="TH SarabunPSK"/>
      <family val="2"/>
    </font>
    <font>
      <sz val="9"/>
      <color indexed="81"/>
      <name val="Tahoma"/>
      <charset val="222"/>
    </font>
    <font>
      <b/>
      <sz val="9"/>
      <color indexed="81"/>
      <name val="Tahoma"/>
      <charset val="22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name val="TH SarabunPSK"/>
      <family val="2"/>
    </font>
    <font>
      <sz val="10"/>
      <name val="TH SarabunPSK"/>
      <family val="2"/>
    </font>
    <font>
      <b/>
      <sz val="18"/>
      <name val="TH SarabunPSK"/>
      <family val="2"/>
    </font>
    <font>
      <b/>
      <sz val="15"/>
      <name val="TH SarabunPSK"/>
      <family val="2"/>
    </font>
    <font>
      <sz val="16"/>
      <color rgb="FFC00000"/>
      <name val="TH SarabunPSK"/>
      <family val="2"/>
    </font>
    <font>
      <sz val="14"/>
      <name val="TH SarabunIT๙"/>
      <family val="2"/>
    </font>
    <font>
      <sz val="16"/>
      <name val="TH SarabunIT๙"/>
      <family val="2"/>
    </font>
    <font>
      <b/>
      <sz val="14"/>
      <name val="TH SarabunIT๙"/>
      <family val="2"/>
    </font>
    <font>
      <b/>
      <sz val="15"/>
      <name val="Angsana New"/>
      <family val="1"/>
      <charset val="222"/>
    </font>
    <font>
      <sz val="15"/>
      <name val="Angsana New"/>
      <family val="1"/>
      <charset val="222"/>
    </font>
    <font>
      <sz val="15"/>
      <name val="TH SarabunPSK"/>
      <family val="2"/>
      <charset val="222"/>
    </font>
    <font>
      <sz val="15"/>
      <name val="TH SarabunIT๙"/>
      <family val="2"/>
    </font>
  </fonts>
  <fills count="12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75DB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41">
    <xf numFmtId="0" fontId="0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200" fontId="24" fillId="0" borderId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9" fillId="0" borderId="0"/>
    <xf numFmtId="0" fontId="17" fillId="0" borderId="0"/>
    <xf numFmtId="0" fontId="17" fillId="0" borderId="0"/>
    <xf numFmtId="0" fontId="16" fillId="0" borderId="0"/>
    <xf numFmtId="0" fontId="28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6" fillId="0" borderId="0" applyFont="0" applyFill="0" applyBorder="0" applyAlignment="0" applyProtection="0"/>
    <xf numFmtId="40" fontId="23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16" fillId="0" borderId="0"/>
    <xf numFmtId="43" fontId="16" fillId="0" borderId="0" applyFont="0" applyFill="0" applyBorder="0" applyAlignment="0" applyProtection="0"/>
    <xf numFmtId="0" fontId="43" fillId="0" borderId="0"/>
    <xf numFmtId="0" fontId="17" fillId="0" borderId="0"/>
    <xf numFmtId="0" fontId="17" fillId="0" borderId="0"/>
    <xf numFmtId="0" fontId="17" fillId="0" borderId="0"/>
    <xf numFmtId="9" fontId="1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0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43" fontId="2" fillId="0" borderId="1" xfId="1" applyFont="1" applyBorder="1"/>
    <xf numFmtId="0" fontId="2" fillId="0" borderId="1" xfId="0" applyFont="1" applyBorder="1"/>
    <xf numFmtId="43" fontId="2" fillId="0" borderId="1" xfId="1" applyFont="1" applyBorder="1" applyAlignment="1">
      <alignment horizontal="right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43" fontId="2" fillId="0" borderId="3" xfId="1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/>
    <xf numFmtId="0" fontId="2" fillId="0" borderId="5" xfId="0" applyFont="1" applyBorder="1"/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4" fillId="0" borderId="0" xfId="0" applyFont="1"/>
    <xf numFmtId="0" fontId="4" fillId="0" borderId="0" xfId="31" applyFont="1" applyAlignment="1">
      <alignment horizontal="center"/>
    </xf>
    <xf numFmtId="0" fontId="4" fillId="0" borderId="0" xfId="31" applyFont="1"/>
    <xf numFmtId="0" fontId="4" fillId="0" borderId="0" xfId="31" applyFont="1" applyAlignment="1">
      <alignment horizontal="left"/>
    </xf>
    <xf numFmtId="40" fontId="2" fillId="0" borderId="0" xfId="24" applyFont="1" applyAlignment="1"/>
    <xf numFmtId="192" fontId="2" fillId="0" borderId="0" xfId="24" applyNumberFormat="1" applyFont="1" applyAlignment="1">
      <alignment horizontal="center"/>
    </xf>
    <xf numFmtId="0" fontId="6" fillId="0" borderId="0" xfId="31" applyFont="1"/>
    <xf numFmtId="0" fontId="7" fillId="0" borderId="0" xfId="0" applyFont="1"/>
    <xf numFmtId="40" fontId="2" fillId="0" borderId="0" xfId="24" applyFont="1" applyAlignment="1">
      <alignment horizontal="right"/>
    </xf>
    <xf numFmtId="193" fontId="3" fillId="0" borderId="0" xfId="24" applyNumberFormat="1" applyFont="1" applyFill="1" applyAlignment="1"/>
    <xf numFmtId="189" fontId="2" fillId="2" borderId="8" xfId="1" applyNumberFormat="1" applyFont="1" applyFill="1" applyBorder="1" applyAlignment="1"/>
    <xf numFmtId="38" fontId="2" fillId="3" borderId="8" xfId="24" applyNumberFormat="1" applyFont="1" applyFill="1" applyBorder="1" applyAlignment="1">
      <alignment horizontal="right"/>
    </xf>
    <xf numFmtId="194" fontId="2" fillId="0" borderId="8" xfId="24" applyNumberFormat="1" applyFont="1" applyBorder="1" applyAlignment="1"/>
    <xf numFmtId="190" fontId="2" fillId="0" borderId="8" xfId="31" applyNumberFormat="1" applyFont="1" applyBorder="1"/>
    <xf numFmtId="195" fontId="8" fillId="4" borderId="8" xfId="0" applyNumberFormat="1" applyFont="1" applyFill="1" applyBorder="1"/>
    <xf numFmtId="43" fontId="2" fillId="5" borderId="8" xfId="1" applyFont="1" applyFill="1" applyBorder="1" applyAlignment="1"/>
    <xf numFmtId="0" fontId="6" fillId="0" borderId="8" xfId="31" applyFont="1" applyBorder="1"/>
    <xf numFmtId="0" fontId="7" fillId="0" borderId="8" xfId="0" applyFont="1" applyBorder="1"/>
    <xf numFmtId="191" fontId="2" fillId="4" borderId="8" xfId="0" applyNumberFormat="1" applyFont="1" applyFill="1" applyBorder="1"/>
    <xf numFmtId="192" fontId="2" fillId="4" borderId="8" xfId="24" applyNumberFormat="1" applyFont="1" applyFill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2" fillId="0" borderId="7" xfId="0" applyFont="1" applyBorder="1"/>
    <xf numFmtId="0" fontId="2" fillId="0" borderId="1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3" fontId="2" fillId="0" borderId="10" xfId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3" fillId="0" borderId="12" xfId="0" applyFont="1" applyBorder="1"/>
    <xf numFmtId="0" fontId="2" fillId="0" borderId="12" xfId="0" applyFont="1" applyBorder="1"/>
    <xf numFmtId="0" fontId="3" fillId="0" borderId="13" xfId="0" applyFont="1" applyBorder="1"/>
    <xf numFmtId="0" fontId="2" fillId="0" borderId="13" xfId="0" applyFont="1" applyBorder="1"/>
    <xf numFmtId="0" fontId="2" fillId="0" borderId="13" xfId="0" applyFont="1" applyBorder="1" applyAlignment="1">
      <alignment horizontal="left"/>
    </xf>
    <xf numFmtId="49" fontId="3" fillId="0" borderId="13" xfId="0" applyNumberFormat="1" applyFont="1" applyBorder="1" applyAlignment="1">
      <alignment horizontal="left"/>
    </xf>
    <xf numFmtId="0" fontId="3" fillId="0" borderId="14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3" fillId="0" borderId="14" xfId="0" applyFont="1" applyBorder="1" applyAlignment="1">
      <alignment vertical="center" wrapText="1"/>
    </xf>
    <xf numFmtId="0" fontId="2" fillId="0" borderId="15" xfId="0" applyFont="1" applyBorder="1" applyAlignment="1">
      <alignment horizontal="left"/>
    </xf>
    <xf numFmtId="195" fontId="2" fillId="0" borderId="12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3" xfId="0" applyFont="1" applyBorder="1"/>
    <xf numFmtId="0" fontId="2" fillId="0" borderId="17" xfId="0" applyFont="1" applyBorder="1"/>
    <xf numFmtId="4" fontId="2" fillId="0" borderId="13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0" fontId="2" fillId="0" borderId="18" xfId="0" applyFont="1" applyBorder="1"/>
    <xf numFmtId="0" fontId="3" fillId="0" borderId="10" xfId="0" applyFont="1" applyBorder="1" applyAlignment="1">
      <alignment horizontal="center"/>
    </xf>
    <xf numFmtId="43" fontId="3" fillId="6" borderId="19" xfId="1" applyFont="1" applyFill="1" applyBorder="1" applyAlignment="1">
      <alignment horizontal="right"/>
    </xf>
    <xf numFmtId="193" fontId="3" fillId="0" borderId="0" xfId="24" applyNumberFormat="1" applyFont="1" applyFill="1" applyBorder="1" applyAlignment="1"/>
    <xf numFmtId="40" fontId="2" fillId="0" borderId="0" xfId="24" applyFont="1" applyFill="1" applyBorder="1" applyAlignment="1"/>
    <xf numFmtId="192" fontId="2" fillId="0" borderId="0" xfId="24" applyNumberFormat="1" applyFont="1" applyFill="1" applyBorder="1" applyAlignment="1">
      <alignment horizontal="center"/>
    </xf>
    <xf numFmtId="188" fontId="2" fillId="0" borderId="0" xfId="1" applyNumberFormat="1" applyFont="1" applyFill="1" applyBorder="1" applyAlignment="1">
      <alignment horizontal="right"/>
    </xf>
    <xf numFmtId="195" fontId="8" fillId="0" borderId="0" xfId="0" applyNumberFormat="1" applyFont="1"/>
    <xf numFmtId="0" fontId="11" fillId="0" borderId="8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197" fontId="2" fillId="0" borderId="7" xfId="0" applyNumberFormat="1" applyFont="1" applyBorder="1" applyAlignment="1">
      <alignment horizontal="center"/>
    </xf>
    <xf numFmtId="0" fontId="4" fillId="0" borderId="12" xfId="0" applyFont="1" applyBorder="1"/>
    <xf numFmtId="43" fontId="4" fillId="0" borderId="12" xfId="1" applyFont="1" applyBorder="1"/>
    <xf numFmtId="0" fontId="4" fillId="0" borderId="18" xfId="0" applyFont="1" applyBorder="1" applyAlignment="1">
      <alignment horizontal="left"/>
    </xf>
    <xf numFmtId="0" fontId="4" fillId="0" borderId="18" xfId="0" applyFont="1" applyBorder="1"/>
    <xf numFmtId="43" fontId="4" fillId="0" borderId="18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/>
    <xf numFmtId="0" fontId="2" fillId="0" borderId="2" xfId="0" applyFont="1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0" fontId="12" fillId="0" borderId="5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2" fillId="0" borderId="23" xfId="0" applyFont="1" applyBorder="1"/>
    <xf numFmtId="0" fontId="11" fillId="0" borderId="6" xfId="0" applyFont="1" applyBorder="1" applyAlignment="1">
      <alignment horizontal="left"/>
    </xf>
    <xf numFmtId="189" fontId="2" fillId="0" borderId="0" xfId="1" applyNumberFormat="1" applyFont="1"/>
    <xf numFmtId="4" fontId="3" fillId="0" borderId="15" xfId="0" applyNumberFormat="1" applyFont="1" applyBorder="1" applyAlignment="1">
      <alignment horizontal="right"/>
    </xf>
    <xf numFmtId="0" fontId="2" fillId="0" borderId="24" xfId="0" applyFont="1" applyBorder="1"/>
    <xf numFmtId="43" fontId="2" fillId="7" borderId="8" xfId="1" applyFont="1" applyFill="1" applyBorder="1" applyAlignment="1">
      <alignment horizontal="right"/>
    </xf>
    <xf numFmtId="0" fontId="13" fillId="0" borderId="13" xfId="0" applyFont="1" applyBorder="1" applyAlignment="1">
      <alignment horizontal="left"/>
    </xf>
    <xf numFmtId="189" fontId="14" fillId="0" borderId="12" xfId="1" applyNumberFormat="1" applyFont="1" applyBorder="1" applyAlignment="1">
      <alignment horizontal="center"/>
    </xf>
    <xf numFmtId="189" fontId="14" fillId="0" borderId="18" xfId="1" applyNumberFormat="1" applyFont="1" applyBorder="1" applyAlignment="1">
      <alignment horizontal="center"/>
    </xf>
    <xf numFmtId="189" fontId="3" fillId="0" borderId="0" xfId="1" applyNumberFormat="1" applyFont="1" applyAlignment="1">
      <alignment wrapText="1"/>
    </xf>
    <xf numFmtId="189" fontId="2" fillId="5" borderId="8" xfId="1" applyNumberFormat="1" applyFont="1" applyFill="1" applyBorder="1" applyAlignment="1"/>
    <xf numFmtId="189" fontId="18" fillId="0" borderId="0" xfId="1" applyNumberFormat="1" applyFont="1"/>
    <xf numFmtId="189" fontId="34" fillId="0" borderId="0" xfId="0" applyNumberFormat="1" applyFont="1"/>
    <xf numFmtId="43" fontId="15" fillId="0" borderId="0" xfId="0" applyNumberFormat="1" applyFont="1"/>
    <xf numFmtId="0" fontId="4" fillId="0" borderId="12" xfId="0" applyFont="1" applyBorder="1" applyAlignment="1">
      <alignment horizontal="left"/>
    </xf>
    <xf numFmtId="198" fontId="20" fillId="6" borderId="1" xfId="4" applyNumberFormat="1" applyFont="1" applyFill="1" applyBorder="1" applyAlignment="1">
      <alignment horizontal="center"/>
    </xf>
    <xf numFmtId="0" fontId="20" fillId="6" borderId="1" xfId="0" applyFont="1" applyFill="1" applyBorder="1" applyAlignment="1">
      <alignment horizontal="center" vertical="top"/>
    </xf>
    <xf numFmtId="0" fontId="20" fillId="6" borderId="15" xfId="0" applyFont="1" applyFill="1" applyBorder="1" applyAlignment="1">
      <alignment vertical="top"/>
    </xf>
    <xf numFmtId="0" fontId="20" fillId="6" borderId="0" xfId="0" applyFont="1" applyFill="1"/>
    <xf numFmtId="198" fontId="21" fillId="6" borderId="1" xfId="4" applyNumberFormat="1" applyFont="1" applyFill="1" applyBorder="1" applyAlignment="1">
      <alignment horizontal="center"/>
    </xf>
    <xf numFmtId="0" fontId="21" fillId="6" borderId="25" xfId="0" applyFont="1" applyFill="1" applyBorder="1" applyAlignment="1">
      <alignment horizontal="left" vertical="top"/>
    </xf>
    <xf numFmtId="0" fontId="20" fillId="6" borderId="26" xfId="0" applyFont="1" applyFill="1" applyBorder="1"/>
    <xf numFmtId="0" fontId="20" fillId="6" borderId="15" xfId="0" applyFont="1" applyFill="1" applyBorder="1" applyAlignment="1">
      <alignment horizontal="center" vertical="top"/>
    </xf>
    <xf numFmtId="0" fontId="20" fillId="6" borderId="6" xfId="0" applyFont="1" applyFill="1" applyBorder="1" applyAlignment="1">
      <alignment vertical="top"/>
    </xf>
    <xf numFmtId="0" fontId="20" fillId="6" borderId="1" xfId="0" applyFont="1" applyFill="1" applyBorder="1" applyAlignment="1">
      <alignment vertical="top"/>
    </xf>
    <xf numFmtId="4" fontId="20" fillId="6" borderId="0" xfId="0" applyNumberFormat="1" applyFont="1" applyFill="1"/>
    <xf numFmtId="197" fontId="20" fillId="6" borderId="0" xfId="0" applyNumberFormat="1" applyFont="1" applyFill="1" applyAlignment="1">
      <alignment vertical="top"/>
    </xf>
    <xf numFmtId="197" fontId="20" fillId="6" borderId="0" xfId="0" applyNumberFormat="1" applyFont="1" applyFill="1"/>
    <xf numFmtId="0" fontId="21" fillId="6" borderId="6" xfId="0" applyFont="1" applyFill="1" applyBorder="1" applyAlignment="1">
      <alignment horizontal="left" vertical="top"/>
    </xf>
    <xf numFmtId="0" fontId="20" fillId="6" borderId="7" xfId="0" applyFont="1" applyFill="1" applyBorder="1" applyAlignment="1">
      <alignment horizontal="center" vertical="top"/>
    </xf>
    <xf numFmtId="0" fontId="22" fillId="6" borderId="1" xfId="0" applyFont="1" applyFill="1" applyBorder="1" applyAlignment="1">
      <alignment vertical="top"/>
    </xf>
    <xf numFmtId="0" fontId="20" fillId="6" borderId="6" xfId="30" applyFont="1" applyFill="1" applyBorder="1" applyAlignment="1">
      <alignment horizontal="left"/>
    </xf>
    <xf numFmtId="0" fontId="20" fillId="6" borderId="5" xfId="0" applyFont="1" applyFill="1" applyBorder="1"/>
    <xf numFmtId="3" fontId="20" fillId="6" borderId="0" xfId="0" applyNumberFormat="1" applyFont="1" applyFill="1"/>
    <xf numFmtId="0" fontId="4" fillId="0" borderId="30" xfId="0" applyFont="1" applyBorder="1" applyAlignment="1">
      <alignment horizontal="center" vertical="center"/>
    </xf>
    <xf numFmtId="43" fontId="4" fillId="0" borderId="31" xfId="5" applyNumberFormat="1" applyFont="1" applyFill="1" applyBorder="1" applyAlignment="1">
      <alignment horizontal="right" vertical="center"/>
    </xf>
    <xf numFmtId="0" fontId="4" fillId="0" borderId="32" xfId="0" applyFont="1" applyBorder="1" applyAlignment="1">
      <alignment horizontal="center" vertical="center"/>
    </xf>
    <xf numFmtId="43" fontId="4" fillId="0" borderId="33" xfId="5" applyNumberFormat="1" applyFont="1" applyFill="1" applyBorder="1" applyAlignment="1">
      <alignment horizontal="right" vertical="center"/>
    </xf>
    <xf numFmtId="0" fontId="4" fillId="0" borderId="34" xfId="0" applyFont="1" applyBorder="1" applyAlignment="1">
      <alignment horizontal="center" vertical="center"/>
    </xf>
    <xf numFmtId="43" fontId="4" fillId="0" borderId="32" xfId="5" applyNumberFormat="1" applyFont="1" applyFill="1" applyBorder="1" applyAlignment="1">
      <alignment horizontal="right" vertical="center"/>
    </xf>
    <xf numFmtId="0" fontId="4" fillId="0" borderId="3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5" xfId="0" applyFont="1" applyBorder="1" applyAlignment="1">
      <alignment horizontal="center" vertical="center"/>
    </xf>
    <xf numFmtId="43" fontId="4" fillId="0" borderId="36" xfId="5" applyNumberFormat="1" applyFont="1" applyFill="1" applyBorder="1" applyAlignment="1">
      <alignment horizontal="right" vertical="center"/>
    </xf>
    <xf numFmtId="0" fontId="4" fillId="0" borderId="37" xfId="0" applyFont="1" applyBorder="1" applyAlignment="1">
      <alignment horizontal="center" vertical="center"/>
    </xf>
    <xf numFmtId="43" fontId="4" fillId="0" borderId="38" xfId="5" applyNumberFormat="1" applyFont="1" applyFill="1" applyBorder="1" applyAlignment="1">
      <alignment horizontal="right" vertical="center"/>
    </xf>
    <xf numFmtId="0" fontId="4" fillId="0" borderId="31" xfId="0" applyFont="1" applyBorder="1" applyAlignment="1">
      <alignment horizontal="center" vertical="center"/>
    </xf>
    <xf numFmtId="43" fontId="4" fillId="0" borderId="39" xfId="5" applyNumberFormat="1" applyFont="1" applyFill="1" applyBorder="1" applyAlignment="1">
      <alignment horizontal="right" vertical="center"/>
    </xf>
    <xf numFmtId="0" fontId="4" fillId="0" borderId="40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43" fontId="4" fillId="0" borderId="41" xfId="5" applyNumberFormat="1" applyFont="1" applyFill="1" applyBorder="1" applyAlignment="1">
      <alignment horizontal="right" vertical="center"/>
    </xf>
    <xf numFmtId="0" fontId="4" fillId="0" borderId="38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201" fontId="35" fillId="0" borderId="11" xfId="11" applyNumberFormat="1" applyFont="1" applyBorder="1" applyAlignment="1">
      <alignment vertical="center"/>
    </xf>
    <xf numFmtId="43" fontId="20" fillId="6" borderId="1" xfId="1" applyFont="1" applyFill="1" applyBorder="1" applyAlignment="1">
      <alignment vertical="top"/>
    </xf>
    <xf numFmtId="43" fontId="20" fillId="6" borderId="15" xfId="1" applyFont="1" applyFill="1" applyBorder="1" applyAlignment="1">
      <alignment vertical="top"/>
    </xf>
    <xf numFmtId="43" fontId="20" fillId="6" borderId="26" xfId="1" applyFont="1" applyFill="1" applyBorder="1" applyAlignment="1">
      <alignment vertical="top"/>
    </xf>
    <xf numFmtId="43" fontId="20" fillId="6" borderId="15" xfId="1" quotePrefix="1" applyFont="1" applyFill="1" applyBorder="1" applyAlignment="1">
      <alignment horizontal="right" vertical="top"/>
    </xf>
    <xf numFmtId="43" fontId="20" fillId="6" borderId="25" xfId="1" applyFont="1" applyFill="1" applyBorder="1" applyAlignment="1">
      <alignment vertical="top"/>
    </xf>
    <xf numFmtId="43" fontId="20" fillId="6" borderId="1" xfId="1" quotePrefix="1" applyFont="1" applyFill="1" applyBorder="1" applyAlignment="1">
      <alignment horizontal="right" vertical="top"/>
    </xf>
    <xf numFmtId="43" fontId="20" fillId="6" borderId="5" xfId="1" applyFont="1" applyFill="1" applyBorder="1" applyAlignment="1">
      <alignment vertical="top"/>
    </xf>
    <xf numFmtId="43" fontId="20" fillId="6" borderId="6" xfId="1" applyFont="1" applyFill="1" applyBorder="1" applyAlignment="1">
      <alignment vertical="top"/>
    </xf>
    <xf numFmtId="43" fontId="20" fillId="6" borderId="7" xfId="1" applyFont="1" applyFill="1" applyBorder="1" applyAlignment="1">
      <alignment vertical="top"/>
    </xf>
    <xf numFmtId="43" fontId="20" fillId="6" borderId="7" xfId="1" quotePrefix="1" applyFont="1" applyFill="1" applyBorder="1" applyAlignment="1">
      <alignment horizontal="right" vertical="top"/>
    </xf>
    <xf numFmtId="43" fontId="20" fillId="6" borderId="1" xfId="1" applyFont="1" applyFill="1" applyBorder="1" applyAlignment="1">
      <alignment horizontal="center" vertical="top"/>
    </xf>
    <xf numFmtId="0" fontId="21" fillId="0" borderId="2" xfId="30" applyFont="1" applyBorder="1"/>
    <xf numFmtId="0" fontId="21" fillId="0" borderId="2" xfId="30" applyFont="1" applyBorder="1" applyAlignment="1">
      <alignment horizontal="right"/>
    </xf>
    <xf numFmtId="0" fontId="20" fillId="0" borderId="2" xfId="30" applyFont="1" applyBorder="1"/>
    <xf numFmtId="43" fontId="21" fillId="0" borderId="2" xfId="1" applyFont="1" applyBorder="1"/>
    <xf numFmtId="0" fontId="21" fillId="0" borderId="13" xfId="30" applyFont="1" applyBorder="1"/>
    <xf numFmtId="0" fontId="20" fillId="0" borderId="0" xfId="0" applyFont="1"/>
    <xf numFmtId="43" fontId="21" fillId="0" borderId="13" xfId="1" applyFont="1" applyBorder="1"/>
    <xf numFmtId="0" fontId="20" fillId="0" borderId="13" xfId="30" applyFont="1" applyBorder="1" applyAlignment="1">
      <alignment horizontal="left"/>
    </xf>
    <xf numFmtId="0" fontId="21" fillId="0" borderId="13" xfId="30" applyFont="1" applyBorder="1" applyAlignment="1">
      <alignment horizontal="left"/>
    </xf>
    <xf numFmtId="43" fontId="20" fillId="0" borderId="13" xfId="1" applyFont="1" applyBorder="1"/>
    <xf numFmtId="43" fontId="20" fillId="0" borderId="13" xfId="1" applyFont="1" applyBorder="1" applyAlignment="1">
      <alignment horizontal="left"/>
    </xf>
    <xf numFmtId="43" fontId="20" fillId="0" borderId="0" xfId="1" applyFont="1"/>
    <xf numFmtId="43" fontId="21" fillId="0" borderId="13" xfId="1" applyFont="1" applyBorder="1" applyAlignment="1">
      <alignment horizontal="left"/>
    </xf>
    <xf numFmtId="0" fontId="21" fillId="0" borderId="27" xfId="30" applyFont="1" applyBorder="1"/>
    <xf numFmtId="0" fontId="20" fillId="0" borderId="27" xfId="30" applyFont="1" applyBorder="1"/>
    <xf numFmtId="43" fontId="20" fillId="0" borderId="27" xfId="1" applyFont="1" applyBorder="1"/>
    <xf numFmtId="0" fontId="21" fillId="0" borderId="27" xfId="30" applyFont="1" applyBorder="1" applyAlignment="1">
      <alignment horizontal="left"/>
    </xf>
    <xf numFmtId="43" fontId="20" fillId="0" borderId="27" xfId="1" applyFont="1" applyBorder="1" applyAlignment="1">
      <alignment horizontal="center"/>
    </xf>
    <xf numFmtId="49" fontId="20" fillId="0" borderId="27" xfId="30" applyNumberFormat="1" applyFont="1" applyBorder="1" applyAlignment="1">
      <alignment horizontal="right"/>
    </xf>
    <xf numFmtId="43" fontId="21" fillId="6" borderId="28" xfId="1" applyFont="1" applyFill="1" applyBorder="1" applyAlignment="1">
      <alignment horizontal="center"/>
    </xf>
    <xf numFmtId="43" fontId="21" fillId="6" borderId="19" xfId="1" applyFont="1" applyFill="1" applyBorder="1" applyAlignment="1">
      <alignment horizontal="center" vertical="center"/>
    </xf>
    <xf numFmtId="43" fontId="21" fillId="6" borderId="19" xfId="1" applyFont="1" applyFill="1" applyBorder="1" applyAlignment="1">
      <alignment horizontal="center"/>
    </xf>
    <xf numFmtId="43" fontId="21" fillId="6" borderId="29" xfId="1" applyFont="1" applyFill="1" applyBorder="1" applyAlignment="1">
      <alignment horizontal="center"/>
    </xf>
    <xf numFmtId="0" fontId="21" fillId="6" borderId="10" xfId="0" applyFont="1" applyFill="1" applyBorder="1" applyAlignment="1">
      <alignment horizontal="center" vertical="center"/>
    </xf>
    <xf numFmtId="43" fontId="21" fillId="6" borderId="10" xfId="1" applyFont="1" applyFill="1" applyBorder="1" applyAlignment="1">
      <alignment horizontal="center" vertical="center"/>
    </xf>
    <xf numFmtId="43" fontId="21" fillId="6" borderId="10" xfId="1" applyFont="1" applyFill="1" applyBorder="1" applyAlignment="1">
      <alignment horizontal="center"/>
    </xf>
    <xf numFmtId="43" fontId="21" fillId="6" borderId="16" xfId="1" applyFont="1" applyFill="1" applyBorder="1" applyAlignment="1">
      <alignment horizontal="center"/>
    </xf>
    <xf numFmtId="43" fontId="21" fillId="6" borderId="17" xfId="1" applyFont="1" applyFill="1" applyBorder="1" applyAlignment="1">
      <alignment horizontal="center"/>
    </xf>
    <xf numFmtId="0" fontId="20" fillId="6" borderId="6" xfId="0" applyFont="1" applyFill="1" applyBorder="1" applyAlignment="1">
      <alignment horizontal="left" vertical="top"/>
    </xf>
    <xf numFmtId="0" fontId="20" fillId="6" borderId="5" xfId="0" applyFont="1" applyFill="1" applyBorder="1" applyAlignment="1">
      <alignment horizontal="left" vertical="top"/>
    </xf>
    <xf numFmtId="43" fontId="20" fillId="6" borderId="5" xfId="1" applyFont="1" applyFill="1" applyBorder="1"/>
    <xf numFmtId="43" fontId="20" fillId="6" borderId="6" xfId="1" applyFont="1" applyFill="1" applyBorder="1"/>
    <xf numFmtId="187" fontId="20" fillId="6" borderId="0" xfId="0" applyNumberFormat="1" applyFont="1" applyFill="1"/>
    <xf numFmtId="0" fontId="20" fillId="0" borderId="8" xfId="0" applyFont="1" applyBorder="1" applyAlignment="1">
      <alignment horizontal="center" vertical="top"/>
    </xf>
    <xf numFmtId="43" fontId="20" fillId="0" borderId="8" xfId="1" applyFont="1" applyFill="1" applyBorder="1" applyAlignment="1">
      <alignment vertical="top"/>
    </xf>
    <xf numFmtId="43" fontId="20" fillId="0" borderId="43" xfId="1" applyFont="1" applyFill="1" applyBorder="1" applyAlignment="1">
      <alignment vertical="top"/>
    </xf>
    <xf numFmtId="43" fontId="20" fillId="0" borderId="8" xfId="1" quotePrefix="1" applyFont="1" applyFill="1" applyBorder="1" applyAlignment="1">
      <alignment horizontal="right" vertical="top"/>
    </xf>
    <xf numFmtId="43" fontId="21" fillId="0" borderId="46" xfId="1" applyFont="1" applyFill="1" applyBorder="1" applyAlignment="1">
      <alignment vertical="top"/>
    </xf>
    <xf numFmtId="0" fontId="20" fillId="0" borderId="8" xfId="0" applyFont="1" applyBorder="1"/>
    <xf numFmtId="0" fontId="21" fillId="0" borderId="8" xfId="0" applyFont="1" applyBorder="1" applyAlignment="1">
      <alignment horizontal="center" vertical="center"/>
    </xf>
    <xf numFmtId="43" fontId="21" fillId="0" borderId="8" xfId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top"/>
    </xf>
    <xf numFmtId="0" fontId="20" fillId="0" borderId="5" xfId="0" applyFont="1" applyBorder="1" applyAlignment="1">
      <alignment horizontal="left" vertical="top"/>
    </xf>
    <xf numFmtId="43" fontId="20" fillId="0" borderId="1" xfId="1" applyFont="1" applyFill="1" applyBorder="1" applyAlignment="1">
      <alignment vertical="top"/>
    </xf>
    <xf numFmtId="43" fontId="20" fillId="0" borderId="5" xfId="1" applyFont="1" applyFill="1" applyBorder="1" applyAlignment="1">
      <alignment vertical="top"/>
    </xf>
    <xf numFmtId="43" fontId="20" fillId="0" borderId="1" xfId="1" quotePrefix="1" applyFont="1" applyFill="1" applyBorder="1" applyAlignment="1">
      <alignment horizontal="right" vertical="top"/>
    </xf>
    <xf numFmtId="43" fontId="20" fillId="0" borderId="6" xfId="1" applyFont="1" applyFill="1" applyBorder="1" applyAlignment="1">
      <alignment vertical="top"/>
    </xf>
    <xf numFmtId="0" fontId="20" fillId="0" borderId="1" xfId="0" applyFont="1" applyBorder="1" applyAlignment="1">
      <alignment vertical="top"/>
    </xf>
    <xf numFmtId="0" fontId="20" fillId="0" borderId="6" xfId="0" applyFont="1" applyBorder="1" applyAlignment="1">
      <alignment vertical="top"/>
    </xf>
    <xf numFmtId="0" fontId="21" fillId="0" borderId="1" xfId="0" applyFont="1" applyBorder="1" applyAlignment="1">
      <alignment horizontal="center" vertical="top"/>
    </xf>
    <xf numFmtId="0" fontId="20" fillId="0" borderId="5" xfId="0" applyFont="1" applyBorder="1"/>
    <xf numFmtId="43" fontId="20" fillId="6" borderId="0" xfId="0" applyNumberFormat="1" applyFont="1" applyFill="1"/>
    <xf numFmtId="0" fontId="20" fillId="0" borderId="6" xfId="30" applyFont="1" applyBorder="1" applyAlignment="1">
      <alignment horizontal="left"/>
    </xf>
    <xf numFmtId="0" fontId="20" fillId="0" borderId="1" xfId="30" applyFont="1" applyBorder="1" applyAlignment="1">
      <alignment horizontal="center"/>
    </xf>
    <xf numFmtId="43" fontId="20" fillId="0" borderId="1" xfId="1" applyFont="1" applyFill="1" applyBorder="1" applyAlignment="1">
      <alignment horizontal="right"/>
    </xf>
    <xf numFmtId="49" fontId="20" fillId="6" borderId="6" xfId="0" applyNumberFormat="1" applyFont="1" applyFill="1" applyBorder="1" applyAlignment="1">
      <alignment horizontal="left" vertical="center" indent="1"/>
    </xf>
    <xf numFmtId="49" fontId="20" fillId="6" borderId="1" xfId="4" applyNumberFormat="1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/>
    </xf>
    <xf numFmtId="0" fontId="20" fillId="6" borderId="1" xfId="0" applyFont="1" applyFill="1" applyBorder="1"/>
    <xf numFmtId="0" fontId="20" fillId="6" borderId="6" xfId="0" applyFont="1" applyFill="1" applyBorder="1"/>
    <xf numFmtId="43" fontId="20" fillId="6" borderId="1" xfId="1" applyFont="1" applyFill="1" applyBorder="1"/>
    <xf numFmtId="0" fontId="20" fillId="6" borderId="1" xfId="30" applyFont="1" applyFill="1" applyBorder="1" applyAlignment="1">
      <alignment horizontal="center"/>
    </xf>
    <xf numFmtId="43" fontId="20" fillId="6" borderId="1" xfId="1" applyFont="1" applyFill="1" applyBorder="1" applyAlignment="1">
      <alignment horizontal="right"/>
    </xf>
    <xf numFmtId="0" fontId="20" fillId="6" borderId="8" xfId="0" applyFont="1" applyFill="1" applyBorder="1" applyAlignment="1">
      <alignment horizontal="center" vertical="top"/>
    </xf>
    <xf numFmtId="43" fontId="20" fillId="6" borderId="8" xfId="1" applyFont="1" applyFill="1" applyBorder="1" applyAlignment="1">
      <alignment vertical="top"/>
    </xf>
    <xf numFmtId="43" fontId="20" fillId="6" borderId="43" xfId="1" applyFont="1" applyFill="1" applyBorder="1" applyAlignment="1">
      <alignment vertical="top"/>
    </xf>
    <xf numFmtId="43" fontId="20" fillId="6" borderId="8" xfId="1" quotePrefix="1" applyFont="1" applyFill="1" applyBorder="1" applyAlignment="1">
      <alignment horizontal="right" vertical="top"/>
    </xf>
    <xf numFmtId="43" fontId="21" fillId="6" borderId="46" xfId="1" applyFont="1" applyFill="1" applyBorder="1" applyAlignment="1">
      <alignment vertical="top"/>
    </xf>
    <xf numFmtId="0" fontId="20" fillId="6" borderId="8" xfId="0" applyFont="1" applyFill="1" applyBorder="1"/>
    <xf numFmtId="0" fontId="21" fillId="6" borderId="0" xfId="0" applyFont="1" applyFill="1" applyAlignment="1">
      <alignment horizontal="center" vertical="top"/>
    </xf>
    <xf numFmtId="43" fontId="20" fillId="6" borderId="0" xfId="1" applyFont="1" applyFill="1" applyAlignment="1">
      <alignment vertical="top"/>
    </xf>
    <xf numFmtId="0" fontId="20" fillId="6" borderId="0" xfId="0" applyFont="1" applyFill="1" applyAlignment="1">
      <alignment horizontal="center" vertical="top"/>
    </xf>
    <xf numFmtId="43" fontId="20" fillId="6" borderId="0" xfId="1" applyFont="1" applyFill="1" applyAlignment="1">
      <alignment horizontal="right" vertical="top"/>
    </xf>
    <xf numFmtId="43" fontId="20" fillId="6" borderId="0" xfId="1" applyFont="1" applyFill="1"/>
    <xf numFmtId="43" fontId="21" fillId="6" borderId="0" xfId="1" applyFont="1" applyFill="1" applyAlignment="1">
      <alignment vertical="top"/>
    </xf>
    <xf numFmtId="43" fontId="21" fillId="6" borderId="0" xfId="0" applyNumberFormat="1" applyFont="1" applyFill="1"/>
    <xf numFmtId="43" fontId="20" fillId="6" borderId="0" xfId="1" quotePrefix="1" applyFont="1" applyFill="1" applyAlignment="1">
      <alignment horizontal="right" vertical="top"/>
    </xf>
    <xf numFmtId="43" fontId="27" fillId="6" borderId="0" xfId="0" applyNumberFormat="1" applyFont="1" applyFill="1"/>
    <xf numFmtId="0" fontId="20" fillId="6" borderId="0" xfId="0" applyFont="1" applyFill="1" applyAlignment="1">
      <alignment horizontal="center"/>
    </xf>
    <xf numFmtId="0" fontId="20" fillId="6" borderId="0" xfId="0" applyFont="1" applyFill="1" applyAlignment="1">
      <alignment horizontal="left"/>
    </xf>
    <xf numFmtId="43" fontId="20" fillId="6" borderId="0" xfId="1" applyFont="1" applyFill="1" applyAlignment="1">
      <alignment horizontal="center"/>
    </xf>
    <xf numFmtId="43" fontId="20" fillId="6" borderId="0" xfId="1" applyFont="1" applyFill="1" applyAlignment="1">
      <alignment horizontal="right"/>
    </xf>
    <xf numFmtId="0" fontId="20" fillId="6" borderId="4" xfId="0" applyFont="1" applyFill="1" applyBorder="1" applyAlignment="1">
      <alignment vertical="top"/>
    </xf>
    <xf numFmtId="0" fontId="20" fillId="6" borderId="4" xfId="0" applyFont="1" applyFill="1" applyBorder="1" applyAlignment="1">
      <alignment horizontal="center" vertical="top"/>
    </xf>
    <xf numFmtId="0" fontId="21" fillId="0" borderId="4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1" fillId="0" borderId="44" xfId="0" applyFont="1" applyBorder="1" applyAlignment="1">
      <alignment horizontal="center" vertical="center"/>
    </xf>
    <xf numFmtId="43" fontId="21" fillId="0" borderId="4" xfId="1" applyFont="1" applyFill="1" applyBorder="1" applyAlignment="1">
      <alignment horizontal="center" vertical="center"/>
    </xf>
    <xf numFmtId="43" fontId="20" fillId="0" borderId="4" xfId="1" applyFont="1" applyFill="1" applyBorder="1" applyAlignment="1">
      <alignment vertical="top"/>
    </xf>
    <xf numFmtId="43" fontId="20" fillId="0" borderId="44" xfId="1" applyFont="1" applyFill="1" applyBorder="1" applyAlignment="1">
      <alignment vertical="top"/>
    </xf>
    <xf numFmtId="43" fontId="20" fillId="0" borderId="4" xfId="1" quotePrefix="1" applyFont="1" applyFill="1" applyBorder="1" applyAlignment="1">
      <alignment horizontal="right" vertical="top"/>
    </xf>
    <xf numFmtId="43" fontId="21" fillId="0" borderId="45" xfId="1" applyFont="1" applyFill="1" applyBorder="1" applyAlignment="1">
      <alignment vertical="top"/>
    </xf>
    <xf numFmtId="0" fontId="28" fillId="0" borderId="59" xfId="12" applyBorder="1"/>
    <xf numFmtId="0" fontId="29" fillId="0" borderId="59" xfId="12" applyFont="1" applyBorder="1" applyAlignment="1">
      <alignment horizontal="center"/>
    </xf>
    <xf numFmtId="0" fontId="29" fillId="0" borderId="61" xfId="12" applyFont="1" applyBorder="1" applyAlignment="1">
      <alignment horizontal="center"/>
    </xf>
    <xf numFmtId="0" fontId="16" fillId="0" borderId="0" xfId="11"/>
    <xf numFmtId="0" fontId="28" fillId="0" borderId="62" xfId="12" applyBorder="1"/>
    <xf numFmtId="0" fontId="29" fillId="0" borderId="62" xfId="12" applyFont="1" applyBorder="1" applyAlignment="1">
      <alignment horizontal="center"/>
    </xf>
    <xf numFmtId="0" fontId="28" fillId="0" borderId="8" xfId="12" applyBorder="1" applyAlignment="1">
      <alignment horizontal="center"/>
    </xf>
    <xf numFmtId="0" fontId="28" fillId="0" borderId="10" xfId="12" applyBorder="1"/>
    <xf numFmtId="0" fontId="30" fillId="0" borderId="10" xfId="12" applyFont="1" applyBorder="1"/>
    <xf numFmtId="0" fontId="29" fillId="0" borderId="10" xfId="12" applyFont="1" applyBorder="1"/>
    <xf numFmtId="0" fontId="28" fillId="0" borderId="1" xfId="12" applyBorder="1"/>
    <xf numFmtId="0" fontId="29" fillId="0" borderId="1" xfId="12" applyFont="1" applyBorder="1"/>
    <xf numFmtId="0" fontId="29" fillId="0" borderId="1" xfId="12" applyFont="1" applyBorder="1" applyAlignment="1">
      <alignment horizontal="center"/>
    </xf>
    <xf numFmtId="0" fontId="29" fillId="0" borderId="7" xfId="12" applyFont="1" applyBorder="1" applyAlignment="1">
      <alignment horizontal="center"/>
    </xf>
    <xf numFmtId="0" fontId="28" fillId="0" borderId="7" xfId="12" applyBorder="1"/>
    <xf numFmtId="0" fontId="28" fillId="0" borderId="1" xfId="12" applyBorder="1" applyAlignment="1">
      <alignment horizontal="center"/>
    </xf>
    <xf numFmtId="0" fontId="30" fillId="0" borderId="1" xfId="12" applyFont="1" applyBorder="1"/>
    <xf numFmtId="0" fontId="28" fillId="0" borderId="0" xfId="12"/>
    <xf numFmtId="0" fontId="31" fillId="0" borderId="1" xfId="12" applyFont="1" applyBorder="1"/>
    <xf numFmtId="0" fontId="16" fillId="0" borderId="0" xfId="11" applyAlignment="1">
      <alignment horizontal="center" vertical="center"/>
    </xf>
    <xf numFmtId="0" fontId="32" fillId="0" borderId="1" xfId="12" applyFont="1" applyBorder="1" applyAlignment="1">
      <alignment horizontal="center"/>
    </xf>
    <xf numFmtId="0" fontId="28" fillId="8" borderId="1" xfId="12" applyFill="1" applyBorder="1"/>
    <xf numFmtId="0" fontId="21" fillId="6" borderId="6" xfId="0" applyFont="1" applyFill="1" applyBorder="1" applyAlignment="1">
      <alignment vertical="top"/>
    </xf>
    <xf numFmtId="0" fontId="20" fillId="0" borderId="25" xfId="0" applyFont="1" applyBorder="1" applyAlignment="1">
      <alignment vertical="top"/>
    </xf>
    <xf numFmtId="187" fontId="21" fillId="0" borderId="2" xfId="30" applyNumberFormat="1" applyFont="1" applyBorder="1"/>
    <xf numFmtId="187" fontId="21" fillId="0" borderId="13" xfId="30" applyNumberFormat="1" applyFont="1" applyBorder="1"/>
    <xf numFmtId="189" fontId="21" fillId="0" borderId="13" xfId="30" applyNumberFormat="1" applyFont="1" applyBorder="1"/>
    <xf numFmtId="189" fontId="21" fillId="0" borderId="13" xfId="30" applyNumberFormat="1" applyFont="1" applyBorder="1" applyAlignment="1">
      <alignment horizontal="left"/>
    </xf>
    <xf numFmtId="189" fontId="20" fillId="0" borderId="13" xfId="1" applyNumberFormat="1" applyFont="1" applyBorder="1" applyAlignment="1">
      <alignment horizontal="left"/>
    </xf>
    <xf numFmtId="199" fontId="20" fillId="0" borderId="27" xfId="30" applyNumberFormat="1" applyFont="1" applyBorder="1" applyAlignment="1">
      <alignment horizontal="center"/>
    </xf>
    <xf numFmtId="0" fontId="20" fillId="0" borderId="27" xfId="30" applyFont="1" applyBorder="1" applyAlignment="1">
      <alignment horizontal="center"/>
    </xf>
    <xf numFmtId="196" fontId="20" fillId="0" borderId="27" xfId="6" applyNumberFormat="1" applyFont="1" applyBorder="1"/>
    <xf numFmtId="43" fontId="21" fillId="0" borderId="28" xfId="1" applyFont="1" applyBorder="1" applyAlignment="1">
      <alignment horizontal="center"/>
    </xf>
    <xf numFmtId="187" fontId="21" fillId="0" borderId="19" xfId="1" applyNumberFormat="1" applyFont="1" applyBorder="1" applyAlignment="1">
      <alignment horizontal="center"/>
    </xf>
    <xf numFmtId="43" fontId="21" fillId="0" borderId="19" xfId="1" applyFont="1" applyBorder="1" applyAlignment="1">
      <alignment horizontal="center"/>
    </xf>
    <xf numFmtId="43" fontId="21" fillId="0" borderId="29" xfId="1" applyFont="1" applyBorder="1" applyAlignment="1">
      <alignment horizontal="center"/>
    </xf>
    <xf numFmtId="0" fontId="21" fillId="6" borderId="10" xfId="10" applyFont="1" applyFill="1" applyBorder="1" applyAlignment="1">
      <alignment horizontal="center" vertical="center"/>
    </xf>
    <xf numFmtId="4" fontId="21" fillId="6" borderId="10" xfId="10" applyNumberFormat="1" applyFont="1" applyFill="1" applyBorder="1" applyAlignment="1">
      <alignment horizontal="center" vertical="center"/>
    </xf>
    <xf numFmtId="4" fontId="21" fillId="6" borderId="10" xfId="10" applyNumberFormat="1" applyFont="1" applyFill="1" applyBorder="1" applyAlignment="1">
      <alignment horizontal="center"/>
    </xf>
    <xf numFmtId="4" fontId="21" fillId="6" borderId="16" xfId="10" applyNumberFormat="1" applyFont="1" applyFill="1" applyBorder="1" applyAlignment="1">
      <alignment horizontal="center"/>
    </xf>
    <xf numFmtId="0" fontId="21" fillId="6" borderId="10" xfId="10" applyFont="1" applyFill="1" applyBorder="1" applyAlignment="1">
      <alignment horizontal="center"/>
    </xf>
    <xf numFmtId="0" fontId="21" fillId="6" borderId="16" xfId="10" applyFont="1" applyFill="1" applyBorder="1" applyAlignment="1">
      <alignment horizontal="center"/>
    </xf>
    <xf numFmtId="4" fontId="21" fillId="6" borderId="17" xfId="10" applyNumberFormat="1" applyFont="1" applyFill="1" applyBorder="1" applyAlignment="1">
      <alignment horizontal="center"/>
    </xf>
    <xf numFmtId="0" fontId="21" fillId="6" borderId="1" xfId="10" applyFont="1" applyFill="1" applyBorder="1" applyAlignment="1">
      <alignment horizontal="center" vertical="top"/>
    </xf>
    <xf numFmtId="4" fontId="20" fillId="6" borderId="1" xfId="10" applyNumberFormat="1" applyFont="1" applyFill="1" applyBorder="1" applyAlignment="1">
      <alignment vertical="top"/>
    </xf>
    <xf numFmtId="4" fontId="20" fillId="6" borderId="5" xfId="10" applyNumberFormat="1" applyFont="1" applyFill="1" applyBorder="1"/>
    <xf numFmtId="0" fontId="20" fillId="6" borderId="1" xfId="10" applyFont="1" applyFill="1" applyBorder="1" applyAlignment="1">
      <alignment vertical="top"/>
    </xf>
    <xf numFmtId="4" fontId="20" fillId="6" borderId="6" xfId="10" applyNumberFormat="1" applyFont="1" applyFill="1" applyBorder="1"/>
    <xf numFmtId="0" fontId="20" fillId="6" borderId="1" xfId="10" applyFont="1" applyFill="1" applyBorder="1" applyAlignment="1">
      <alignment horizontal="center" vertical="top"/>
    </xf>
    <xf numFmtId="187" fontId="20" fillId="6" borderId="1" xfId="10" quotePrefix="1" applyNumberFormat="1" applyFont="1" applyFill="1" applyBorder="1" applyAlignment="1">
      <alignment horizontal="right" vertical="top"/>
    </xf>
    <xf numFmtId="187" fontId="20" fillId="6" borderId="5" xfId="10" applyNumberFormat="1" applyFont="1" applyFill="1" applyBorder="1" applyAlignment="1">
      <alignment vertical="top"/>
    </xf>
    <xf numFmtId="187" fontId="20" fillId="6" borderId="6" xfId="10" applyNumberFormat="1" applyFont="1" applyFill="1" applyBorder="1" applyAlignment="1">
      <alignment vertical="top"/>
    </xf>
    <xf numFmtId="187" fontId="20" fillId="0" borderId="1" xfId="10" quotePrefix="1" applyNumberFormat="1" applyFont="1" applyBorder="1" applyAlignment="1">
      <alignment horizontal="right" vertical="top"/>
    </xf>
    <xf numFmtId="187" fontId="20" fillId="0" borderId="1" xfId="10" applyNumberFormat="1" applyFont="1" applyBorder="1" applyAlignment="1">
      <alignment vertical="top"/>
    </xf>
    <xf numFmtId="0" fontId="20" fillId="6" borderId="6" xfId="10" applyFont="1" applyFill="1" applyBorder="1" applyAlignment="1">
      <alignment vertical="top"/>
    </xf>
    <xf numFmtId="0" fontId="21" fillId="0" borderId="1" xfId="10" applyFont="1" applyBorder="1" applyAlignment="1">
      <alignment horizontal="center" vertical="top"/>
    </xf>
    <xf numFmtId="187" fontId="20" fillId="0" borderId="5" xfId="10" applyNumberFormat="1" applyFont="1" applyBorder="1" applyAlignment="1">
      <alignment vertical="top"/>
    </xf>
    <xf numFmtId="187" fontId="20" fillId="0" borderId="6" xfId="10" applyNumberFormat="1" applyFont="1" applyBorder="1" applyAlignment="1">
      <alignment vertical="top"/>
    </xf>
    <xf numFmtId="0" fontId="20" fillId="0" borderId="1" xfId="10" applyFont="1" applyBorder="1" applyAlignment="1">
      <alignment vertical="top"/>
    </xf>
    <xf numFmtId="0" fontId="21" fillId="0" borderId="15" xfId="10" applyFont="1" applyBorder="1" applyAlignment="1">
      <alignment horizontal="center" vertical="top"/>
    </xf>
    <xf numFmtId="0" fontId="21" fillId="0" borderId="26" xfId="10" applyFont="1" applyBorder="1" applyAlignment="1">
      <alignment horizontal="left" vertical="top"/>
    </xf>
    <xf numFmtId="4" fontId="20" fillId="0" borderId="15" xfId="10" applyNumberFormat="1" applyFont="1" applyBorder="1" applyAlignment="1">
      <alignment vertical="top"/>
    </xf>
    <xf numFmtId="0" fontId="20" fillId="6" borderId="15" xfId="10" applyFont="1" applyFill="1" applyBorder="1" applyAlignment="1">
      <alignment horizontal="center" vertical="top"/>
    </xf>
    <xf numFmtId="187" fontId="20" fillId="0" borderId="4" xfId="10" applyNumberFormat="1" applyFont="1" applyBorder="1" applyAlignment="1">
      <alignment vertical="top"/>
    </xf>
    <xf numFmtId="187" fontId="20" fillId="0" borderId="44" xfId="10" applyNumberFormat="1" applyFont="1" applyBorder="1" applyAlignment="1">
      <alignment vertical="top"/>
    </xf>
    <xf numFmtId="187" fontId="20" fillId="0" borderId="15" xfId="10" quotePrefix="1" applyNumberFormat="1" applyFont="1" applyBorder="1" applyAlignment="1">
      <alignment horizontal="right" vertical="top"/>
    </xf>
    <xf numFmtId="199" fontId="20" fillId="0" borderId="44" xfId="10" applyNumberFormat="1" applyFont="1" applyBorder="1" applyAlignment="1">
      <alignment vertical="top"/>
    </xf>
    <xf numFmtId="187" fontId="20" fillId="0" borderId="45" xfId="10" applyNumberFormat="1" applyFont="1" applyBorder="1" applyAlignment="1">
      <alignment vertical="top"/>
    </xf>
    <xf numFmtId="0" fontId="20" fillId="0" borderId="15" xfId="10" applyFont="1" applyBorder="1" applyAlignment="1">
      <alignment vertical="top"/>
    </xf>
    <xf numFmtId="0" fontId="21" fillId="0" borderId="8" xfId="10" applyFont="1" applyBorder="1" applyAlignment="1">
      <alignment horizontal="center" vertical="top"/>
    </xf>
    <xf numFmtId="4" fontId="20" fillId="0" borderId="8" xfId="10" applyNumberFormat="1" applyFont="1" applyBorder="1" applyAlignment="1">
      <alignment vertical="top"/>
    </xf>
    <xf numFmtId="0" fontId="20" fillId="0" borderId="8" xfId="10" applyFont="1" applyBorder="1" applyAlignment="1">
      <alignment horizontal="center" vertical="top"/>
    </xf>
    <xf numFmtId="187" fontId="20" fillId="0" borderId="8" xfId="10" applyNumberFormat="1" applyFont="1" applyBorder="1" applyAlignment="1">
      <alignment vertical="top"/>
    </xf>
    <xf numFmtId="199" fontId="20" fillId="0" borderId="43" xfId="10" applyNumberFormat="1" applyFont="1" applyBorder="1" applyAlignment="1">
      <alignment vertical="top"/>
    </xf>
    <xf numFmtId="187" fontId="20" fillId="0" borderId="8" xfId="10" quotePrefix="1" applyNumberFormat="1" applyFont="1" applyBorder="1" applyAlignment="1">
      <alignment horizontal="right" vertical="top"/>
    </xf>
    <xf numFmtId="187" fontId="21" fillId="0" borderId="46" xfId="10" applyNumberFormat="1" applyFont="1" applyBorder="1" applyAlignment="1">
      <alignment vertical="top"/>
    </xf>
    <xf numFmtId="0" fontId="20" fillId="0" borderId="8" xfId="10" applyFont="1" applyBorder="1" applyAlignment="1">
      <alignment vertical="top"/>
    </xf>
    <xf numFmtId="0" fontId="21" fillId="0" borderId="59" xfId="0" applyFont="1" applyBorder="1" applyAlignment="1">
      <alignment horizontal="center" vertical="center"/>
    </xf>
    <xf numFmtId="187" fontId="21" fillId="0" borderId="59" xfId="1" applyNumberFormat="1" applyFont="1" applyBorder="1" applyAlignment="1">
      <alignment horizontal="center"/>
    </xf>
    <xf numFmtId="43" fontId="21" fillId="0" borderId="63" xfId="1" applyFont="1" applyBorder="1" applyAlignment="1">
      <alignment horizontal="center"/>
    </xf>
    <xf numFmtId="43" fontId="21" fillId="0" borderId="59" xfId="1" applyFont="1" applyBorder="1" applyAlignment="1">
      <alignment horizontal="center"/>
    </xf>
    <xf numFmtId="43" fontId="21" fillId="0" borderId="45" xfId="1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1" fillId="0" borderId="20" xfId="0" applyFont="1" applyBorder="1" applyAlignment="1">
      <alignment horizontal="left" vertical="top"/>
    </xf>
    <xf numFmtId="0" fontId="20" fillId="0" borderId="9" xfId="0" applyFont="1" applyBorder="1" applyAlignment="1">
      <alignment horizontal="left"/>
    </xf>
    <xf numFmtId="187" fontId="21" fillId="0" borderId="1" xfId="1" applyNumberFormat="1" applyFont="1" applyBorder="1" applyAlignment="1">
      <alignment horizontal="center"/>
    </xf>
    <xf numFmtId="43" fontId="21" fillId="0" borderId="5" xfId="1" applyFont="1" applyBorder="1" applyAlignment="1">
      <alignment horizontal="center"/>
    </xf>
    <xf numFmtId="43" fontId="21" fillId="0" borderId="1" xfId="1" applyFont="1" applyBorder="1" applyAlignment="1">
      <alignment horizontal="center"/>
    </xf>
    <xf numFmtId="43" fontId="21" fillId="0" borderId="6" xfId="1" applyFont="1" applyBorder="1" applyAlignment="1">
      <alignment horizontal="center"/>
    </xf>
    <xf numFmtId="0" fontId="21" fillId="6" borderId="4" xfId="10" applyFont="1" applyFill="1" applyBorder="1" applyAlignment="1">
      <alignment horizontal="center" vertical="center"/>
    </xf>
    <xf numFmtId="0" fontId="21" fillId="0" borderId="45" xfId="0" applyFont="1" applyBorder="1" applyAlignment="1">
      <alignment horizontal="left" vertical="top"/>
    </xf>
    <xf numFmtId="0" fontId="21" fillId="0" borderId="2" xfId="0" applyFont="1" applyBorder="1" applyAlignment="1">
      <alignment horizontal="left" vertical="top"/>
    </xf>
    <xf numFmtId="4" fontId="21" fillId="6" borderId="7" xfId="10" applyNumberFormat="1" applyFont="1" applyFill="1" applyBorder="1" applyAlignment="1">
      <alignment horizontal="center" vertical="center"/>
    </xf>
    <xf numFmtId="0" fontId="21" fillId="6" borderId="7" xfId="10" applyFont="1" applyFill="1" applyBorder="1" applyAlignment="1">
      <alignment horizontal="center" vertical="center"/>
    </xf>
    <xf numFmtId="4" fontId="21" fillId="6" borderId="7" xfId="10" applyNumberFormat="1" applyFont="1" applyFill="1" applyBorder="1" applyAlignment="1">
      <alignment horizontal="center"/>
    </xf>
    <xf numFmtId="4" fontId="21" fillId="6" borderId="9" xfId="10" applyNumberFormat="1" applyFont="1" applyFill="1" applyBorder="1" applyAlignment="1">
      <alignment horizontal="center"/>
    </xf>
    <xf numFmtId="0" fontId="21" fillId="6" borderId="7" xfId="10" applyFont="1" applyFill="1" applyBorder="1" applyAlignment="1">
      <alignment horizontal="center"/>
    </xf>
    <xf numFmtId="0" fontId="21" fillId="6" borderId="9" xfId="10" applyFont="1" applyFill="1" applyBorder="1" applyAlignment="1">
      <alignment horizontal="center"/>
    </xf>
    <xf numFmtId="4" fontId="21" fillId="6" borderId="20" xfId="10" applyNumberFormat="1" applyFont="1" applyFill="1" applyBorder="1" applyAlignment="1">
      <alignment horizontal="center"/>
    </xf>
    <xf numFmtId="0" fontId="21" fillId="6" borderId="1" xfId="10" applyFont="1" applyFill="1" applyBorder="1" applyAlignment="1">
      <alignment horizontal="center" vertical="center"/>
    </xf>
    <xf numFmtId="0" fontId="21" fillId="0" borderId="6" xfId="0" applyFont="1" applyBorder="1" applyAlignment="1">
      <alignment horizontal="left" vertical="top"/>
    </xf>
    <xf numFmtId="187" fontId="21" fillId="6" borderId="6" xfId="10" applyNumberFormat="1" applyFont="1" applyFill="1" applyBorder="1" applyAlignment="1">
      <alignment vertical="top"/>
    </xf>
    <xf numFmtId="0" fontId="21" fillId="6" borderId="6" xfId="10" applyFont="1" applyFill="1" applyBorder="1" applyAlignment="1">
      <alignment vertical="top"/>
    </xf>
    <xf numFmtId="0" fontId="21" fillId="6" borderId="5" xfId="10" applyFont="1" applyFill="1" applyBorder="1"/>
    <xf numFmtId="0" fontId="37" fillId="0" borderId="8" xfId="0" applyFont="1" applyBorder="1" applyAlignment="1">
      <alignment horizontal="center" vertical="top"/>
    </xf>
    <xf numFmtId="3" fontId="20" fillId="0" borderId="8" xfId="0" applyNumberFormat="1" applyFont="1" applyBorder="1" applyAlignment="1">
      <alignment vertical="top"/>
    </xf>
    <xf numFmtId="187" fontId="20" fillId="0" borderId="8" xfId="0" quotePrefix="1" applyNumberFormat="1" applyFont="1" applyBorder="1" applyAlignment="1">
      <alignment horizontal="right" vertical="top"/>
    </xf>
    <xf numFmtId="187" fontId="21" fillId="0" borderId="43" xfId="0" applyNumberFormat="1" applyFont="1" applyBorder="1" applyAlignment="1">
      <alignment vertical="top"/>
    </xf>
    <xf numFmtId="199" fontId="20" fillId="0" borderId="8" xfId="0" quotePrefix="1" applyNumberFormat="1" applyFont="1" applyBorder="1" applyAlignment="1">
      <alignment horizontal="right" vertical="top"/>
    </xf>
    <xf numFmtId="187" fontId="21" fillId="0" borderId="19" xfId="0" applyNumberFormat="1" applyFont="1" applyBorder="1" applyAlignment="1">
      <alignment vertical="top"/>
    </xf>
    <xf numFmtId="199" fontId="20" fillId="0" borderId="8" xfId="0" applyNumberFormat="1" applyFont="1" applyBorder="1" applyAlignment="1">
      <alignment horizontal="center"/>
    </xf>
    <xf numFmtId="0" fontId="21" fillId="0" borderId="2" xfId="30" applyFont="1" applyBorder="1" applyAlignment="1">
      <alignment horizontal="left"/>
    </xf>
    <xf numFmtId="0" fontId="21" fillId="0" borderId="2" xfId="30" applyFont="1" applyBorder="1" applyAlignment="1">
      <alignment horizontal="center"/>
    </xf>
    <xf numFmtId="0" fontId="21" fillId="0" borderId="13" xfId="3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20" fillId="0" borderId="27" xfId="30" applyNumberFormat="1" applyFont="1" applyBorder="1" applyAlignment="1">
      <alignment horizontal="center"/>
    </xf>
    <xf numFmtId="43" fontId="21" fillId="6" borderId="7" xfId="1" applyFont="1" applyFill="1" applyBorder="1" applyAlignment="1">
      <alignment horizontal="center"/>
    </xf>
    <xf numFmtId="0" fontId="26" fillId="6" borderId="9" xfId="10" applyFont="1" applyFill="1" applyBorder="1" applyAlignment="1">
      <alignment horizontal="left" vertical="center"/>
    </xf>
    <xf numFmtId="0" fontId="21" fillId="0" borderId="6" xfId="30" applyFont="1" applyBorder="1" applyAlignment="1">
      <alignment horizontal="left"/>
    </xf>
    <xf numFmtId="0" fontId="21" fillId="6" borderId="20" xfId="10" applyFont="1" applyFill="1" applyBorder="1" applyAlignment="1">
      <alignment horizontal="left" vertical="top"/>
    </xf>
    <xf numFmtId="0" fontId="21" fillId="6" borderId="6" xfId="10" applyFont="1" applyFill="1" applyBorder="1" applyAlignment="1">
      <alignment horizontal="left" vertical="top"/>
    </xf>
    <xf numFmtId="0" fontId="21" fillId="6" borderId="45" xfId="10" applyFont="1" applyFill="1" applyBorder="1" applyAlignment="1">
      <alignment horizontal="left" vertical="top"/>
    </xf>
    <xf numFmtId="0" fontId="26" fillId="6" borderId="44" xfId="10" applyFont="1" applyFill="1" applyBorder="1" applyAlignment="1">
      <alignment horizontal="left" vertical="center"/>
    </xf>
    <xf numFmtId="4" fontId="21" fillId="6" borderId="4" xfId="10" applyNumberFormat="1" applyFont="1" applyFill="1" applyBorder="1" applyAlignment="1">
      <alignment horizontal="center" vertical="center"/>
    </xf>
    <xf numFmtId="4" fontId="21" fillId="6" borderId="4" xfId="10" applyNumberFormat="1" applyFont="1" applyFill="1" applyBorder="1" applyAlignment="1">
      <alignment horizontal="center"/>
    </xf>
    <xf numFmtId="4" fontId="21" fillId="6" borderId="44" xfId="10" applyNumberFormat="1" applyFont="1" applyFill="1" applyBorder="1" applyAlignment="1">
      <alignment horizontal="center"/>
    </xf>
    <xf numFmtId="43" fontId="21" fillId="6" borderId="4" xfId="1" applyFont="1" applyFill="1" applyBorder="1" applyAlignment="1">
      <alignment horizontal="center"/>
    </xf>
    <xf numFmtId="0" fontId="21" fillId="6" borderId="44" xfId="10" applyFont="1" applyFill="1" applyBorder="1" applyAlignment="1">
      <alignment horizontal="center"/>
    </xf>
    <xf numFmtId="4" fontId="21" fillId="6" borderId="45" xfId="10" applyNumberFormat="1" applyFont="1" applyFill="1" applyBorder="1" applyAlignment="1">
      <alignment horizontal="center"/>
    </xf>
    <xf numFmtId="0" fontId="21" fillId="6" borderId="3" xfId="10" applyFont="1" applyFill="1" applyBorder="1" applyAlignment="1">
      <alignment horizontal="center" vertical="center"/>
    </xf>
    <xf numFmtId="0" fontId="26" fillId="6" borderId="47" xfId="10" applyFont="1" applyFill="1" applyBorder="1" applyAlignment="1">
      <alignment horizontal="left" vertical="center"/>
    </xf>
    <xf numFmtId="0" fontId="26" fillId="6" borderId="48" xfId="10" applyFont="1" applyFill="1" applyBorder="1" applyAlignment="1">
      <alignment horizontal="left" vertical="center"/>
    </xf>
    <xf numFmtId="4" fontId="21" fillId="6" borderId="3" xfId="10" applyNumberFormat="1" applyFont="1" applyFill="1" applyBorder="1" applyAlignment="1">
      <alignment horizontal="center" vertical="center"/>
    </xf>
    <xf numFmtId="4" fontId="21" fillId="6" borderId="3" xfId="10" applyNumberFormat="1" applyFont="1" applyFill="1" applyBorder="1" applyAlignment="1">
      <alignment horizontal="center"/>
    </xf>
    <xf numFmtId="4" fontId="21" fillId="6" borderId="48" xfId="10" applyNumberFormat="1" applyFont="1" applyFill="1" applyBorder="1" applyAlignment="1">
      <alignment horizontal="center"/>
    </xf>
    <xf numFmtId="43" fontId="21" fillId="6" borderId="3" xfId="1" applyFont="1" applyFill="1" applyBorder="1" applyAlignment="1">
      <alignment horizontal="center"/>
    </xf>
    <xf numFmtId="0" fontId="21" fillId="6" borderId="48" xfId="10" applyFont="1" applyFill="1" applyBorder="1" applyAlignment="1">
      <alignment horizontal="center"/>
    </xf>
    <xf numFmtId="4" fontId="21" fillId="6" borderId="47" xfId="10" applyNumberFormat="1" applyFont="1" applyFill="1" applyBorder="1" applyAlignment="1">
      <alignment horizontal="center"/>
    </xf>
    <xf numFmtId="0" fontId="21" fillId="6" borderId="8" xfId="10" applyFont="1" applyFill="1" applyBorder="1" applyAlignment="1">
      <alignment horizontal="center" vertical="center"/>
    </xf>
    <xf numFmtId="4" fontId="21" fillId="6" borderId="8" xfId="10" applyNumberFormat="1" applyFont="1" applyFill="1" applyBorder="1" applyAlignment="1">
      <alignment horizontal="center" vertical="center"/>
    </xf>
    <xf numFmtId="4" fontId="21" fillId="6" borderId="8" xfId="10" applyNumberFormat="1" applyFont="1" applyFill="1" applyBorder="1" applyAlignment="1">
      <alignment horizontal="center"/>
    </xf>
    <xf numFmtId="4" fontId="21" fillId="6" borderId="43" xfId="10" applyNumberFormat="1" applyFont="1" applyFill="1" applyBorder="1" applyAlignment="1">
      <alignment horizontal="center"/>
    </xf>
    <xf numFmtId="43" fontId="21" fillId="6" borderId="8" xfId="1" applyFont="1" applyFill="1" applyBorder="1" applyAlignment="1">
      <alignment horizontal="center"/>
    </xf>
    <xf numFmtId="0" fontId="21" fillId="6" borderId="43" xfId="10" applyFont="1" applyFill="1" applyBorder="1" applyAlignment="1">
      <alignment horizontal="center"/>
    </xf>
    <xf numFmtId="4" fontId="21" fillId="6" borderId="46" xfId="10" applyNumberFormat="1" applyFont="1" applyFill="1" applyBorder="1" applyAlignment="1">
      <alignment horizontal="center"/>
    </xf>
    <xf numFmtId="0" fontId="21" fillId="6" borderId="7" xfId="10" applyFont="1" applyFill="1" applyBorder="1" applyAlignment="1">
      <alignment horizontal="center" vertical="top"/>
    </xf>
    <xf numFmtId="4" fontId="20" fillId="6" borderId="7" xfId="10" applyNumberFormat="1" applyFont="1" applyFill="1" applyBorder="1" applyAlignment="1">
      <alignment vertical="top"/>
    </xf>
    <xf numFmtId="0" fontId="20" fillId="6" borderId="7" xfId="10" applyFont="1" applyFill="1" applyBorder="1" applyAlignment="1">
      <alignment horizontal="center" vertical="top"/>
    </xf>
    <xf numFmtId="4" fontId="20" fillId="6" borderId="9" xfId="10" applyNumberFormat="1" applyFont="1" applyFill="1" applyBorder="1"/>
    <xf numFmtId="4" fontId="20" fillId="6" borderId="20" xfId="10" applyNumberFormat="1" applyFont="1" applyFill="1" applyBorder="1"/>
    <xf numFmtId="0" fontId="20" fillId="6" borderId="6" xfId="10" applyFont="1" applyFill="1" applyBorder="1" applyAlignment="1">
      <alignment horizontal="left" vertical="top"/>
    </xf>
    <xf numFmtId="0" fontId="20" fillId="6" borderId="5" xfId="10" applyFont="1" applyFill="1" applyBorder="1" applyAlignment="1">
      <alignment horizontal="left" vertical="top"/>
    </xf>
    <xf numFmtId="0" fontId="20" fillId="0" borderId="1" xfId="10" applyFont="1" applyBorder="1" applyAlignment="1">
      <alignment horizontal="center" vertical="top"/>
    </xf>
    <xf numFmtId="0" fontId="20" fillId="6" borderId="5" xfId="10" applyFont="1" applyFill="1" applyBorder="1"/>
    <xf numFmtId="0" fontId="20" fillId="6" borderId="8" xfId="10" applyFont="1" applyFill="1" applyBorder="1" applyAlignment="1">
      <alignment horizontal="center" vertical="top"/>
    </xf>
    <xf numFmtId="4" fontId="20" fillId="6" borderId="8" xfId="10" applyNumberFormat="1" applyFont="1" applyFill="1" applyBorder="1" applyAlignment="1">
      <alignment vertical="top"/>
    </xf>
    <xf numFmtId="49" fontId="20" fillId="6" borderId="8" xfId="3" applyNumberFormat="1" applyFont="1" applyFill="1" applyBorder="1" applyAlignment="1">
      <alignment horizontal="center" vertical="center"/>
    </xf>
    <xf numFmtId="187" fontId="20" fillId="6" borderId="8" xfId="10" quotePrefix="1" applyNumberFormat="1" applyFont="1" applyFill="1" applyBorder="1" applyAlignment="1">
      <alignment horizontal="right" vertical="top"/>
    </xf>
    <xf numFmtId="187" fontId="20" fillId="6" borderId="43" xfId="10" applyNumberFormat="1" applyFont="1" applyFill="1" applyBorder="1" applyAlignment="1">
      <alignment vertical="top"/>
    </xf>
    <xf numFmtId="187" fontId="21" fillId="6" borderId="46" xfId="10" applyNumberFormat="1" applyFont="1" applyFill="1" applyBorder="1" applyAlignment="1">
      <alignment vertical="top"/>
    </xf>
    <xf numFmtId="0" fontId="20" fillId="0" borderId="6" xfId="10" applyFont="1" applyBorder="1" applyAlignment="1">
      <alignment vertical="top"/>
    </xf>
    <xf numFmtId="0" fontId="20" fillId="0" borderId="5" xfId="10" applyFont="1" applyBorder="1"/>
    <xf numFmtId="0" fontId="20" fillId="0" borderId="5" xfId="0" applyFont="1" applyBorder="1" applyAlignment="1">
      <alignment vertical="top"/>
    </xf>
    <xf numFmtId="0" fontId="20" fillId="6" borderId="20" xfId="30" applyFont="1" applyFill="1" applyBorder="1" applyAlignment="1">
      <alignment horizontal="left"/>
    </xf>
    <xf numFmtId="0" fontId="20" fillId="6" borderId="9" xfId="10" applyFont="1" applyFill="1" applyBorder="1"/>
    <xf numFmtId="49" fontId="20" fillId="6" borderId="1" xfId="3" applyNumberFormat="1" applyFont="1" applyFill="1" applyBorder="1" applyAlignment="1">
      <alignment horizontal="center" vertical="center"/>
    </xf>
    <xf numFmtId="4" fontId="20" fillId="0" borderId="1" xfId="10" applyNumberFormat="1" applyFont="1" applyBorder="1" applyAlignment="1">
      <alignment vertical="top"/>
    </xf>
    <xf numFmtId="0" fontId="20" fillId="0" borderId="5" xfId="10" applyFont="1" applyBorder="1" applyAlignment="1">
      <alignment horizontal="left" vertical="top"/>
    </xf>
    <xf numFmtId="187" fontId="20" fillId="0" borderId="7" xfId="10" applyNumberFormat="1" applyFont="1" applyBorder="1" applyAlignment="1">
      <alignment vertical="top"/>
    </xf>
    <xf numFmtId="187" fontId="20" fillId="0" borderId="1" xfId="23" applyNumberFormat="1" applyFont="1" applyFill="1" applyBorder="1" applyAlignment="1">
      <alignment horizontal="right"/>
    </xf>
    <xf numFmtId="199" fontId="20" fillId="6" borderId="1" xfId="10" applyNumberFormat="1" applyFont="1" applyFill="1" applyBorder="1" applyAlignment="1">
      <alignment vertical="top"/>
    </xf>
    <xf numFmtId="0" fontId="20" fillId="6" borderId="45" xfId="30" applyFont="1" applyFill="1" applyBorder="1" applyAlignment="1">
      <alignment horizontal="left"/>
    </xf>
    <xf numFmtId="0" fontId="20" fillId="6" borderId="44" xfId="10" applyFont="1" applyFill="1" applyBorder="1"/>
    <xf numFmtId="4" fontId="20" fillId="6" borderId="15" xfId="10" applyNumberFormat="1" applyFont="1" applyFill="1" applyBorder="1" applyAlignment="1">
      <alignment vertical="top"/>
    </xf>
    <xf numFmtId="49" fontId="20" fillId="6" borderId="15" xfId="3" applyNumberFormat="1" applyFont="1" applyFill="1" applyBorder="1" applyAlignment="1">
      <alignment horizontal="center" vertical="center"/>
    </xf>
    <xf numFmtId="187" fontId="20" fillId="6" borderId="15" xfId="10" quotePrefix="1" applyNumberFormat="1" applyFont="1" applyFill="1" applyBorder="1" applyAlignment="1">
      <alignment horizontal="right" vertical="top"/>
    </xf>
    <xf numFmtId="187" fontId="20" fillId="0" borderId="26" xfId="10" applyNumberFormat="1" applyFont="1" applyBorder="1" applyAlignment="1">
      <alignment vertical="top"/>
    </xf>
    <xf numFmtId="187" fontId="20" fillId="6" borderId="25" xfId="10" applyNumberFormat="1" applyFont="1" applyFill="1" applyBorder="1" applyAlignment="1">
      <alignment vertical="top"/>
    </xf>
    <xf numFmtId="0" fontId="20" fillId="6" borderId="9" xfId="10" applyFont="1" applyFill="1" applyBorder="1" applyAlignment="1">
      <alignment horizontal="left" vertical="top"/>
    </xf>
    <xf numFmtId="187" fontId="20" fillId="6" borderId="7" xfId="10" applyNumberFormat="1" applyFont="1" applyFill="1" applyBorder="1" applyAlignment="1">
      <alignment vertical="top"/>
    </xf>
    <xf numFmtId="187" fontId="20" fillId="6" borderId="9" xfId="10" applyNumberFormat="1" applyFont="1" applyFill="1" applyBorder="1" applyAlignment="1">
      <alignment vertical="top"/>
    </xf>
    <xf numFmtId="187" fontId="20" fillId="6" borderId="20" xfId="10" applyNumberFormat="1" applyFont="1" applyFill="1" applyBorder="1" applyAlignment="1">
      <alignment vertical="top"/>
    </xf>
    <xf numFmtId="187" fontId="20" fillId="6" borderId="1" xfId="10" applyNumberFormat="1" applyFont="1" applyFill="1" applyBorder="1" applyAlignment="1">
      <alignment vertical="top"/>
    </xf>
    <xf numFmtId="0" fontId="20" fillId="0" borderId="13" xfId="0" applyFont="1" applyBorder="1" applyAlignment="1">
      <alignment vertical="top"/>
    </xf>
    <xf numFmtId="198" fontId="21" fillId="0" borderId="1" xfId="3" applyNumberFormat="1" applyFont="1" applyBorder="1" applyAlignment="1">
      <alignment horizontal="center"/>
    </xf>
    <xf numFmtId="0" fontId="20" fillId="6" borderId="13" xfId="10" applyFont="1" applyFill="1" applyBorder="1" applyAlignment="1">
      <alignment horizontal="left" vertical="top"/>
    </xf>
    <xf numFmtId="199" fontId="20" fillId="0" borderId="5" xfId="10" applyNumberFormat="1" applyFont="1" applyBorder="1" applyAlignment="1">
      <alignment vertical="top"/>
    </xf>
    <xf numFmtId="43" fontId="20" fillId="0" borderId="1" xfId="1" applyFont="1" applyBorder="1" applyAlignment="1">
      <alignment vertical="top"/>
    </xf>
    <xf numFmtId="198" fontId="20" fillId="0" borderId="1" xfId="3" applyNumberFormat="1" applyFont="1" applyBorder="1" applyAlignment="1">
      <alignment horizontal="center"/>
    </xf>
    <xf numFmtId="0" fontId="20" fillId="6" borderId="4" xfId="10" applyFont="1" applyFill="1" applyBorder="1" applyAlignment="1">
      <alignment horizontal="center" vertical="top"/>
    </xf>
    <xf numFmtId="198" fontId="20" fillId="0" borderId="15" xfId="3" applyNumberFormat="1" applyFont="1" applyBorder="1" applyAlignment="1">
      <alignment horizontal="center"/>
    </xf>
    <xf numFmtId="187" fontId="20" fillId="0" borderId="1" xfId="3" applyNumberFormat="1" applyFont="1" applyFill="1" applyBorder="1" applyAlignment="1">
      <alignment vertical="center"/>
    </xf>
    <xf numFmtId="43" fontId="20" fillId="0" borderId="1" xfId="1" quotePrefix="1" applyFont="1" applyBorder="1" applyAlignment="1">
      <alignment horizontal="right" vertical="top"/>
    </xf>
    <xf numFmtId="4" fontId="26" fillId="0" borderId="1" xfId="3" quotePrefix="1" applyNumberFormat="1" applyFont="1" applyBorder="1" applyAlignment="1"/>
    <xf numFmtId="0" fontId="20" fillId="0" borderId="1" xfId="10" applyFont="1" applyBorder="1"/>
    <xf numFmtId="187" fontId="20" fillId="0" borderId="1" xfId="10" applyNumberFormat="1" applyFont="1" applyBorder="1"/>
    <xf numFmtId="43" fontId="20" fillId="0" borderId="1" xfId="1" applyFont="1" applyBorder="1"/>
    <xf numFmtId="3" fontId="20" fillId="6" borderId="1" xfId="10" applyNumberFormat="1" applyFont="1" applyFill="1" applyBorder="1" applyAlignment="1">
      <alignment vertical="top"/>
    </xf>
    <xf numFmtId="199" fontId="20" fillId="0" borderId="1" xfId="10" quotePrefix="1" applyNumberFormat="1" applyFont="1" applyBorder="1" applyAlignment="1">
      <alignment horizontal="right" vertical="top"/>
    </xf>
    <xf numFmtId="0" fontId="20" fillId="6" borderId="20" xfId="10" applyFont="1" applyFill="1" applyBorder="1" applyAlignment="1">
      <alignment vertical="top"/>
    </xf>
    <xf numFmtId="0" fontId="39" fillId="0" borderId="0" xfId="0" applyFont="1"/>
    <xf numFmtId="0" fontId="38" fillId="0" borderId="2" xfId="30" applyFont="1" applyBorder="1"/>
    <xf numFmtId="0" fontId="38" fillId="0" borderId="2" xfId="30" applyFont="1" applyBorder="1" applyAlignment="1">
      <alignment horizontal="right"/>
    </xf>
    <xf numFmtId="0" fontId="39" fillId="0" borderId="2" xfId="30" applyFont="1" applyBorder="1"/>
    <xf numFmtId="187" fontId="38" fillId="0" borderId="2" xfId="30" applyNumberFormat="1" applyFont="1" applyBorder="1"/>
    <xf numFmtId="0" fontId="38" fillId="0" borderId="13" xfId="30" applyFont="1" applyBorder="1"/>
    <xf numFmtId="187" fontId="38" fillId="0" borderId="13" xfId="30" applyNumberFormat="1" applyFont="1" applyBorder="1"/>
    <xf numFmtId="0" fontId="39" fillId="0" borderId="13" xfId="30" applyFont="1" applyBorder="1" applyAlignment="1">
      <alignment horizontal="left"/>
    </xf>
    <xf numFmtId="0" fontId="38" fillId="0" borderId="13" xfId="30" applyFont="1" applyBorder="1" applyAlignment="1">
      <alignment horizontal="left"/>
    </xf>
    <xf numFmtId="43" fontId="39" fillId="0" borderId="13" xfId="1" applyFont="1" applyBorder="1"/>
    <xf numFmtId="189" fontId="38" fillId="0" borderId="13" xfId="30" applyNumberFormat="1" applyFont="1" applyBorder="1"/>
    <xf numFmtId="43" fontId="39" fillId="0" borderId="13" xfId="1" applyFont="1" applyBorder="1" applyAlignment="1">
      <alignment horizontal="left"/>
    </xf>
    <xf numFmtId="43" fontId="39" fillId="0" borderId="0" xfId="1" applyFont="1"/>
    <xf numFmtId="189" fontId="38" fillId="0" borderId="13" xfId="30" applyNumberFormat="1" applyFont="1" applyBorder="1" applyAlignment="1">
      <alignment horizontal="left"/>
    </xf>
    <xf numFmtId="189" fontId="39" fillId="0" borderId="13" xfId="1" applyNumberFormat="1" applyFont="1" applyBorder="1" applyAlignment="1">
      <alignment horizontal="left"/>
    </xf>
    <xf numFmtId="0" fontId="38" fillId="0" borderId="27" xfId="30" applyFont="1" applyBorder="1"/>
    <xf numFmtId="0" fontId="39" fillId="0" borderId="27" xfId="30" applyFont="1" applyBorder="1"/>
    <xf numFmtId="0" fontId="39" fillId="0" borderId="27" xfId="30" applyFont="1" applyBorder="1" applyAlignment="1">
      <alignment horizontal="center"/>
    </xf>
    <xf numFmtId="196" fontId="39" fillId="0" borderId="27" xfId="6" applyNumberFormat="1" applyFont="1" applyBorder="1"/>
    <xf numFmtId="49" fontId="39" fillId="0" borderId="27" xfId="30" applyNumberFormat="1" applyFont="1" applyBorder="1" applyAlignment="1">
      <alignment horizontal="right"/>
    </xf>
    <xf numFmtId="43" fontId="38" fillId="0" borderId="28" xfId="1" applyFont="1" applyBorder="1" applyAlignment="1">
      <alignment horizontal="center"/>
    </xf>
    <xf numFmtId="187" fontId="38" fillId="0" borderId="19" xfId="1" applyNumberFormat="1" applyFont="1" applyBorder="1" applyAlignment="1">
      <alignment horizontal="center"/>
    </xf>
    <xf numFmtId="43" fontId="38" fillId="0" borderId="19" xfId="1" applyFont="1" applyBorder="1" applyAlignment="1">
      <alignment horizontal="center"/>
    </xf>
    <xf numFmtId="43" fontId="38" fillId="0" borderId="29" xfId="1" applyFont="1" applyBorder="1" applyAlignment="1">
      <alignment horizontal="center"/>
    </xf>
    <xf numFmtId="0" fontId="38" fillId="6" borderId="10" xfId="10" applyFont="1" applyFill="1" applyBorder="1" applyAlignment="1">
      <alignment horizontal="center" vertical="center"/>
    </xf>
    <xf numFmtId="4" fontId="38" fillId="6" borderId="10" xfId="10" applyNumberFormat="1" applyFont="1" applyFill="1" applyBorder="1" applyAlignment="1">
      <alignment horizontal="center" vertical="center"/>
    </xf>
    <xf numFmtId="4" fontId="38" fillId="6" borderId="10" xfId="10" applyNumberFormat="1" applyFont="1" applyFill="1" applyBorder="1" applyAlignment="1">
      <alignment horizontal="center"/>
    </xf>
    <xf numFmtId="4" fontId="38" fillId="6" borderId="16" xfId="10" applyNumberFormat="1" applyFont="1" applyFill="1" applyBorder="1" applyAlignment="1">
      <alignment horizontal="center"/>
    </xf>
    <xf numFmtId="0" fontId="38" fillId="6" borderId="10" xfId="10" applyFont="1" applyFill="1" applyBorder="1" applyAlignment="1">
      <alignment horizontal="center"/>
    </xf>
    <xf numFmtId="0" fontId="38" fillId="6" borderId="16" xfId="10" applyFont="1" applyFill="1" applyBorder="1" applyAlignment="1">
      <alignment horizontal="center"/>
    </xf>
    <xf numFmtId="4" fontId="38" fillId="6" borderId="17" xfId="10" applyNumberFormat="1" applyFont="1" applyFill="1" applyBorder="1" applyAlignment="1">
      <alignment horizontal="center"/>
    </xf>
    <xf numFmtId="0" fontId="38" fillId="6" borderId="1" xfId="10" applyFont="1" applyFill="1" applyBorder="1" applyAlignment="1">
      <alignment horizontal="center" vertical="top"/>
    </xf>
    <xf numFmtId="43" fontId="39" fillId="6" borderId="1" xfId="1" applyFont="1" applyFill="1" applyBorder="1" applyAlignment="1">
      <alignment vertical="top"/>
    </xf>
    <xf numFmtId="0" fontId="39" fillId="6" borderId="1" xfId="0" applyFont="1" applyFill="1" applyBorder="1" applyAlignment="1">
      <alignment horizontal="center" vertical="top"/>
    </xf>
    <xf numFmtId="4" fontId="39" fillId="6" borderId="1" xfId="10" applyNumberFormat="1" applyFont="1" applyFill="1" applyBorder="1" applyAlignment="1">
      <alignment vertical="top"/>
    </xf>
    <xf numFmtId="4" fontId="39" fillId="6" borderId="5" xfId="10" applyNumberFormat="1" applyFont="1" applyFill="1" applyBorder="1"/>
    <xf numFmtId="0" fontId="39" fillId="6" borderId="1" xfId="10" applyFont="1" applyFill="1" applyBorder="1" applyAlignment="1">
      <alignment vertical="top"/>
    </xf>
    <xf numFmtId="4" fontId="39" fillId="6" borderId="6" xfId="10" applyNumberFormat="1" applyFont="1" applyFill="1" applyBorder="1"/>
    <xf numFmtId="0" fontId="39" fillId="6" borderId="1" xfId="10" applyFont="1" applyFill="1" applyBorder="1" applyAlignment="1">
      <alignment horizontal="center" vertical="top"/>
    </xf>
    <xf numFmtId="0" fontId="39" fillId="6" borderId="6" xfId="0" applyFont="1" applyFill="1" applyBorder="1" applyAlignment="1">
      <alignment vertical="top"/>
    </xf>
    <xf numFmtId="0" fontId="39" fillId="6" borderId="5" xfId="0" applyFont="1" applyFill="1" applyBorder="1"/>
    <xf numFmtId="187" fontId="39" fillId="6" borderId="1" xfId="10" quotePrefix="1" applyNumberFormat="1" applyFont="1" applyFill="1" applyBorder="1" applyAlignment="1">
      <alignment horizontal="right" vertical="top"/>
    </xf>
    <xf numFmtId="187" fontId="39" fillId="6" borderId="5" xfId="10" applyNumberFormat="1" applyFont="1" applyFill="1" applyBorder="1" applyAlignment="1">
      <alignment vertical="top"/>
    </xf>
    <xf numFmtId="187" fontId="39" fillId="6" borderId="6" xfId="10" applyNumberFormat="1" applyFont="1" applyFill="1" applyBorder="1" applyAlignment="1">
      <alignment vertical="top"/>
    </xf>
    <xf numFmtId="187" fontId="39" fillId="0" borderId="1" xfId="10" quotePrefix="1" applyNumberFormat="1" applyFont="1" applyBorder="1" applyAlignment="1">
      <alignment horizontal="right" vertical="top"/>
    </xf>
    <xf numFmtId="187" fontId="39" fillId="0" borderId="1" xfId="10" applyNumberFormat="1" applyFont="1" applyBorder="1" applyAlignment="1">
      <alignment vertical="top"/>
    </xf>
    <xf numFmtId="0" fontId="39" fillId="6" borderId="6" xfId="10" applyFont="1" applyFill="1" applyBorder="1" applyAlignment="1">
      <alignment vertical="top"/>
    </xf>
    <xf numFmtId="0" fontId="38" fillId="6" borderId="6" xfId="0" applyFont="1" applyFill="1" applyBorder="1" applyAlignment="1">
      <alignment vertical="top"/>
    </xf>
    <xf numFmtId="0" fontId="38" fillId="0" borderId="1" xfId="10" applyFont="1" applyBorder="1" applyAlignment="1">
      <alignment horizontal="center" vertical="top"/>
    </xf>
    <xf numFmtId="187" fontId="39" fillId="0" borderId="5" xfId="10" applyNumberFormat="1" applyFont="1" applyBorder="1" applyAlignment="1">
      <alignment vertical="top"/>
    </xf>
    <xf numFmtId="187" fontId="39" fillId="0" borderId="6" xfId="10" applyNumberFormat="1" applyFont="1" applyBorder="1" applyAlignment="1">
      <alignment vertical="top"/>
    </xf>
    <xf numFmtId="0" fontId="39" fillId="0" borderId="1" xfId="10" applyFont="1" applyBorder="1" applyAlignment="1">
      <alignment vertical="top"/>
    </xf>
    <xf numFmtId="0" fontId="38" fillId="0" borderId="15" xfId="10" applyFont="1" applyBorder="1" applyAlignment="1">
      <alignment horizontal="center" vertical="top"/>
    </xf>
    <xf numFmtId="0" fontId="39" fillId="0" borderId="25" xfId="0" applyFont="1" applyBorder="1" applyAlignment="1">
      <alignment vertical="top"/>
    </xf>
    <xf numFmtId="0" fontId="38" fillId="0" borderId="26" xfId="10" applyFont="1" applyBorder="1" applyAlignment="1">
      <alignment horizontal="left" vertical="top"/>
    </xf>
    <xf numFmtId="4" fontId="39" fillId="0" borderId="15" xfId="10" applyNumberFormat="1" applyFont="1" applyBorder="1" applyAlignment="1">
      <alignment vertical="top"/>
    </xf>
    <xf numFmtId="0" fontId="39" fillId="6" borderId="15" xfId="10" applyFont="1" applyFill="1" applyBorder="1" applyAlignment="1">
      <alignment horizontal="center" vertical="top"/>
    </xf>
    <xf numFmtId="187" fontId="39" fillId="0" borderId="4" xfId="10" applyNumberFormat="1" applyFont="1" applyBorder="1" applyAlignment="1">
      <alignment vertical="top"/>
    </xf>
    <xf numFmtId="187" fontId="39" fillId="0" borderId="44" xfId="10" applyNumberFormat="1" applyFont="1" applyBorder="1" applyAlignment="1">
      <alignment vertical="top"/>
    </xf>
    <xf numFmtId="187" fontId="39" fillId="0" borderId="15" xfId="10" quotePrefix="1" applyNumberFormat="1" applyFont="1" applyBorder="1" applyAlignment="1">
      <alignment horizontal="right" vertical="top"/>
    </xf>
    <xf numFmtId="199" fontId="39" fillId="0" borderId="44" xfId="10" applyNumberFormat="1" applyFont="1" applyBorder="1" applyAlignment="1">
      <alignment vertical="top"/>
    </xf>
    <xf numFmtId="187" fontId="39" fillId="0" borderId="45" xfId="10" applyNumberFormat="1" applyFont="1" applyBorder="1" applyAlignment="1">
      <alignment vertical="top"/>
    </xf>
    <xf numFmtId="0" fontId="39" fillId="0" borderId="15" xfId="10" applyFont="1" applyBorder="1" applyAlignment="1">
      <alignment vertical="top"/>
    </xf>
    <xf numFmtId="0" fontId="38" fillId="0" borderId="8" xfId="10" applyFont="1" applyBorder="1" applyAlignment="1">
      <alignment horizontal="center" vertical="top"/>
    </xf>
    <xf numFmtId="4" fontId="39" fillId="0" borderId="8" xfId="10" applyNumberFormat="1" applyFont="1" applyBorder="1" applyAlignment="1">
      <alignment vertical="top"/>
    </xf>
    <xf numFmtId="0" fontId="39" fillId="0" borderId="8" xfId="10" applyFont="1" applyBorder="1" applyAlignment="1">
      <alignment horizontal="center" vertical="top"/>
    </xf>
    <xf numFmtId="187" fontId="39" fillId="0" borderId="8" xfId="10" applyNumberFormat="1" applyFont="1" applyBorder="1" applyAlignment="1">
      <alignment vertical="top"/>
    </xf>
    <xf numFmtId="199" fontId="39" fillId="0" borderId="43" xfId="10" applyNumberFormat="1" applyFont="1" applyBorder="1" applyAlignment="1">
      <alignment vertical="top"/>
    </xf>
    <xf numFmtId="187" fontId="39" fillId="0" borderId="8" xfId="10" quotePrefix="1" applyNumberFormat="1" applyFont="1" applyBorder="1" applyAlignment="1">
      <alignment horizontal="right" vertical="top"/>
    </xf>
    <xf numFmtId="187" fontId="38" fillId="0" borderId="46" xfId="10" applyNumberFormat="1" applyFont="1" applyBorder="1" applyAlignment="1">
      <alignment vertical="top"/>
    </xf>
    <xf numFmtId="0" fontId="39" fillId="0" borderId="8" xfId="10" applyFont="1" applyBorder="1" applyAlignment="1">
      <alignment vertical="top"/>
    </xf>
    <xf numFmtId="0" fontId="21" fillId="0" borderId="5" xfId="10" applyFont="1" applyBorder="1" applyAlignment="1">
      <alignment horizontal="left" vertical="top"/>
    </xf>
    <xf numFmtId="187" fontId="20" fillId="0" borderId="9" xfId="10" applyNumberFormat="1" applyFont="1" applyBorder="1" applyAlignment="1">
      <alignment vertical="top"/>
    </xf>
    <xf numFmtId="199" fontId="20" fillId="0" borderId="9" xfId="10" applyNumberFormat="1" applyFont="1" applyBorder="1" applyAlignment="1">
      <alignment vertical="top"/>
    </xf>
    <xf numFmtId="187" fontId="20" fillId="0" borderId="20" xfId="10" applyNumberFormat="1" applyFont="1" applyBorder="1" applyAlignment="1">
      <alignment vertical="top"/>
    </xf>
    <xf numFmtId="43" fontId="20" fillId="0" borderId="0" xfId="0" applyNumberFormat="1" applyFont="1"/>
    <xf numFmtId="199" fontId="20" fillId="6" borderId="5" xfId="10" applyNumberFormat="1" applyFont="1" applyFill="1" applyBorder="1" applyAlignment="1">
      <alignment vertical="top"/>
    </xf>
    <xf numFmtId="199" fontId="20" fillId="6" borderId="1" xfId="10" quotePrefix="1" applyNumberFormat="1" applyFont="1" applyFill="1" applyBorder="1" applyAlignment="1">
      <alignment horizontal="right" vertical="top"/>
    </xf>
    <xf numFmtId="0" fontId="41" fillId="6" borderId="6" xfId="10" applyFont="1" applyFill="1" applyBorder="1" applyAlignment="1">
      <alignment vertical="top"/>
    </xf>
    <xf numFmtId="199" fontId="20" fillId="0" borderId="1" xfId="10" applyNumberFormat="1" applyFont="1" applyBorder="1"/>
    <xf numFmtId="0" fontId="37" fillId="0" borderId="1" xfId="0" applyFont="1" applyBorder="1" applyAlignment="1">
      <alignment horizontal="center" vertical="top"/>
    </xf>
    <xf numFmtId="199" fontId="20" fillId="0" borderId="1" xfId="0" applyNumberFormat="1" applyFont="1" applyBorder="1" applyAlignment="1">
      <alignment horizontal="center"/>
    </xf>
    <xf numFmtId="0" fontId="37" fillId="0" borderId="4" xfId="0" applyFont="1" applyBorder="1" applyAlignment="1">
      <alignment horizontal="center" vertical="top"/>
    </xf>
    <xf numFmtId="0" fontId="20" fillId="0" borderId="0" xfId="0" applyFont="1" applyAlignment="1">
      <alignment vertical="top"/>
    </xf>
    <xf numFmtId="0" fontId="20" fillId="0" borderId="44" xfId="0" applyFont="1" applyBorder="1" applyAlignment="1">
      <alignment vertical="top"/>
    </xf>
    <xf numFmtId="4" fontId="20" fillId="6" borderId="4" xfId="10" applyNumberFormat="1" applyFont="1" applyFill="1" applyBorder="1" applyAlignment="1">
      <alignment vertical="top"/>
    </xf>
    <xf numFmtId="187" fontId="20" fillId="6" borderId="4" xfId="10" applyNumberFormat="1" applyFont="1" applyFill="1" applyBorder="1" applyAlignment="1">
      <alignment vertical="top"/>
    </xf>
    <xf numFmtId="187" fontId="20" fillId="6" borderId="44" xfId="10" applyNumberFormat="1" applyFont="1" applyFill="1" applyBorder="1" applyAlignment="1">
      <alignment vertical="top"/>
    </xf>
    <xf numFmtId="187" fontId="20" fillId="6" borderId="4" xfId="10" quotePrefix="1" applyNumberFormat="1" applyFont="1" applyFill="1" applyBorder="1" applyAlignment="1">
      <alignment horizontal="right" vertical="top"/>
    </xf>
    <xf numFmtId="187" fontId="20" fillId="6" borderId="45" xfId="10" applyNumberFormat="1" applyFont="1" applyFill="1" applyBorder="1" applyAlignment="1">
      <alignment vertical="top"/>
    </xf>
    <xf numFmtId="199" fontId="20" fillId="0" borderId="4" xfId="0" applyNumberFormat="1" applyFont="1" applyBorder="1" applyAlignment="1">
      <alignment horizontal="center"/>
    </xf>
    <xf numFmtId="0" fontId="20" fillId="0" borderId="0" xfId="0" applyFont="1" applyAlignment="1">
      <alignment horizontal="left"/>
    </xf>
    <xf numFmtId="187" fontId="20" fillId="0" borderId="0" xfId="1" applyNumberFormat="1" applyFont="1" applyAlignment="1">
      <alignment horizontal="right"/>
    </xf>
    <xf numFmtId="43" fontId="38" fillId="0" borderId="2" xfId="1" applyFont="1" applyBorder="1"/>
    <xf numFmtId="43" fontId="38" fillId="0" borderId="13" xfId="1" applyFont="1" applyBorder="1"/>
    <xf numFmtId="43" fontId="38" fillId="0" borderId="13" xfId="1" applyFont="1" applyBorder="1" applyAlignment="1">
      <alignment horizontal="left"/>
    </xf>
    <xf numFmtId="43" fontId="39" fillId="0" borderId="27" xfId="1" applyFont="1" applyBorder="1"/>
    <xf numFmtId="43" fontId="39" fillId="0" borderId="27" xfId="1" applyFont="1" applyBorder="1" applyAlignment="1">
      <alignment horizontal="center"/>
    </xf>
    <xf numFmtId="0" fontId="38" fillId="0" borderId="7" xfId="0" applyFont="1" applyBorder="1" applyAlignment="1">
      <alignment horizontal="center"/>
    </xf>
    <xf numFmtId="0" fontId="38" fillId="0" borderId="6" xfId="0" applyFont="1" applyBorder="1" applyAlignment="1">
      <alignment horizontal="left" vertical="center"/>
    </xf>
    <xf numFmtId="0" fontId="39" fillId="0" borderId="5" xfId="0" applyFont="1" applyBorder="1" applyAlignment="1">
      <alignment horizontal="left"/>
    </xf>
    <xf numFmtId="43" fontId="39" fillId="0" borderId="7" xfId="1" applyFont="1" applyBorder="1" applyAlignment="1">
      <alignment horizontal="center"/>
    </xf>
    <xf numFmtId="0" fontId="39" fillId="0" borderId="7" xfId="0" applyFont="1" applyBorder="1" applyAlignment="1">
      <alignment horizontal="center"/>
    </xf>
    <xf numFmtId="43" fontId="39" fillId="0" borderId="7" xfId="1" applyFont="1" applyBorder="1" applyAlignment="1">
      <alignment horizontal="right"/>
    </xf>
    <xf numFmtId="43" fontId="39" fillId="0" borderId="7" xfId="1" applyFont="1" applyBorder="1"/>
    <xf numFmtId="0" fontId="39" fillId="0" borderId="7" xfId="0" applyFont="1" applyBorder="1"/>
    <xf numFmtId="0" fontId="39" fillId="0" borderId="1" xfId="0" applyFont="1" applyBorder="1" applyAlignment="1">
      <alignment horizontal="center"/>
    </xf>
    <xf numFmtId="0" fontId="38" fillId="0" borderId="6" xfId="0" applyFont="1" applyBorder="1" applyAlignment="1">
      <alignment horizontal="left" vertical="top"/>
    </xf>
    <xf numFmtId="43" fontId="39" fillId="0" borderId="1" xfId="1" applyFont="1" applyBorder="1" applyAlignment="1">
      <alignment horizontal="center"/>
    </xf>
    <xf numFmtId="43" fontId="39" fillId="0" borderId="1" xfId="1" applyFont="1" applyBorder="1" applyAlignment="1">
      <alignment horizontal="right"/>
    </xf>
    <xf numFmtId="43" fontId="39" fillId="0" borderId="1" xfId="1" applyFont="1" applyBorder="1"/>
    <xf numFmtId="0" fontId="39" fillId="0" borderId="1" xfId="0" applyFont="1" applyBorder="1"/>
    <xf numFmtId="0" fontId="39" fillId="0" borderId="6" xfId="0" applyFont="1" applyBorder="1" applyAlignment="1">
      <alignment vertical="top"/>
    </xf>
    <xf numFmtId="43" fontId="39" fillId="0" borderId="1" xfId="1" applyFont="1" applyBorder="1" applyAlignment="1">
      <alignment vertical="top"/>
    </xf>
    <xf numFmtId="0" fontId="39" fillId="0" borderId="1" xfId="0" applyFont="1" applyBorder="1" applyAlignment="1">
      <alignment horizontal="center" vertical="top"/>
    </xf>
    <xf numFmtId="43" fontId="39" fillId="0" borderId="1" xfId="1" quotePrefix="1" applyFont="1" applyBorder="1" applyAlignment="1">
      <alignment horizontal="right" vertical="top"/>
    </xf>
    <xf numFmtId="43" fontId="39" fillId="0" borderId="1" xfId="1" applyFont="1" applyFill="1" applyBorder="1" applyAlignment="1">
      <alignment vertical="top"/>
    </xf>
    <xf numFmtId="0" fontId="39" fillId="0" borderId="5" xfId="0" applyFont="1" applyBorder="1" applyAlignment="1">
      <alignment vertical="top"/>
    </xf>
    <xf numFmtId="4" fontId="39" fillId="0" borderId="0" xfId="0" applyNumberFormat="1" applyFont="1"/>
    <xf numFmtId="197" fontId="39" fillId="0" borderId="45" xfId="0" applyNumberFormat="1" applyFont="1" applyBorder="1" applyAlignment="1">
      <alignment vertical="top"/>
    </xf>
    <xf numFmtId="0" fontId="39" fillId="0" borderId="45" xfId="0" applyFont="1" applyBorder="1"/>
    <xf numFmtId="0" fontId="39" fillId="0" borderId="13" xfId="0" applyFont="1" applyBorder="1" applyAlignment="1">
      <alignment vertical="top"/>
    </xf>
    <xf numFmtId="0" fontId="39" fillId="0" borderId="5" xfId="0" applyFont="1" applyBorder="1"/>
    <xf numFmtId="43" fontId="39" fillId="0" borderId="1" xfId="1" quotePrefix="1" applyFont="1" applyFill="1" applyBorder="1" applyAlignment="1">
      <alignment horizontal="right" vertical="top"/>
    </xf>
    <xf numFmtId="197" fontId="39" fillId="0" borderId="0" xfId="0" applyNumberFormat="1" applyFont="1"/>
    <xf numFmtId="0" fontId="39" fillId="0" borderId="1" xfId="0" applyFont="1" applyBorder="1" applyAlignment="1">
      <alignment vertical="top"/>
    </xf>
    <xf numFmtId="43" fontId="39" fillId="0" borderId="0" xfId="0" applyNumberFormat="1" applyFont="1"/>
    <xf numFmtId="0" fontId="39" fillId="0" borderId="6" xfId="30" applyFont="1" applyBorder="1" applyAlignment="1">
      <alignment horizontal="left"/>
    </xf>
    <xf numFmtId="0" fontId="39" fillId="0" borderId="1" xfId="30" applyFont="1" applyBorder="1" applyAlignment="1">
      <alignment horizontal="center"/>
    </xf>
    <xf numFmtId="0" fontId="39" fillId="0" borderId="8" xfId="0" applyFont="1" applyBorder="1" applyAlignment="1">
      <alignment horizontal="center" vertical="top"/>
    </xf>
    <xf numFmtId="43" fontId="39" fillId="0" borderId="8" xfId="1" applyFont="1" applyBorder="1" applyAlignment="1">
      <alignment vertical="top"/>
    </xf>
    <xf numFmtId="43" fontId="39" fillId="0" borderId="8" xfId="1" quotePrefix="1" applyFont="1" applyFill="1" applyBorder="1" applyAlignment="1">
      <alignment horizontal="right" vertical="top"/>
    </xf>
    <xf numFmtId="43" fontId="38" fillId="0" borderId="8" xfId="1" applyFont="1" applyBorder="1" applyAlignment="1">
      <alignment horizontal="right" vertical="center"/>
    </xf>
    <xf numFmtId="0" fontId="39" fillId="0" borderId="8" xfId="0" applyFont="1" applyBorder="1"/>
    <xf numFmtId="0" fontId="38" fillId="0" borderId="8" xfId="0" applyFont="1" applyBorder="1" applyAlignment="1">
      <alignment horizontal="center" vertical="center"/>
    </xf>
    <xf numFmtId="43" fontId="38" fillId="0" borderId="8" xfId="1" applyFont="1" applyBorder="1" applyAlignment="1">
      <alignment horizontal="center" vertical="center"/>
    </xf>
    <xf numFmtId="43" fontId="38" fillId="0" borderId="8" xfId="1" applyFont="1" applyBorder="1" applyAlignment="1">
      <alignment horizontal="center"/>
    </xf>
    <xf numFmtId="43" fontId="39" fillId="0" borderId="1" xfId="1" applyFont="1" applyFill="1" applyBorder="1" applyAlignment="1">
      <alignment horizontal="right"/>
    </xf>
    <xf numFmtId="43" fontId="39" fillId="0" borderId="1" xfId="1" applyFont="1" applyFill="1" applyBorder="1" applyAlignment="1">
      <alignment horizontal="right" vertical="top"/>
    </xf>
    <xf numFmtId="0" fontId="39" fillId="0" borderId="6" xfId="0" applyFont="1" applyBorder="1" applyAlignment="1">
      <alignment horizontal="left" vertical="top"/>
    </xf>
    <xf numFmtId="0" fontId="39" fillId="0" borderId="3" xfId="0" applyFont="1" applyBorder="1" applyAlignment="1">
      <alignment horizontal="center"/>
    </xf>
    <xf numFmtId="0" fontId="39" fillId="0" borderId="47" xfId="0" applyFont="1" applyBorder="1" applyAlignment="1">
      <alignment horizontal="left" vertical="top"/>
    </xf>
    <xf numFmtId="0" fontId="39" fillId="0" borderId="48" xfId="0" applyFont="1" applyBorder="1" applyAlignment="1">
      <alignment horizontal="left"/>
    </xf>
    <xf numFmtId="43" fontId="39" fillId="0" borderId="3" xfId="1" applyFont="1" applyBorder="1" applyAlignment="1">
      <alignment vertical="top"/>
    </xf>
    <xf numFmtId="0" fontId="39" fillId="0" borderId="3" xfId="0" applyFont="1" applyBorder="1" applyAlignment="1">
      <alignment horizontal="center" vertical="top"/>
    </xf>
    <xf numFmtId="43" fontId="39" fillId="0" borderId="3" xfId="1" quotePrefix="1" applyFont="1" applyBorder="1" applyAlignment="1">
      <alignment horizontal="right" vertical="top"/>
    </xf>
    <xf numFmtId="0" fontId="39" fillId="0" borderId="3" xfId="0" applyFont="1" applyBorder="1"/>
    <xf numFmtId="198" fontId="38" fillId="0" borderId="6" xfId="1" applyNumberFormat="1" applyFont="1" applyBorder="1" applyAlignment="1">
      <alignment horizontal="left"/>
    </xf>
    <xf numFmtId="198" fontId="39" fillId="0" borderId="6" xfId="1" applyNumberFormat="1" applyFont="1" applyBorder="1" applyAlignment="1">
      <alignment horizontal="left"/>
    </xf>
    <xf numFmtId="49" fontId="39" fillId="0" borderId="6" xfId="0" applyNumberFormat="1" applyFont="1" applyBorder="1" applyAlignment="1">
      <alignment horizontal="left"/>
    </xf>
    <xf numFmtId="198" fontId="39" fillId="0" borderId="1" xfId="1" applyNumberFormat="1" applyFont="1" applyFill="1" applyBorder="1" applyAlignment="1">
      <alignment horizontal="center"/>
    </xf>
    <xf numFmtId="0" fontId="39" fillId="0" borderId="20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6" xfId="0" applyFont="1" applyBorder="1" applyAlignment="1">
      <alignment horizontal="left" vertical="center"/>
    </xf>
    <xf numFmtId="43" fontId="39" fillId="0" borderId="1" xfId="1" applyFont="1" applyBorder="1" applyAlignment="1">
      <alignment horizontal="right" vertical="center"/>
    </xf>
    <xf numFmtId="43" fontId="39" fillId="0" borderId="1" xfId="1" applyFont="1" applyBorder="1" applyAlignment="1">
      <alignment vertical="center"/>
    </xf>
    <xf numFmtId="0" fontId="39" fillId="0" borderId="15" xfId="0" applyFont="1" applyBorder="1" applyAlignment="1">
      <alignment horizontal="center" vertical="center"/>
    </xf>
    <xf numFmtId="43" fontId="39" fillId="0" borderId="15" xfId="1" applyFont="1" applyBorder="1" applyAlignment="1">
      <alignment vertical="center"/>
    </xf>
    <xf numFmtId="43" fontId="39" fillId="0" borderId="1" xfId="1" applyFont="1" applyFill="1" applyBorder="1"/>
    <xf numFmtId="43" fontId="39" fillId="0" borderId="15" xfId="1" applyFont="1" applyBorder="1" applyAlignment="1">
      <alignment horizontal="right" vertical="center"/>
    </xf>
    <xf numFmtId="43" fontId="39" fillId="0" borderId="15" xfId="1" applyFont="1" applyBorder="1"/>
    <xf numFmtId="0" fontId="39" fillId="0" borderId="4" xfId="0" applyFont="1" applyBorder="1" applyAlignment="1">
      <alignment horizontal="center"/>
    </xf>
    <xf numFmtId="0" fontId="39" fillId="0" borderId="45" xfId="0" applyFont="1" applyBorder="1" applyAlignment="1">
      <alignment horizontal="left" vertical="top"/>
    </xf>
    <xf numFmtId="0" fontId="39" fillId="0" borderId="44" xfId="0" applyFont="1" applyBorder="1" applyAlignment="1">
      <alignment horizontal="left"/>
    </xf>
    <xf numFmtId="43" fontId="39" fillId="0" borderId="4" xfId="1" applyFont="1" applyBorder="1" applyAlignment="1">
      <alignment horizontal="right" vertical="center"/>
    </xf>
    <xf numFmtId="0" fontId="39" fillId="0" borderId="4" xfId="0" applyFont="1" applyBorder="1" applyAlignment="1">
      <alignment horizontal="center" vertical="center"/>
    </xf>
    <xf numFmtId="43" fontId="39" fillId="0" borderId="4" xfId="1" applyFont="1" applyBorder="1" applyAlignment="1">
      <alignment vertical="center"/>
    </xf>
    <xf numFmtId="43" fontId="39" fillId="0" borderId="4" xfId="1" applyFont="1" applyBorder="1"/>
    <xf numFmtId="0" fontId="39" fillId="0" borderId="44" xfId="0" applyFont="1" applyBorder="1"/>
    <xf numFmtId="43" fontId="39" fillId="0" borderId="8" xfId="1" quotePrefix="1" applyFont="1" applyBorder="1" applyAlignment="1">
      <alignment horizontal="right" vertical="top"/>
    </xf>
    <xf numFmtId="43" fontId="38" fillId="0" borderId="19" xfId="1" quotePrefix="1" applyFont="1" applyBorder="1" applyAlignment="1">
      <alignment horizontal="right" vertical="top"/>
    </xf>
    <xf numFmtId="0" fontId="39" fillId="0" borderId="43" xfId="0" applyFont="1" applyBorder="1"/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43" fontId="39" fillId="0" borderId="0" xfId="1" applyFont="1" applyAlignment="1">
      <alignment horizontal="center"/>
    </xf>
    <xf numFmtId="43" fontId="39" fillId="0" borderId="0" xfId="1" applyFont="1" applyAlignment="1">
      <alignment horizontal="right"/>
    </xf>
    <xf numFmtId="0" fontId="39" fillId="0" borderId="61" xfId="0" applyFont="1" applyBorder="1"/>
    <xf numFmtId="0" fontId="39" fillId="0" borderId="63" xfId="0" applyFont="1" applyBorder="1"/>
    <xf numFmtId="0" fontId="39" fillId="0" borderId="64" xfId="0" applyFont="1" applyBorder="1"/>
    <xf numFmtId="0" fontId="39" fillId="0" borderId="65" xfId="0" applyFont="1" applyBorder="1"/>
    <xf numFmtId="0" fontId="20" fillId="0" borderId="6" xfId="0" applyFont="1" applyBorder="1"/>
    <xf numFmtId="0" fontId="20" fillId="0" borderId="1" xfId="0" applyFont="1" applyBorder="1"/>
    <xf numFmtId="0" fontId="21" fillId="0" borderId="6" xfId="0" applyFont="1" applyBorder="1"/>
    <xf numFmtId="0" fontId="21" fillId="0" borderId="6" xfId="0" applyFont="1" applyBorder="1" applyAlignment="1">
      <alignment vertical="top"/>
    </xf>
    <xf numFmtId="0" fontId="20" fillId="0" borderId="1" xfId="0" applyFont="1" applyBorder="1" applyAlignment="1">
      <alignment horizontal="center"/>
    </xf>
    <xf numFmtId="0" fontId="20" fillId="0" borderId="25" xfId="0" applyFont="1" applyBorder="1"/>
    <xf numFmtId="0" fontId="20" fillId="0" borderId="46" xfId="0" applyFont="1" applyBorder="1"/>
    <xf numFmtId="0" fontId="20" fillId="0" borderId="8" xfId="0" applyFont="1" applyBorder="1" applyAlignment="1">
      <alignment horizontal="center"/>
    </xf>
    <xf numFmtId="187" fontId="21" fillId="0" borderId="8" xfId="0" applyNumberFormat="1" applyFont="1" applyBorder="1"/>
    <xf numFmtId="4" fontId="21" fillId="6" borderId="6" xfId="10" applyNumberFormat="1" applyFont="1" applyFill="1" applyBorder="1"/>
    <xf numFmtId="4" fontId="21" fillId="6" borderId="20" xfId="10" applyNumberFormat="1" applyFont="1" applyFill="1" applyBorder="1" applyAlignment="1">
      <alignment horizontal="right"/>
    </xf>
    <xf numFmtId="43" fontId="20" fillId="0" borderId="0" xfId="1" applyFont="1" applyAlignment="1">
      <alignment horizontal="center"/>
    </xf>
    <xf numFmtId="0" fontId="20" fillId="0" borderId="26" xfId="10" applyFont="1" applyBorder="1" applyAlignment="1">
      <alignment horizontal="left" vertical="top"/>
    </xf>
    <xf numFmtId="202" fontId="21" fillId="0" borderId="27" xfId="30" applyNumberFormat="1" applyFont="1" applyBorder="1"/>
    <xf numFmtId="0" fontId="21" fillId="0" borderId="0" xfId="0" applyFont="1"/>
    <xf numFmtId="202" fontId="20" fillId="0" borderId="13" xfId="30" applyNumberFormat="1" applyFont="1" applyBorder="1" applyAlignment="1">
      <alignment horizontal="center"/>
    </xf>
    <xf numFmtId="43" fontId="20" fillId="0" borderId="0" xfId="1" applyFont="1" applyAlignment="1">
      <alignment horizontal="left"/>
    </xf>
    <xf numFmtId="43" fontId="42" fillId="0" borderId="0" xfId="1" applyFont="1" applyAlignment="1"/>
    <xf numFmtId="43" fontId="20" fillId="0" borderId="8" xfId="1" applyFont="1" applyBorder="1"/>
    <xf numFmtId="0" fontId="0" fillId="0" borderId="0" xfId="0" applyAlignment="1">
      <alignment horizontal="center"/>
    </xf>
    <xf numFmtId="43" fontId="0" fillId="0" borderId="0" xfId="1" applyFont="1" applyAlignment="1">
      <alignment horizontal="center"/>
    </xf>
    <xf numFmtId="43" fontId="0" fillId="0" borderId="0" xfId="0" applyNumberFormat="1"/>
    <xf numFmtId="43" fontId="20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0" fontId="20" fillId="0" borderId="0" xfId="0" applyFont="1" applyAlignment="1">
      <alignment vertical="center"/>
    </xf>
    <xf numFmtId="0" fontId="38" fillId="9" borderId="0" xfId="32" applyFont="1" applyFill="1" applyAlignment="1">
      <alignment horizontal="center"/>
    </xf>
    <xf numFmtId="0" fontId="44" fillId="0" borderId="0" xfId="0" applyFont="1"/>
    <xf numFmtId="43" fontId="39" fillId="0" borderId="0" xfId="33" applyFont="1"/>
    <xf numFmtId="43" fontId="39" fillId="0" borderId="0" xfId="33" applyFont="1" applyAlignment="1">
      <alignment horizontal="center"/>
    </xf>
    <xf numFmtId="0" fontId="39" fillId="0" borderId="0" xfId="34" applyFont="1"/>
    <xf numFmtId="191" fontId="39" fillId="0" borderId="0" xfId="32" applyNumberFormat="1" applyFont="1"/>
    <xf numFmtId="43" fontId="45" fillId="0" borderId="0" xfId="33" applyFont="1" applyAlignment="1">
      <alignment horizontal="center"/>
    </xf>
    <xf numFmtId="0" fontId="45" fillId="0" borderId="0" xfId="34" applyFont="1"/>
    <xf numFmtId="191" fontId="45" fillId="0" borderId="0" xfId="32" applyNumberFormat="1" applyFont="1" applyAlignment="1">
      <alignment horizontal="center"/>
    </xf>
    <xf numFmtId="192" fontId="46" fillId="0" borderId="0" xfId="24" applyNumberFormat="1" applyFont="1" applyAlignment="1">
      <alignment horizontal="center"/>
    </xf>
    <xf numFmtId="0" fontId="46" fillId="0" borderId="0" xfId="31" applyFont="1"/>
    <xf numFmtId="0" fontId="47" fillId="10" borderId="0" xfId="35" applyFont="1" applyFill="1" applyAlignment="1">
      <alignment horizontal="left"/>
    </xf>
    <xf numFmtId="0" fontId="48" fillId="10" borderId="0" xfId="35" applyFont="1" applyFill="1"/>
    <xf numFmtId="0" fontId="48" fillId="10" borderId="0" xfId="35" applyFont="1" applyFill="1" applyAlignment="1">
      <alignment horizontal="center"/>
    </xf>
    <xf numFmtId="0" fontId="48" fillId="10" borderId="0" xfId="35" applyFont="1" applyFill="1" applyAlignment="1">
      <alignment horizontal="right"/>
    </xf>
    <xf numFmtId="0" fontId="48" fillId="0" borderId="0" xfId="35" applyFont="1"/>
    <xf numFmtId="0" fontId="48" fillId="0" borderId="0" xfId="35" applyFont="1" applyAlignment="1">
      <alignment horizontal="center"/>
    </xf>
    <xf numFmtId="0" fontId="48" fillId="0" borderId="0" xfId="35" applyFont="1" applyAlignment="1">
      <alignment horizontal="right"/>
    </xf>
    <xf numFmtId="4" fontId="48" fillId="0" borderId="0" xfId="36" applyNumberFormat="1" applyFont="1" applyAlignment="1">
      <alignment horizontal="center"/>
    </xf>
    <xf numFmtId="2" fontId="48" fillId="0" borderId="0" xfId="35" applyNumberFormat="1" applyFont="1"/>
    <xf numFmtId="4" fontId="48" fillId="0" borderId="0" xfId="35" applyNumberFormat="1" applyFont="1"/>
    <xf numFmtId="43" fontId="48" fillId="0" borderId="0" xfId="35" applyNumberFormat="1" applyFont="1"/>
    <xf numFmtId="0" fontId="48" fillId="0" borderId="0" xfId="36" applyFont="1"/>
    <xf numFmtId="4" fontId="47" fillId="0" borderId="0" xfId="37" applyNumberFormat="1" applyFont="1" applyAlignment="1">
      <alignment horizontal="left"/>
    </xf>
    <xf numFmtId="2" fontId="50" fillId="0" borderId="0" xfId="35" applyNumberFormat="1" applyFont="1"/>
    <xf numFmtId="0" fontId="21" fillId="0" borderId="43" xfId="0" applyFont="1" applyBorder="1" applyAlignment="1">
      <alignment horizontal="center"/>
    </xf>
    <xf numFmtId="43" fontId="21" fillId="0" borderId="0" xfId="0" applyNumberFormat="1" applyFont="1"/>
    <xf numFmtId="0" fontId="20" fillId="0" borderId="1" xfId="0" applyFont="1" applyBorder="1" applyAlignment="1">
      <alignment vertical="center"/>
    </xf>
    <xf numFmtId="43" fontId="20" fillId="11" borderId="1" xfId="1" applyFont="1" applyFill="1" applyBorder="1" applyAlignment="1">
      <alignment vertical="top"/>
    </xf>
    <xf numFmtId="0" fontId="51" fillId="6" borderId="20" xfId="0" applyFont="1" applyFill="1" applyBorder="1" applyAlignment="1">
      <alignment vertical="top"/>
    </xf>
    <xf numFmtId="0" fontId="51" fillId="6" borderId="20" xfId="0" applyFont="1" applyFill="1" applyBorder="1" applyAlignment="1">
      <alignment horizontal="left" vertical="top"/>
    </xf>
    <xf numFmtId="0" fontId="51" fillId="6" borderId="6" xfId="0" applyFont="1" applyFill="1" applyBorder="1" applyAlignment="1">
      <alignment vertical="top"/>
    </xf>
    <xf numFmtId="187" fontId="51" fillId="0" borderId="1" xfId="0" quotePrefix="1" applyNumberFormat="1" applyFont="1" applyBorder="1" applyAlignment="1">
      <alignment horizontal="right" vertical="top"/>
    </xf>
    <xf numFmtId="203" fontId="20" fillId="0" borderId="0" xfId="1" applyNumberFormat="1" applyFont="1" applyAlignment="1">
      <alignment horizontal="center"/>
    </xf>
    <xf numFmtId="204" fontId="20" fillId="0" borderId="0" xfId="1" applyNumberFormat="1" applyFont="1" applyAlignment="1">
      <alignment horizontal="center"/>
    </xf>
    <xf numFmtId="0" fontId="57" fillId="0" borderId="0" xfId="0" applyFont="1"/>
    <xf numFmtId="0" fontId="56" fillId="0" borderId="2" xfId="30" applyFont="1" applyBorder="1"/>
    <xf numFmtId="0" fontId="56" fillId="0" borderId="2" xfId="30" applyFont="1" applyBorder="1" applyAlignment="1">
      <alignment horizontal="right"/>
    </xf>
    <xf numFmtId="0" fontId="51" fillId="0" borderId="2" xfId="30" applyFont="1" applyBorder="1"/>
    <xf numFmtId="0" fontId="56" fillId="0" borderId="0" xfId="30" applyFont="1"/>
    <xf numFmtId="0" fontId="56" fillId="0" borderId="13" xfId="30" applyFont="1" applyBorder="1"/>
    <xf numFmtId="0" fontId="51" fillId="0" borderId="13" xfId="30" applyFont="1" applyBorder="1" applyAlignment="1">
      <alignment horizontal="left"/>
    </xf>
    <xf numFmtId="0" fontId="51" fillId="0" borderId="13" xfId="30" applyFont="1" applyBorder="1"/>
    <xf numFmtId="43" fontId="51" fillId="0" borderId="0" xfId="1" applyFont="1"/>
    <xf numFmtId="0" fontId="56" fillId="0" borderId="13" xfId="30" applyFont="1" applyBorder="1" applyAlignment="1">
      <alignment horizontal="right"/>
    </xf>
    <xf numFmtId="0" fontId="56" fillId="0" borderId="27" xfId="30" applyFont="1" applyBorder="1"/>
    <xf numFmtId="0" fontId="51" fillId="0" borderId="27" xfId="30" applyFont="1" applyBorder="1"/>
    <xf numFmtId="0" fontId="56" fillId="0" borderId="27" xfId="30" applyFont="1" applyBorder="1" applyAlignment="1">
      <alignment horizontal="left"/>
    </xf>
    <xf numFmtId="0" fontId="51" fillId="0" borderId="27" xfId="30" applyFont="1" applyBorder="1" applyAlignment="1">
      <alignment horizontal="center"/>
    </xf>
    <xf numFmtId="49" fontId="51" fillId="0" borderId="27" xfId="30" applyNumberFormat="1" applyFont="1" applyBorder="1" applyAlignment="1">
      <alignment horizontal="center"/>
    </xf>
    <xf numFmtId="49" fontId="51" fillId="0" borderId="0" xfId="30" applyNumberFormat="1" applyFont="1" applyAlignment="1">
      <alignment horizontal="center"/>
    </xf>
    <xf numFmtId="0" fontId="56" fillId="0" borderId="0" xfId="0" applyFont="1" applyAlignment="1">
      <alignment horizontal="center" vertical="center"/>
    </xf>
    <xf numFmtId="0" fontId="51" fillId="0" borderId="0" xfId="0" applyFont="1"/>
    <xf numFmtId="0" fontId="56" fillId="0" borderId="66" xfId="0" applyFont="1" applyBorder="1" applyAlignment="1">
      <alignment horizontal="center" vertical="center"/>
    </xf>
    <xf numFmtId="199" fontId="20" fillId="0" borderId="1" xfId="0" applyNumberFormat="1" applyFont="1" applyBorder="1" applyAlignment="1">
      <alignment vertical="top"/>
    </xf>
    <xf numFmtId="187" fontId="20" fillId="0" borderId="1" xfId="0" applyNumberFormat="1" applyFont="1" applyBorder="1" applyAlignment="1">
      <alignment vertical="top"/>
    </xf>
    <xf numFmtId="0" fontId="51" fillId="0" borderId="15" xfId="0" applyFont="1" applyBorder="1"/>
    <xf numFmtId="0" fontId="56" fillId="0" borderId="1" xfId="0" applyFont="1" applyBorder="1" applyAlignment="1">
      <alignment horizontal="center" vertical="center"/>
    </xf>
    <xf numFmtId="49" fontId="56" fillId="0" borderId="6" xfId="0" applyNumberFormat="1" applyFont="1" applyBorder="1" applyAlignment="1">
      <alignment horizontal="left"/>
    </xf>
    <xf numFmtId="0" fontId="56" fillId="0" borderId="5" xfId="0" applyFont="1" applyBorder="1" applyAlignment="1">
      <alignment horizontal="center" vertical="center"/>
    </xf>
    <xf numFmtId="199" fontId="51" fillId="0" borderId="1" xfId="0" applyNumberFormat="1" applyFont="1" applyBorder="1" applyAlignment="1">
      <alignment vertical="top"/>
    </xf>
    <xf numFmtId="187" fontId="51" fillId="0" borderId="1" xfId="0" applyNumberFormat="1" applyFont="1" applyBorder="1" applyAlignment="1">
      <alignment vertical="top"/>
    </xf>
    <xf numFmtId="189" fontId="51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43" fontId="51" fillId="0" borderId="0" xfId="0" applyNumberFormat="1" applyFont="1"/>
    <xf numFmtId="0" fontId="56" fillId="0" borderId="15" xfId="0" applyFont="1" applyBorder="1" applyAlignment="1">
      <alignment horizontal="center" vertical="center"/>
    </xf>
    <xf numFmtId="49" fontId="51" fillId="0" borderId="25" xfId="0" applyNumberFormat="1" applyFont="1" applyBorder="1" applyAlignment="1">
      <alignment horizontal="left"/>
    </xf>
    <xf numFmtId="0" fontId="56" fillId="0" borderId="26" xfId="0" applyFont="1" applyBorder="1" applyAlignment="1">
      <alignment horizontal="center" vertical="center"/>
    </xf>
    <xf numFmtId="0" fontId="51" fillId="0" borderId="8" xfId="0" applyFont="1" applyBorder="1" applyAlignment="1">
      <alignment horizontal="center"/>
    </xf>
    <xf numFmtId="4" fontId="51" fillId="0" borderId="8" xfId="0" applyNumberFormat="1" applyFont="1" applyBorder="1" applyAlignment="1">
      <alignment vertical="top"/>
    </xf>
    <xf numFmtId="4" fontId="51" fillId="0" borderId="8" xfId="0" quotePrefix="1" applyNumberFormat="1" applyFont="1" applyBorder="1" applyAlignment="1">
      <alignment horizontal="right" vertical="top"/>
    </xf>
    <xf numFmtId="0" fontId="51" fillId="0" borderId="0" xfId="0" applyFont="1" applyAlignment="1">
      <alignment horizontal="center"/>
    </xf>
    <xf numFmtId="0" fontId="51" fillId="0" borderId="0" xfId="0" applyFont="1" applyAlignment="1">
      <alignment horizontal="left"/>
    </xf>
    <xf numFmtId="0" fontId="58" fillId="0" borderId="0" xfId="0" applyFont="1" applyAlignment="1">
      <alignment horizontal="center"/>
    </xf>
    <xf numFmtId="0" fontId="56" fillId="0" borderId="12" xfId="0" applyFont="1" applyBorder="1"/>
    <xf numFmtId="0" fontId="51" fillId="0" borderId="12" xfId="0" applyFont="1" applyBorder="1"/>
    <xf numFmtId="0" fontId="51" fillId="0" borderId="12" xfId="0" applyFont="1" applyBorder="1" applyAlignment="1">
      <alignment horizontal="left"/>
    </xf>
    <xf numFmtId="0" fontId="56" fillId="0" borderId="13" xfId="0" applyFont="1" applyBorder="1"/>
    <xf numFmtId="0" fontId="51" fillId="0" borderId="13" xfId="0" applyFont="1" applyBorder="1"/>
    <xf numFmtId="0" fontId="51" fillId="0" borderId="13" xfId="0" applyFont="1" applyBorder="1" applyAlignment="1">
      <alignment horizontal="left"/>
    </xf>
    <xf numFmtId="43" fontId="51" fillId="0" borderId="13" xfId="0" applyNumberFormat="1" applyFont="1" applyBorder="1" applyAlignment="1">
      <alignment horizontal="left"/>
    </xf>
    <xf numFmtId="49" fontId="56" fillId="0" borderId="13" xfId="0" applyNumberFormat="1" applyFont="1" applyBorder="1" applyAlignment="1">
      <alignment horizontal="left"/>
    </xf>
    <xf numFmtId="0" fontId="51" fillId="0" borderId="13" xfId="0" applyFont="1" applyBorder="1" applyAlignment="1">
      <alignment horizontal="center"/>
    </xf>
    <xf numFmtId="0" fontId="56" fillId="0" borderId="27" xfId="0" applyFont="1" applyBorder="1"/>
    <xf numFmtId="0" fontId="51" fillId="0" borderId="27" xfId="0" applyFont="1" applyBorder="1"/>
    <xf numFmtId="0" fontId="59" fillId="0" borderId="28" xfId="0" applyFont="1" applyBorder="1" applyAlignment="1">
      <alignment horizontal="center"/>
    </xf>
    <xf numFmtId="0" fontId="59" fillId="0" borderId="29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56" fillId="0" borderId="0" xfId="0" applyFont="1" applyAlignment="1">
      <alignment wrapText="1"/>
    </xf>
    <xf numFmtId="0" fontId="51" fillId="0" borderId="7" xfId="0" applyFont="1" applyBorder="1" applyAlignment="1">
      <alignment horizontal="center"/>
    </xf>
    <xf numFmtId="0" fontId="51" fillId="0" borderId="7" xfId="0" applyFont="1" applyBorder="1" applyAlignment="1">
      <alignment horizontal="left"/>
    </xf>
    <xf numFmtId="4" fontId="51" fillId="0" borderId="7" xfId="0" applyNumberFormat="1" applyFont="1" applyBorder="1" applyAlignment="1">
      <alignment horizontal="center"/>
    </xf>
    <xf numFmtId="9" fontId="51" fillId="0" borderId="7" xfId="38" applyFont="1" applyBorder="1" applyAlignment="1">
      <alignment horizontal="center"/>
    </xf>
    <xf numFmtId="43" fontId="51" fillId="0" borderId="7" xfId="1" applyFont="1" applyBorder="1"/>
    <xf numFmtId="0" fontId="51" fillId="0" borderId="7" xfId="0" applyFont="1" applyBorder="1"/>
    <xf numFmtId="0" fontId="51" fillId="0" borderId="1" xfId="0" applyFont="1" applyBorder="1" applyAlignment="1">
      <alignment horizontal="center"/>
    </xf>
    <xf numFmtId="0" fontId="51" fillId="0" borderId="1" xfId="0" applyFont="1" applyBorder="1" applyAlignment="1">
      <alignment horizontal="left"/>
    </xf>
    <xf numFmtId="43" fontId="51" fillId="0" borderId="1" xfId="1" applyFont="1" applyBorder="1" applyAlignment="1">
      <alignment horizontal="right"/>
    </xf>
    <xf numFmtId="4" fontId="51" fillId="0" borderId="1" xfId="0" applyNumberFormat="1" applyFont="1" applyBorder="1" applyAlignment="1">
      <alignment horizontal="center"/>
    </xf>
    <xf numFmtId="0" fontId="51" fillId="0" borderId="1" xfId="0" applyFont="1" applyBorder="1"/>
    <xf numFmtId="0" fontId="51" fillId="0" borderId="45" xfId="0" applyFont="1" applyBorder="1"/>
    <xf numFmtId="0" fontId="21" fillId="0" borderId="8" xfId="0" applyFont="1" applyBorder="1" applyAlignment="1">
      <alignment horizontal="left"/>
    </xf>
    <xf numFmtId="43" fontId="51" fillId="0" borderId="1" xfId="1" applyFont="1" applyBorder="1"/>
    <xf numFmtId="0" fontId="20" fillId="0" borderId="7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51" fillId="0" borderId="3" xfId="0" applyFont="1" applyBorder="1" applyAlignment="1">
      <alignment horizontal="center"/>
    </xf>
    <xf numFmtId="0" fontId="20" fillId="0" borderId="3" xfId="0" applyFont="1" applyBorder="1"/>
    <xf numFmtId="4" fontId="51" fillId="0" borderId="3" xfId="0" applyNumberFormat="1" applyFont="1" applyBorder="1" applyAlignment="1">
      <alignment horizontal="center"/>
    </xf>
    <xf numFmtId="43" fontId="51" fillId="0" borderId="3" xfId="1" applyFont="1" applyBorder="1"/>
    <xf numFmtId="0" fontId="51" fillId="0" borderId="3" xfId="0" applyFont="1" applyBorder="1"/>
    <xf numFmtId="0" fontId="56" fillId="0" borderId="10" xfId="0" applyFont="1" applyBorder="1" applyAlignment="1">
      <alignment horizontal="center"/>
    </xf>
    <xf numFmtId="0" fontId="51" fillId="0" borderId="17" xfId="0" applyFont="1" applyBorder="1"/>
    <xf numFmtId="195" fontId="51" fillId="0" borderId="12" xfId="0" applyNumberFormat="1" applyFont="1" applyBorder="1" applyAlignment="1">
      <alignment horizontal="center"/>
    </xf>
    <xf numFmtId="4" fontId="51" fillId="0" borderId="16" xfId="0" applyNumberFormat="1" applyFont="1" applyBorder="1" applyAlignment="1">
      <alignment horizontal="center"/>
    </xf>
    <xf numFmtId="43" fontId="51" fillId="0" borderId="10" xfId="1" applyFont="1" applyBorder="1"/>
    <xf numFmtId="4" fontId="51" fillId="0" borderId="13" xfId="0" applyNumberFormat="1" applyFont="1" applyBorder="1" applyAlignment="1">
      <alignment horizontal="center"/>
    </xf>
    <xf numFmtId="4" fontId="51" fillId="0" borderId="5" xfId="0" applyNumberFormat="1" applyFont="1" applyBorder="1" applyAlignment="1">
      <alignment horizontal="center"/>
    </xf>
    <xf numFmtId="43" fontId="56" fillId="6" borderId="19" xfId="1" applyFont="1" applyFill="1" applyBorder="1" applyAlignment="1">
      <alignment horizontal="right"/>
    </xf>
    <xf numFmtId="0" fontId="51" fillId="0" borderId="6" xfId="0" applyFont="1" applyBorder="1"/>
    <xf numFmtId="0" fontId="51" fillId="0" borderId="18" xfId="0" applyFont="1" applyBorder="1"/>
    <xf numFmtId="0" fontId="56" fillId="0" borderId="18" xfId="0" applyFont="1" applyBorder="1" applyAlignment="1">
      <alignment horizontal="left"/>
    </xf>
    <xf numFmtId="4" fontId="51" fillId="0" borderId="18" xfId="0" applyNumberFormat="1" applyFont="1" applyBorder="1" applyAlignment="1">
      <alignment horizontal="center"/>
    </xf>
    <xf numFmtId="43" fontId="51" fillId="0" borderId="11" xfId="1" applyFont="1" applyBorder="1"/>
    <xf numFmtId="0" fontId="56" fillId="0" borderId="0" xfId="0" applyFont="1"/>
    <xf numFmtId="0" fontId="56" fillId="0" borderId="0" xfId="0" applyFont="1" applyAlignment="1">
      <alignment horizontal="left"/>
    </xf>
    <xf numFmtId="0" fontId="20" fillId="0" borderId="0" xfId="31" applyFont="1" applyAlignment="1">
      <alignment horizontal="left"/>
    </xf>
    <xf numFmtId="0" fontId="20" fillId="0" borderId="0" xfId="31" applyFont="1"/>
    <xf numFmtId="0" fontId="21" fillId="0" borderId="0" xfId="0" applyFont="1" applyAlignment="1">
      <alignment horizontal="center"/>
    </xf>
    <xf numFmtId="0" fontId="56" fillId="0" borderId="0" xfId="30" applyFont="1" applyAlignment="1">
      <alignment horizontal="center"/>
    </xf>
    <xf numFmtId="0" fontId="56" fillId="0" borderId="13" xfId="30" applyFont="1" applyBorder="1" applyAlignment="1">
      <alignment horizontal="left"/>
    </xf>
    <xf numFmtId="189" fontId="57" fillId="0" borderId="0" xfId="2" applyNumberFormat="1" applyFont="1"/>
    <xf numFmtId="43" fontId="57" fillId="0" borderId="0" xfId="2" applyFont="1"/>
    <xf numFmtId="43" fontId="51" fillId="0" borderId="13" xfId="2" applyFont="1" applyBorder="1"/>
    <xf numFmtId="43" fontId="51" fillId="0" borderId="0" xfId="2" applyFont="1"/>
    <xf numFmtId="196" fontId="51" fillId="0" borderId="27" xfId="39" applyNumberFormat="1" applyFont="1" applyBorder="1"/>
    <xf numFmtId="43" fontId="56" fillId="0" borderId="28" xfId="2" applyFont="1" applyBorder="1" applyAlignment="1">
      <alignment horizontal="center"/>
    </xf>
    <xf numFmtId="189" fontId="51" fillId="0" borderId="0" xfId="2" applyNumberFormat="1" applyFont="1"/>
    <xf numFmtId="43" fontId="56" fillId="0" borderId="19" xfId="2" applyFont="1" applyBorder="1" applyAlignment="1">
      <alignment horizontal="center"/>
    </xf>
    <xf numFmtId="43" fontId="56" fillId="0" borderId="29" xfId="2" applyFont="1" applyBorder="1" applyAlignment="1">
      <alignment horizontal="center"/>
    </xf>
    <xf numFmtId="199" fontId="51" fillId="0" borderId="9" xfId="2" applyNumberFormat="1" applyFont="1" applyBorder="1" applyAlignment="1">
      <alignment vertical="center"/>
    </xf>
    <xf numFmtId="49" fontId="51" fillId="0" borderId="9" xfId="2" applyNumberFormat="1" applyFont="1" applyBorder="1" applyAlignment="1">
      <alignment horizontal="center" vertical="center"/>
    </xf>
    <xf numFmtId="187" fontId="51" fillId="0" borderId="9" xfId="2" applyNumberFormat="1" applyFont="1" applyBorder="1" applyAlignment="1">
      <alignment vertical="center"/>
    </xf>
    <xf numFmtId="199" fontId="51" fillId="0" borderId="9" xfId="2" applyNumberFormat="1" applyFont="1" applyBorder="1" applyAlignment="1">
      <alignment horizontal="center" vertical="center"/>
    </xf>
    <xf numFmtId="43" fontId="39" fillId="0" borderId="8" xfId="2" applyFont="1" applyBorder="1" applyAlignment="1">
      <alignment vertical="top"/>
    </xf>
    <xf numFmtId="43" fontId="39" fillId="0" borderId="8" xfId="2" quotePrefix="1" applyFont="1" applyFill="1" applyBorder="1" applyAlignment="1">
      <alignment horizontal="right" vertical="top"/>
    </xf>
    <xf numFmtId="43" fontId="38" fillId="0" borderId="8" xfId="2" applyFont="1" applyBorder="1" applyAlignment="1">
      <alignment horizontal="right" vertical="center"/>
    </xf>
    <xf numFmtId="43" fontId="38" fillId="0" borderId="8" xfId="2" applyFont="1" applyBorder="1" applyAlignment="1">
      <alignment horizontal="center" vertical="center"/>
    </xf>
    <xf numFmtId="43" fontId="38" fillId="0" borderId="8" xfId="2" applyFont="1" applyBorder="1" applyAlignment="1">
      <alignment horizontal="center"/>
    </xf>
    <xf numFmtId="199" fontId="20" fillId="0" borderId="9" xfId="2" applyNumberFormat="1" applyFont="1" applyBorder="1" applyAlignment="1">
      <alignment vertical="center"/>
    </xf>
    <xf numFmtId="49" fontId="20" fillId="0" borderId="9" xfId="2" applyNumberFormat="1" applyFont="1" applyBorder="1" applyAlignment="1">
      <alignment horizontal="center" vertical="center"/>
    </xf>
    <xf numFmtId="187" fontId="20" fillId="0" borderId="9" xfId="2" applyNumberFormat="1" applyFont="1" applyBorder="1" applyAlignment="1">
      <alignment vertical="center"/>
    </xf>
    <xf numFmtId="39" fontId="20" fillId="0" borderId="9" xfId="2" applyNumberFormat="1" applyFont="1" applyBorder="1" applyAlignment="1">
      <alignment vertical="center"/>
    </xf>
    <xf numFmtId="43" fontId="51" fillId="0" borderId="0" xfId="2" applyFont="1" applyAlignment="1">
      <alignment horizontal="right"/>
    </xf>
    <xf numFmtId="49" fontId="51" fillId="0" borderId="6" xfId="0" applyNumberFormat="1" applyFont="1" applyBorder="1" applyAlignment="1">
      <alignment horizontal="left"/>
    </xf>
    <xf numFmtId="199" fontId="51" fillId="0" borderId="9" xfId="2" applyNumberFormat="1" applyFont="1" applyFill="1" applyBorder="1" applyAlignment="1">
      <alignment vertical="center"/>
    </xf>
    <xf numFmtId="49" fontId="51" fillId="0" borderId="9" xfId="2" applyNumberFormat="1" applyFont="1" applyFill="1" applyBorder="1" applyAlignment="1">
      <alignment horizontal="center" vertical="center"/>
    </xf>
    <xf numFmtId="187" fontId="51" fillId="0" borderId="9" xfId="2" applyNumberFormat="1" applyFont="1" applyFill="1" applyBorder="1" applyAlignment="1">
      <alignment vertical="center"/>
    </xf>
    <xf numFmtId="199" fontId="51" fillId="0" borderId="9" xfId="2" applyNumberFormat="1" applyFont="1" applyFill="1" applyBorder="1" applyAlignment="1">
      <alignment horizontal="center" vertical="center"/>
    </xf>
    <xf numFmtId="0" fontId="56" fillId="11" borderId="15" xfId="0" applyFont="1" applyFill="1" applyBorder="1" applyAlignment="1">
      <alignment horizontal="center" vertical="center"/>
    </xf>
    <xf numFmtId="49" fontId="51" fillId="11" borderId="25" xfId="0" applyNumberFormat="1" applyFont="1" applyFill="1" applyBorder="1" applyAlignment="1">
      <alignment horizontal="left"/>
    </xf>
    <xf numFmtId="0" fontId="56" fillId="11" borderId="26" xfId="0" applyFont="1" applyFill="1" applyBorder="1" applyAlignment="1">
      <alignment horizontal="center" vertical="center"/>
    </xf>
    <xf numFmtId="199" fontId="51" fillId="11" borderId="9" xfId="2" applyNumberFormat="1" applyFont="1" applyFill="1" applyBorder="1" applyAlignment="1">
      <alignment horizontal="center" vertical="center"/>
    </xf>
    <xf numFmtId="49" fontId="51" fillId="11" borderId="9" xfId="2" applyNumberFormat="1" applyFont="1" applyFill="1" applyBorder="1" applyAlignment="1">
      <alignment horizontal="center" vertical="center"/>
    </xf>
    <xf numFmtId="199" fontId="51" fillId="11" borderId="9" xfId="2" applyNumberFormat="1" applyFont="1" applyFill="1" applyBorder="1" applyAlignment="1">
      <alignment vertical="center"/>
    </xf>
    <xf numFmtId="187" fontId="51" fillId="11" borderId="9" xfId="2" applyNumberFormat="1" applyFont="1" applyFill="1" applyBorder="1" applyAlignment="1">
      <alignment vertical="center"/>
    </xf>
    <xf numFmtId="189" fontId="51" fillId="11" borderId="1" xfId="0" applyNumberFormat="1" applyFont="1" applyFill="1" applyBorder="1"/>
    <xf numFmtId="187" fontId="51" fillId="11" borderId="1" xfId="0" applyNumberFormat="1" applyFont="1" applyFill="1" applyBorder="1" applyAlignment="1">
      <alignment vertical="top"/>
    </xf>
    <xf numFmtId="0" fontId="20" fillId="11" borderId="1" xfId="0" applyFont="1" applyFill="1" applyBorder="1" applyAlignment="1">
      <alignment horizontal="center" vertical="center"/>
    </xf>
    <xf numFmtId="43" fontId="51" fillId="11" borderId="0" xfId="0" applyNumberFormat="1" applyFont="1" applyFill="1"/>
    <xf numFmtId="189" fontId="51" fillId="11" borderId="0" xfId="2" applyNumberFormat="1" applyFont="1" applyFill="1"/>
    <xf numFmtId="0" fontId="51" fillId="11" borderId="0" xfId="0" applyFont="1" applyFill="1"/>
    <xf numFmtId="43" fontId="51" fillId="11" borderId="0" xfId="2" applyFont="1" applyFill="1"/>
    <xf numFmtId="189" fontId="51" fillId="0" borderId="0" xfId="2" applyNumberFormat="1" applyFont="1" applyFill="1"/>
    <xf numFmtId="43" fontId="51" fillId="0" borderId="0" xfId="2" applyFont="1" applyFill="1"/>
    <xf numFmtId="43" fontId="2" fillId="0" borderId="13" xfId="0" applyNumberFormat="1" applyFont="1" applyBorder="1"/>
    <xf numFmtId="0" fontId="61" fillId="0" borderId="0" xfId="31" applyFont="1"/>
    <xf numFmtId="0" fontId="61" fillId="0" borderId="0" xfId="31" applyFont="1" applyAlignment="1">
      <alignment horizontal="right"/>
    </xf>
    <xf numFmtId="0" fontId="61" fillId="0" borderId="0" xfId="0" applyFont="1"/>
    <xf numFmtId="0" fontId="61" fillId="0" borderId="0" xfId="0" applyFont="1" applyAlignment="1">
      <alignment horizontal="center"/>
    </xf>
    <xf numFmtId="0" fontId="62" fillId="0" borderId="0" xfId="31" applyFont="1"/>
    <xf numFmtId="0" fontId="62" fillId="0" borderId="0" xfId="31" applyFont="1" applyAlignment="1">
      <alignment horizontal="right"/>
    </xf>
    <xf numFmtId="0" fontId="62" fillId="0" borderId="0" xfId="0" applyFont="1"/>
    <xf numFmtId="0" fontId="62" fillId="0" borderId="0" xfId="0" applyFont="1" applyAlignment="1">
      <alignment horizontal="center"/>
    </xf>
    <xf numFmtId="0" fontId="62" fillId="0" borderId="0" xfId="0" applyFont="1" applyAlignment="1">
      <alignment wrapText="1"/>
    </xf>
    <xf numFmtId="0" fontId="62" fillId="0" borderId="0" xfId="31" applyFont="1" applyAlignment="1">
      <alignment vertical="top" wrapText="1"/>
    </xf>
    <xf numFmtId="0" fontId="62" fillId="0" borderId="0" xfId="31" applyFont="1" applyAlignment="1">
      <alignment vertical="top"/>
    </xf>
    <xf numFmtId="0" fontId="61" fillId="0" borderId="0" xfId="31" applyFont="1" applyAlignment="1">
      <alignment horizontal="center"/>
    </xf>
    <xf numFmtId="0" fontId="61" fillId="0" borderId="0" xfId="0" applyFont="1" applyAlignment="1">
      <alignment horizontal="left"/>
    </xf>
    <xf numFmtId="0" fontId="62" fillId="0" borderId="0" xfId="0" applyFont="1" applyAlignment="1">
      <alignment horizontal="left"/>
    </xf>
    <xf numFmtId="17" fontId="51" fillId="0" borderId="27" xfId="30" applyNumberFormat="1" applyFont="1" applyBorder="1" applyAlignment="1">
      <alignment horizontal="center"/>
    </xf>
    <xf numFmtId="0" fontId="51" fillId="0" borderId="0" xfId="1" applyNumberFormat="1" applyFont="1" applyAlignment="1">
      <alignment horizontal="left"/>
    </xf>
    <xf numFmtId="0" fontId="51" fillId="0" borderId="13" xfId="30" applyFont="1" applyBorder="1" applyAlignment="1">
      <alignment horizontal="right"/>
    </xf>
    <xf numFmtId="43" fontId="60" fillId="0" borderId="33" xfId="2" applyFont="1" applyBorder="1"/>
    <xf numFmtId="4" fontId="56" fillId="0" borderId="8" xfId="0" quotePrefix="1" applyNumberFormat="1" applyFont="1" applyBorder="1" applyAlignment="1">
      <alignment horizontal="right" vertical="top"/>
    </xf>
    <xf numFmtId="49" fontId="51" fillId="0" borderId="27" xfId="0" applyNumberFormat="1" applyFont="1" applyBorder="1"/>
    <xf numFmtId="0" fontId="20" fillId="0" borderId="15" xfId="0" applyFont="1" applyBorder="1" applyAlignment="1">
      <alignment vertical="center"/>
    </xf>
    <xf numFmtId="0" fontId="20" fillId="0" borderId="26" xfId="0" applyFont="1" applyBorder="1"/>
    <xf numFmtId="43" fontId="20" fillId="0" borderId="15" xfId="1" applyFont="1" applyBorder="1"/>
    <xf numFmtId="0" fontId="20" fillId="0" borderId="15" xfId="0" applyFont="1" applyBorder="1" applyAlignment="1">
      <alignment horizontal="center"/>
    </xf>
    <xf numFmtId="199" fontId="20" fillId="0" borderId="26" xfId="10" applyNumberFormat="1" applyFont="1" applyBorder="1" applyAlignment="1">
      <alignment vertical="top"/>
    </xf>
    <xf numFmtId="187" fontId="20" fillId="0" borderId="25" xfId="10" applyNumberFormat="1" applyFont="1" applyBorder="1" applyAlignment="1">
      <alignment vertical="top"/>
    </xf>
    <xf numFmtId="0" fontId="20" fillId="0" borderId="15" xfId="0" applyFont="1" applyBorder="1"/>
    <xf numFmtId="187" fontId="27" fillId="0" borderId="8" xfId="0" applyNumberFormat="1" applyFont="1" applyBorder="1" applyAlignment="1">
      <alignment vertical="top"/>
    </xf>
    <xf numFmtId="0" fontId="64" fillId="0" borderId="18" xfId="0" applyFont="1" applyBorder="1" applyAlignment="1">
      <alignment horizontal="left"/>
    </xf>
    <xf numFmtId="4" fontId="65" fillId="0" borderId="18" xfId="0" applyNumberFormat="1" applyFont="1" applyBorder="1" applyAlignment="1">
      <alignment horizontal="center"/>
    </xf>
    <xf numFmtId="43" fontId="65" fillId="0" borderId="11" xfId="1" applyFont="1" applyBorder="1"/>
    <xf numFmtId="0" fontId="65" fillId="0" borderId="18" xfId="0" applyFont="1" applyBorder="1"/>
    <xf numFmtId="0" fontId="65" fillId="0" borderId="0" xfId="0" applyFont="1"/>
    <xf numFmtId="0" fontId="66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201" fontId="36" fillId="0" borderId="27" xfId="11" applyNumberFormat="1" applyFont="1" applyBorder="1" applyAlignment="1">
      <alignment horizontal="left" vertical="center"/>
    </xf>
    <xf numFmtId="0" fontId="21" fillId="0" borderId="0" xfId="31" applyFont="1" applyAlignment="1">
      <alignment horizontal="left"/>
    </xf>
    <xf numFmtId="0" fontId="62" fillId="0" borderId="0" xfId="31" applyFont="1" applyAlignment="1">
      <alignment horizontal="center" vertical="top" wrapText="1"/>
    </xf>
    <xf numFmtId="0" fontId="62" fillId="0" borderId="0" xfId="31" applyFont="1" applyAlignment="1">
      <alignment horizontal="center" wrapText="1"/>
    </xf>
    <xf numFmtId="0" fontId="62" fillId="0" borderId="0" xfId="31" applyFont="1" applyAlignment="1">
      <alignment horizontal="center"/>
    </xf>
    <xf numFmtId="0" fontId="62" fillId="0" borderId="0" xfId="0" applyFont="1" applyAlignment="1">
      <alignment horizontal="center" vertical="center" wrapText="1"/>
    </xf>
    <xf numFmtId="0" fontId="62" fillId="0" borderId="0" xfId="0" applyFont="1" applyAlignment="1">
      <alignment horizontal="center" vertical="center"/>
    </xf>
    <xf numFmtId="0" fontId="62" fillId="0" borderId="0" xfId="31" applyFont="1" applyAlignment="1">
      <alignment horizontal="center" vertical="center"/>
    </xf>
    <xf numFmtId="0" fontId="62" fillId="0" borderId="0" xfId="0" applyFont="1" applyAlignment="1">
      <alignment horizontal="center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62" fillId="0" borderId="0" xfId="0" applyFont="1" applyAlignment="1">
      <alignment horizontal="left" vertical="top" wrapText="1"/>
    </xf>
    <xf numFmtId="0" fontId="62" fillId="0" borderId="0" xfId="31" applyFont="1" applyAlignment="1">
      <alignment horizontal="center" vertical="top"/>
    </xf>
    <xf numFmtId="0" fontId="62" fillId="0" borderId="0" xfId="31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12" xfId="0" applyFont="1" applyBorder="1" applyAlignment="1">
      <alignment horizontal="left"/>
    </xf>
    <xf numFmtId="0" fontId="61" fillId="0" borderId="0" xfId="0" applyFont="1" applyAlignment="1">
      <alignment horizontal="center"/>
    </xf>
    <xf numFmtId="0" fontId="61" fillId="0" borderId="0" xfId="31" applyFont="1" applyAlignment="1">
      <alignment horizontal="center"/>
    </xf>
    <xf numFmtId="201" fontId="36" fillId="0" borderId="11" xfId="11" applyNumberFormat="1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63" fillId="0" borderId="0" xfId="0" applyFont="1" applyAlignment="1">
      <alignment horizontal="left"/>
    </xf>
    <xf numFmtId="0" fontId="61" fillId="0" borderId="0" xfId="31" applyFont="1" applyAlignment="1">
      <alignment horizontal="left"/>
    </xf>
    <xf numFmtId="0" fontId="61" fillId="0" borderId="0" xfId="0" applyFont="1" applyAlignment="1">
      <alignment horizontal="left" wrapText="1"/>
    </xf>
    <xf numFmtId="0" fontId="61" fillId="0" borderId="0" xfId="0" applyFont="1" applyAlignment="1">
      <alignment horizontal="left"/>
    </xf>
    <xf numFmtId="0" fontId="61" fillId="0" borderId="0" xfId="31" applyFont="1" applyAlignment="1">
      <alignment horizontal="center" vertical="top" wrapText="1"/>
    </xf>
    <xf numFmtId="0" fontId="61" fillId="0" borderId="0" xfId="31" applyFont="1" applyAlignment="1">
      <alignment horizontal="center" wrapText="1"/>
    </xf>
    <xf numFmtId="0" fontId="61" fillId="0" borderId="0" xfId="0" applyFont="1" applyAlignment="1">
      <alignment horizontal="left" vertical="top" wrapText="1"/>
    </xf>
    <xf numFmtId="0" fontId="61" fillId="0" borderId="0" xfId="0" applyFont="1" applyAlignment="1">
      <alignment horizontal="left" vertical="top"/>
    </xf>
    <xf numFmtId="0" fontId="61" fillId="0" borderId="0" xfId="31" applyFont="1" applyAlignment="1">
      <alignment horizontal="left" vertical="top" wrapText="1"/>
    </xf>
    <xf numFmtId="0" fontId="20" fillId="0" borderId="0" xfId="31" applyFont="1" applyAlignment="1">
      <alignment horizontal="center"/>
    </xf>
    <xf numFmtId="0" fontId="51" fillId="0" borderId="0" xfId="0" applyFont="1" applyAlignment="1">
      <alignment horizontal="center"/>
    </xf>
    <xf numFmtId="0" fontId="58" fillId="0" borderId="0" xfId="0" applyFont="1" applyAlignment="1">
      <alignment horizontal="center"/>
    </xf>
    <xf numFmtId="0" fontId="56" fillId="0" borderId="28" xfId="0" applyFont="1" applyBorder="1" applyAlignment="1">
      <alignment horizontal="center" vertical="center" wrapText="1"/>
    </xf>
    <xf numFmtId="0" fontId="56" fillId="0" borderId="29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67" fillId="0" borderId="0" xfId="0" applyFont="1" applyAlignment="1">
      <alignment horizontal="center"/>
    </xf>
    <xf numFmtId="0" fontId="62" fillId="0" borderId="0" xfId="31" applyFont="1" applyAlignment="1">
      <alignment horizontal="left" vertical="top"/>
    </xf>
    <xf numFmtId="0" fontId="62" fillId="0" borderId="0" xfId="31" applyFont="1" applyAlignment="1">
      <alignment horizontal="left" vertical="center" wrapText="1"/>
    </xf>
    <xf numFmtId="0" fontId="62" fillId="0" borderId="0" xfId="31" applyFont="1" applyAlignment="1">
      <alignment horizontal="left" vertical="center"/>
    </xf>
    <xf numFmtId="0" fontId="62" fillId="0" borderId="0" xfId="0" applyFont="1" applyAlignment="1">
      <alignment horizontal="left" vertical="top"/>
    </xf>
    <xf numFmtId="0" fontId="62" fillId="0" borderId="0" xfId="31" applyFont="1" applyAlignment="1">
      <alignment horizontal="left"/>
    </xf>
    <xf numFmtId="0" fontId="21" fillId="0" borderId="54" xfId="0" applyFont="1" applyBorder="1" applyAlignment="1">
      <alignment horizontal="left" vertical="top"/>
    </xf>
    <xf numFmtId="0" fontId="21" fillId="0" borderId="55" xfId="0" applyFont="1" applyBorder="1" applyAlignment="1">
      <alignment horizontal="left" vertical="top"/>
    </xf>
    <xf numFmtId="0" fontId="21" fillId="0" borderId="46" xfId="0" applyFont="1" applyBorder="1" applyAlignment="1">
      <alignment horizontal="center" vertical="top"/>
    </xf>
    <xf numFmtId="0" fontId="21" fillId="0" borderId="43" xfId="0" applyFont="1" applyBorder="1" applyAlignment="1">
      <alignment horizontal="center" vertical="top"/>
    </xf>
    <xf numFmtId="0" fontId="21" fillId="0" borderId="0" xfId="30" applyFont="1" applyAlignment="1">
      <alignment horizontal="center"/>
    </xf>
    <xf numFmtId="0" fontId="21" fillId="0" borderId="28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56" xfId="0" applyFont="1" applyBorder="1" applyAlignment="1">
      <alignment horizontal="center" vertical="center"/>
    </xf>
    <xf numFmtId="0" fontId="21" fillId="0" borderId="57" xfId="0" applyFont="1" applyBorder="1" applyAlignment="1">
      <alignment horizontal="center" vertical="center"/>
    </xf>
    <xf numFmtId="0" fontId="21" fillId="0" borderId="58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51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43" fontId="21" fillId="0" borderId="52" xfId="1" applyFont="1" applyBorder="1" applyAlignment="1">
      <alignment horizontal="center"/>
    </xf>
    <xf numFmtId="43" fontId="21" fillId="0" borderId="53" xfId="1" applyFont="1" applyBorder="1" applyAlignment="1">
      <alignment horizontal="center"/>
    </xf>
    <xf numFmtId="0" fontId="21" fillId="0" borderId="13" xfId="30" applyFont="1" applyBorder="1" applyAlignment="1">
      <alignment horizontal="left"/>
    </xf>
    <xf numFmtId="202" fontId="20" fillId="0" borderId="27" xfId="30" applyNumberFormat="1" applyFont="1" applyBorder="1" applyAlignment="1">
      <alignment horizontal="left"/>
    </xf>
    <xf numFmtId="0" fontId="56" fillId="0" borderId="54" xfId="0" applyFont="1" applyBorder="1" applyAlignment="1">
      <alignment horizontal="center" vertical="center"/>
    </xf>
    <xf numFmtId="0" fontId="56" fillId="0" borderId="55" xfId="0" applyFont="1" applyBorder="1" applyAlignment="1">
      <alignment horizontal="center" vertical="center"/>
    </xf>
    <xf numFmtId="0" fontId="38" fillId="6" borderId="46" xfId="0" applyFont="1" applyFill="1" applyBorder="1" applyAlignment="1">
      <alignment horizontal="center" vertical="top"/>
    </xf>
    <xf numFmtId="0" fontId="38" fillId="6" borderId="43" xfId="0" applyFont="1" applyFill="1" applyBorder="1" applyAlignment="1">
      <alignment horizontal="center" vertical="top"/>
    </xf>
    <xf numFmtId="0" fontId="38" fillId="6" borderId="46" xfId="0" applyFont="1" applyFill="1" applyBorder="1" applyAlignment="1">
      <alignment horizontal="center" vertical="center"/>
    </xf>
    <xf numFmtId="0" fontId="38" fillId="6" borderId="43" xfId="0" applyFont="1" applyFill="1" applyBorder="1" applyAlignment="1">
      <alignment horizontal="center" vertical="center"/>
    </xf>
    <xf numFmtId="49" fontId="56" fillId="0" borderId="46" xfId="0" applyNumberFormat="1" applyFont="1" applyBorder="1" applyAlignment="1">
      <alignment horizontal="center"/>
    </xf>
    <xf numFmtId="49" fontId="56" fillId="0" borderId="43" xfId="0" applyNumberFormat="1" applyFont="1" applyBorder="1" applyAlignment="1">
      <alignment horizontal="center"/>
    </xf>
    <xf numFmtId="0" fontId="56" fillId="0" borderId="0" xfId="30" applyFont="1" applyAlignment="1">
      <alignment horizontal="center"/>
    </xf>
    <xf numFmtId="0" fontId="56" fillId="0" borderId="28" xfId="0" applyFont="1" applyBorder="1" applyAlignment="1">
      <alignment horizontal="center" vertical="center"/>
    </xf>
    <xf numFmtId="0" fontId="56" fillId="0" borderId="29" xfId="0" applyFont="1" applyBorder="1" applyAlignment="1">
      <alignment horizontal="center" vertical="center"/>
    </xf>
    <xf numFmtId="0" fontId="56" fillId="0" borderId="56" xfId="0" applyFont="1" applyBorder="1" applyAlignment="1">
      <alignment horizontal="center" vertical="center"/>
    </xf>
    <xf numFmtId="0" fontId="56" fillId="0" borderId="57" xfId="0" applyFont="1" applyBorder="1" applyAlignment="1">
      <alignment horizontal="center" vertical="center"/>
    </xf>
    <xf numFmtId="0" fontId="56" fillId="0" borderId="58" xfId="0" applyFont="1" applyBorder="1" applyAlignment="1">
      <alignment horizontal="center" vertical="center"/>
    </xf>
    <xf numFmtId="0" fontId="56" fillId="0" borderId="22" xfId="0" applyFont="1" applyBorder="1" applyAlignment="1">
      <alignment horizontal="center" vertical="center"/>
    </xf>
    <xf numFmtId="0" fontId="56" fillId="0" borderId="51" xfId="0" applyFont="1" applyBorder="1" applyAlignment="1">
      <alignment horizontal="center" vertical="center"/>
    </xf>
    <xf numFmtId="0" fontId="56" fillId="0" borderId="19" xfId="0" applyFont="1" applyBorder="1" applyAlignment="1">
      <alignment horizontal="center" vertical="center"/>
    </xf>
    <xf numFmtId="43" fontId="56" fillId="0" borderId="52" xfId="2" applyFont="1" applyBorder="1" applyAlignment="1">
      <alignment horizontal="center"/>
    </xf>
    <xf numFmtId="43" fontId="56" fillId="0" borderId="53" xfId="2" applyFont="1" applyBorder="1" applyAlignment="1">
      <alignment horizontal="center"/>
    </xf>
    <xf numFmtId="0" fontId="56" fillId="0" borderId="13" xfId="30" applyFont="1" applyBorder="1" applyAlignment="1"/>
    <xf numFmtId="0" fontId="21" fillId="6" borderId="46" xfId="30" applyFont="1" applyFill="1" applyBorder="1" applyAlignment="1">
      <alignment horizontal="center"/>
    </xf>
    <xf numFmtId="0" fontId="21" fillId="6" borderId="43" xfId="30" applyFont="1" applyFill="1" applyBorder="1" applyAlignment="1">
      <alignment horizontal="center"/>
    </xf>
    <xf numFmtId="0" fontId="26" fillId="6" borderId="17" xfId="10" applyFont="1" applyFill="1" applyBorder="1" applyAlignment="1">
      <alignment horizontal="left" vertical="center"/>
    </xf>
    <xf numFmtId="0" fontId="26" fillId="6" borderId="16" xfId="10" applyFont="1" applyFill="1" applyBorder="1" applyAlignment="1">
      <alignment horizontal="left" vertical="center"/>
    </xf>
    <xf numFmtId="0" fontId="21" fillId="6" borderId="20" xfId="10" applyFont="1" applyFill="1" applyBorder="1" applyAlignment="1">
      <alignment horizontal="left" vertical="top"/>
    </xf>
    <xf numFmtId="0" fontId="21" fillId="6" borderId="9" xfId="10" applyFont="1" applyFill="1" applyBorder="1" applyAlignment="1">
      <alignment horizontal="left" vertical="top"/>
    </xf>
    <xf numFmtId="0" fontId="20" fillId="0" borderId="6" xfId="10" applyFont="1" applyBorder="1" applyAlignment="1">
      <alignment horizontal="left" vertical="top"/>
    </xf>
    <xf numFmtId="0" fontId="20" fillId="0" borderId="5" xfId="10" applyFont="1" applyBorder="1" applyAlignment="1">
      <alignment horizontal="left" vertical="top"/>
    </xf>
    <xf numFmtId="0" fontId="21" fillId="6" borderId="6" xfId="10" applyFont="1" applyFill="1" applyBorder="1" applyAlignment="1">
      <alignment horizontal="left" vertical="top"/>
    </xf>
    <xf numFmtId="0" fontId="21" fillId="6" borderId="5" xfId="10" applyFont="1" applyFill="1" applyBorder="1" applyAlignment="1">
      <alignment horizontal="left" vertical="top"/>
    </xf>
    <xf numFmtId="0" fontId="26" fillId="6" borderId="46" xfId="10" applyFont="1" applyFill="1" applyBorder="1" applyAlignment="1">
      <alignment horizontal="center" vertical="center"/>
    </xf>
    <xf numFmtId="0" fontId="26" fillId="6" borderId="43" xfId="10" applyFont="1" applyFill="1" applyBorder="1" applyAlignment="1">
      <alignment horizontal="center" vertical="center"/>
    </xf>
    <xf numFmtId="0" fontId="26" fillId="6" borderId="6" xfId="0" applyFont="1" applyFill="1" applyBorder="1" applyAlignment="1">
      <alignment horizontal="left" vertical="top"/>
    </xf>
    <xf numFmtId="0" fontId="26" fillId="6" borderId="5" xfId="0" applyFont="1" applyFill="1" applyBorder="1" applyAlignment="1">
      <alignment horizontal="left" vertical="top"/>
    </xf>
    <xf numFmtId="43" fontId="21" fillId="0" borderId="51" xfId="1" applyFont="1" applyBorder="1" applyAlignment="1">
      <alignment horizontal="center" vertical="center"/>
    </xf>
    <xf numFmtId="43" fontId="21" fillId="0" borderId="19" xfId="1" applyFont="1" applyBorder="1" applyAlignment="1">
      <alignment horizontal="center" vertical="center"/>
    </xf>
    <xf numFmtId="0" fontId="38" fillId="0" borderId="46" xfId="10" applyFont="1" applyBorder="1" applyAlignment="1">
      <alignment horizontal="center" vertical="top"/>
    </xf>
    <xf numFmtId="0" fontId="38" fillId="0" borderId="43" xfId="10" applyFont="1" applyBorder="1" applyAlignment="1">
      <alignment horizontal="center" vertical="top"/>
    </xf>
    <xf numFmtId="0" fontId="40" fillId="6" borderId="17" xfId="10" applyFont="1" applyFill="1" applyBorder="1" applyAlignment="1">
      <alignment horizontal="left" vertical="center"/>
    </xf>
    <xf numFmtId="0" fontId="40" fillId="6" borderId="16" xfId="10" applyFont="1" applyFill="1" applyBorder="1" applyAlignment="1">
      <alignment horizontal="left" vertical="center"/>
    </xf>
    <xf numFmtId="0" fontId="38" fillId="6" borderId="6" xfId="0" applyFont="1" applyFill="1" applyBorder="1" applyAlignment="1">
      <alignment horizontal="left" vertical="top"/>
    </xf>
    <xf numFmtId="0" fontId="38" fillId="6" borderId="5" xfId="0" applyFont="1" applyFill="1" applyBorder="1" applyAlignment="1">
      <alignment horizontal="left" vertical="top"/>
    </xf>
    <xf numFmtId="0" fontId="38" fillId="0" borderId="0" xfId="30" applyFont="1" applyAlignment="1">
      <alignment horizontal="center"/>
    </xf>
    <xf numFmtId="0" fontId="38" fillId="0" borderId="28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7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38" fillId="0" borderId="51" xfId="0" applyFont="1" applyBorder="1" applyAlignment="1">
      <alignment horizontal="center" vertical="center"/>
    </xf>
    <xf numFmtId="0" fontId="38" fillId="0" borderId="19" xfId="0" applyFont="1" applyBorder="1" applyAlignment="1">
      <alignment horizontal="center" vertical="center"/>
    </xf>
    <xf numFmtId="43" fontId="38" fillId="0" borderId="52" xfId="1" applyFont="1" applyBorder="1" applyAlignment="1">
      <alignment horizontal="center"/>
    </xf>
    <xf numFmtId="43" fontId="38" fillId="0" borderId="53" xfId="1" applyFont="1" applyBorder="1" applyAlignment="1">
      <alignment horizontal="center"/>
    </xf>
    <xf numFmtId="0" fontId="38" fillId="0" borderId="13" xfId="30" applyFont="1" applyBorder="1" applyAlignment="1">
      <alignment horizontal="left"/>
    </xf>
    <xf numFmtId="0" fontId="21" fillId="6" borderId="6" xfId="0" applyFont="1" applyFill="1" applyBorder="1" applyAlignment="1">
      <alignment horizontal="left" vertical="top"/>
    </xf>
    <xf numFmtId="0" fontId="21" fillId="6" borderId="5" xfId="0" applyFont="1" applyFill="1" applyBorder="1" applyAlignment="1">
      <alignment horizontal="left" vertical="top"/>
    </xf>
    <xf numFmtId="0" fontId="20" fillId="6" borderId="6" xfId="0" applyFont="1" applyFill="1" applyBorder="1" applyAlignment="1">
      <alignment horizontal="left" vertical="top"/>
    </xf>
    <xf numFmtId="0" fontId="20" fillId="6" borderId="5" xfId="0" applyFont="1" applyFill="1" applyBorder="1" applyAlignment="1">
      <alignment horizontal="left" vertical="top"/>
    </xf>
    <xf numFmtId="0" fontId="21" fillId="6" borderId="46" xfId="0" applyFont="1" applyFill="1" applyBorder="1" applyAlignment="1">
      <alignment horizontal="center" vertical="top"/>
    </xf>
    <xf numFmtId="0" fontId="21" fillId="6" borderId="43" xfId="0" applyFont="1" applyFill="1" applyBorder="1" applyAlignment="1">
      <alignment horizontal="center" vertical="top"/>
    </xf>
    <xf numFmtId="0" fontId="26" fillId="6" borderId="54" xfId="0" applyFont="1" applyFill="1" applyBorder="1" applyAlignment="1">
      <alignment horizontal="left" vertical="center"/>
    </xf>
    <xf numFmtId="0" fontId="26" fillId="6" borderId="55" xfId="0" applyFont="1" applyFill="1" applyBorder="1" applyAlignment="1">
      <alignment horizontal="left" vertical="center"/>
    </xf>
    <xf numFmtId="0" fontId="21" fillId="0" borderId="46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0" fillId="0" borderId="6" xfId="0" applyFont="1" applyBorder="1" applyAlignment="1">
      <alignment horizontal="left" vertical="top"/>
    </xf>
    <xf numFmtId="0" fontId="20" fillId="0" borderId="5" xfId="0" applyFont="1" applyBorder="1" applyAlignment="1">
      <alignment horizontal="left" vertical="top"/>
    </xf>
    <xf numFmtId="0" fontId="26" fillId="6" borderId="17" xfId="0" applyFont="1" applyFill="1" applyBorder="1" applyAlignment="1">
      <alignment horizontal="left" vertical="center"/>
    </xf>
    <xf numFmtId="0" fontId="26" fillId="6" borderId="16" xfId="0" applyFont="1" applyFill="1" applyBorder="1" applyAlignment="1">
      <alignment horizontal="left" vertical="center"/>
    </xf>
    <xf numFmtId="0" fontId="21" fillId="0" borderId="6" xfId="0" applyFont="1" applyBorder="1" applyAlignment="1">
      <alignment horizontal="left" vertical="top"/>
    </xf>
    <xf numFmtId="0" fontId="21" fillId="0" borderId="5" xfId="0" applyFont="1" applyBorder="1" applyAlignment="1">
      <alignment horizontal="left" vertical="top"/>
    </xf>
    <xf numFmtId="0" fontId="21" fillId="6" borderId="28" xfId="0" applyFont="1" applyFill="1" applyBorder="1" applyAlignment="1">
      <alignment horizontal="center" vertical="center"/>
    </xf>
    <xf numFmtId="0" fontId="21" fillId="6" borderId="29" xfId="0" applyFont="1" applyFill="1" applyBorder="1" applyAlignment="1">
      <alignment horizontal="center" vertical="center"/>
    </xf>
    <xf numFmtId="0" fontId="21" fillId="6" borderId="56" xfId="0" applyFont="1" applyFill="1" applyBorder="1" applyAlignment="1">
      <alignment horizontal="center" vertical="center"/>
    </xf>
    <xf numFmtId="0" fontId="21" fillId="6" borderId="57" xfId="0" applyFont="1" applyFill="1" applyBorder="1" applyAlignment="1">
      <alignment horizontal="center" vertical="center"/>
    </xf>
    <xf numFmtId="0" fontId="21" fillId="6" borderId="58" xfId="0" applyFont="1" applyFill="1" applyBorder="1" applyAlignment="1">
      <alignment horizontal="center" vertical="center"/>
    </xf>
    <xf numFmtId="0" fontId="21" fillId="6" borderId="22" xfId="0" applyFont="1" applyFill="1" applyBorder="1" applyAlignment="1">
      <alignment horizontal="center" vertical="center"/>
    </xf>
    <xf numFmtId="43" fontId="21" fillId="6" borderId="51" xfId="1" applyFont="1" applyFill="1" applyBorder="1" applyAlignment="1">
      <alignment horizontal="center" vertical="center"/>
    </xf>
    <xf numFmtId="43" fontId="21" fillId="6" borderId="19" xfId="1" applyFont="1" applyFill="1" applyBorder="1" applyAlignment="1">
      <alignment horizontal="center" vertical="center"/>
    </xf>
    <xf numFmtId="0" fontId="21" fillId="6" borderId="51" xfId="0" applyFont="1" applyFill="1" applyBorder="1" applyAlignment="1">
      <alignment horizontal="center" vertical="center"/>
    </xf>
    <xf numFmtId="0" fontId="21" fillId="6" borderId="19" xfId="0" applyFont="1" applyFill="1" applyBorder="1" applyAlignment="1">
      <alignment horizontal="center" vertical="center"/>
    </xf>
    <xf numFmtId="43" fontId="21" fillId="6" borderId="52" xfId="1" applyFont="1" applyFill="1" applyBorder="1" applyAlignment="1">
      <alignment horizontal="center"/>
    </xf>
    <xf numFmtId="43" fontId="21" fillId="6" borderId="53" xfId="1" applyFont="1" applyFill="1" applyBorder="1" applyAlignment="1">
      <alignment horizontal="center"/>
    </xf>
    <xf numFmtId="0" fontId="21" fillId="0" borderId="6" xfId="10" applyFont="1" applyBorder="1" applyAlignment="1">
      <alignment horizontal="left" vertical="top"/>
    </xf>
    <xf numFmtId="0" fontId="21" fillId="0" borderId="5" xfId="10" applyFont="1" applyBorder="1" applyAlignment="1">
      <alignment horizontal="left" vertical="top"/>
    </xf>
    <xf numFmtId="0" fontId="38" fillId="0" borderId="46" xfId="0" applyFont="1" applyBorder="1" applyAlignment="1">
      <alignment horizontal="center" vertical="top"/>
    </xf>
    <xf numFmtId="0" fontId="38" fillId="0" borderId="43" xfId="0" applyFont="1" applyBorder="1" applyAlignment="1">
      <alignment horizontal="center" vertical="top"/>
    </xf>
    <xf numFmtId="43" fontId="38" fillId="0" borderId="51" xfId="1" applyFont="1" applyBorder="1" applyAlignment="1">
      <alignment horizontal="center" vertical="center"/>
    </xf>
    <xf numFmtId="43" fontId="38" fillId="0" borderId="19" xfId="1" applyFont="1" applyBorder="1" applyAlignment="1">
      <alignment horizontal="center" vertical="center"/>
    </xf>
    <xf numFmtId="0" fontId="21" fillId="0" borderId="46" xfId="10" applyFont="1" applyBorder="1" applyAlignment="1">
      <alignment horizontal="center" vertical="top"/>
    </xf>
    <xf numFmtId="0" fontId="21" fillId="0" borderId="43" xfId="10" applyFont="1" applyBorder="1" applyAlignment="1">
      <alignment horizontal="center" vertical="top"/>
    </xf>
    <xf numFmtId="0" fontId="29" fillId="0" borderId="59" xfId="12" applyFont="1" applyBorder="1" applyAlignment="1">
      <alignment horizontal="center"/>
    </xf>
    <xf numFmtId="0" fontId="29" fillId="0" borderId="62" xfId="12" applyFont="1" applyBorder="1" applyAlignment="1">
      <alignment horizontal="center"/>
    </xf>
    <xf numFmtId="0" fontId="29" fillId="0" borderId="46" xfId="12" applyFont="1" applyBorder="1" applyAlignment="1">
      <alignment horizontal="center"/>
    </xf>
    <xf numFmtId="0" fontId="28" fillId="0" borderId="60" xfId="12" applyBorder="1" applyAlignment="1">
      <alignment horizontal="center"/>
    </xf>
    <xf numFmtId="0" fontId="28" fillId="0" borderId="43" xfId="12" applyBorder="1" applyAlignment="1">
      <alignment horizontal="center"/>
    </xf>
  </cellXfs>
  <cellStyles count="41">
    <cellStyle name="Comma 10 2 3" xfId="33" xr:uid="{00000000-0005-0000-0000-000000000000}"/>
    <cellStyle name="Comma 10 9" xfId="2" xr:uid="{00000000-0005-0000-0000-000001000000}"/>
    <cellStyle name="Comma 2" xfId="3" xr:uid="{00000000-0005-0000-0000-000002000000}"/>
    <cellStyle name="Comma 3" xfId="4" xr:uid="{00000000-0005-0000-0000-000003000000}"/>
    <cellStyle name="Comma 5" xfId="5" xr:uid="{00000000-0005-0000-0000-000004000000}"/>
    <cellStyle name="Currency 2" xfId="7" xr:uid="{00000000-0005-0000-0000-000005000000}"/>
    <cellStyle name="Currency 3" xfId="39" xr:uid="{4590DB76-684A-45D7-9B4A-484B9A1BF72A}"/>
    <cellStyle name="Excel Built-in Normal" xfId="8" xr:uid="{00000000-0005-0000-0000-000006000000}"/>
    <cellStyle name="Normal 10 3" xfId="9" xr:uid="{00000000-0005-0000-0000-000007000000}"/>
    <cellStyle name="Normal 2" xfId="10" xr:uid="{00000000-0005-0000-0000-000008000000}"/>
    <cellStyle name="Normal 2 3" xfId="11" xr:uid="{00000000-0005-0000-0000-000009000000}"/>
    <cellStyle name="Normal 9" xfId="12" xr:uid="{00000000-0005-0000-0000-00000A000000}"/>
    <cellStyle name="Normal_Total Break down_สก.3056" xfId="35" xr:uid="{00000000-0005-0000-0000-00000B000000}"/>
    <cellStyle name="Normal_ประมาณราคา_1" xfId="37" xr:uid="{00000000-0005-0000-0000-00000C000000}"/>
    <cellStyle name="Normal_ประมาณราคา2_edit" xfId="36" xr:uid="{00000000-0005-0000-0000-00000D000000}"/>
    <cellStyle name="Normal_สรุปศูนย์การแพทย์ระยะที่ 2 2" xfId="34" xr:uid="{00000000-0005-0000-0000-00000E000000}"/>
    <cellStyle name="Percent 2" xfId="40" xr:uid="{2D5AE2B9-8F9D-43AF-89FD-A73B794ACBFC}"/>
    <cellStyle name="เครื่องหมายจุลภาค 10" xfId="13" xr:uid="{00000000-0005-0000-0000-000010000000}"/>
    <cellStyle name="เครื่องหมายจุลภาค 13" xfId="14" xr:uid="{00000000-0005-0000-0000-000011000000}"/>
    <cellStyle name="เครื่องหมายจุลภาค 14" xfId="15" xr:uid="{00000000-0005-0000-0000-000012000000}"/>
    <cellStyle name="เครื่องหมายจุลภาค 2" xfId="16" xr:uid="{00000000-0005-0000-0000-000013000000}"/>
    <cellStyle name="เครื่องหมายจุลภาค 3" xfId="17" xr:uid="{00000000-0005-0000-0000-000014000000}"/>
    <cellStyle name="เครื่องหมายจุลภาค 36" xfId="18" xr:uid="{00000000-0005-0000-0000-000015000000}"/>
    <cellStyle name="เครื่องหมายจุลภาค 4" xfId="19" xr:uid="{00000000-0005-0000-0000-000016000000}"/>
    <cellStyle name="เครื่องหมายจุลภาค 5" xfId="20" xr:uid="{00000000-0005-0000-0000-000017000000}"/>
    <cellStyle name="เครื่องหมายจุลภาค 6" xfId="21" xr:uid="{00000000-0005-0000-0000-000018000000}"/>
    <cellStyle name="เครื่องหมายจุลภาค 8" xfId="22" xr:uid="{00000000-0005-0000-0000-000019000000}"/>
    <cellStyle name="เครื่องหมายจุลภาค_Sheet1" xfId="23" xr:uid="{00000000-0005-0000-0000-00001A000000}"/>
    <cellStyle name="เครื่องหมายจุลภาค_Sheet2" xfId="24" xr:uid="{00000000-0005-0000-0000-00001B000000}"/>
    <cellStyle name="จุลภาค" xfId="1" builtinId="3"/>
    <cellStyle name="ปกติ" xfId="0" builtinId="0"/>
    <cellStyle name="ปกติ 13" xfId="25" xr:uid="{00000000-0005-0000-0000-00001E000000}"/>
    <cellStyle name="ปกติ 14" xfId="26" xr:uid="{00000000-0005-0000-0000-00001F000000}"/>
    <cellStyle name="ปกติ 2 3" xfId="32" xr:uid="{00000000-0005-0000-0000-000020000000}"/>
    <cellStyle name="ปกติ 36" xfId="27" xr:uid="{00000000-0005-0000-0000-000021000000}"/>
    <cellStyle name="ปกติ 4" xfId="28" xr:uid="{00000000-0005-0000-0000-000022000000}"/>
    <cellStyle name="ปกติ 8" xfId="29" xr:uid="{00000000-0005-0000-0000-000023000000}"/>
    <cellStyle name="ปกติ_Sheet1" xfId="30" xr:uid="{00000000-0005-0000-0000-000024000000}"/>
    <cellStyle name="ปกติ_Sheet2" xfId="31" xr:uid="{00000000-0005-0000-0000-000025000000}"/>
    <cellStyle name="เปอร์เซ็นต์" xfId="38" builtinId="5"/>
    <cellStyle name="สกุลเงิน" xfId="6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2" name="Text Box 20">
          <a:extLst>
            <a:ext uri="{FF2B5EF4-FFF2-40B4-BE49-F238E27FC236}">
              <a16:creationId xmlns:a16="http://schemas.microsoft.com/office/drawing/2014/main" id="{CDCC124C-2423-42D8-A0E5-9DFE5B8084A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3" name="Text Box 21">
          <a:extLst>
            <a:ext uri="{FF2B5EF4-FFF2-40B4-BE49-F238E27FC236}">
              <a16:creationId xmlns:a16="http://schemas.microsoft.com/office/drawing/2014/main" id="{C575941A-DE1C-459F-B12B-233453D4F97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F0C12CA8-B198-49A4-BAA6-93C4CFDCD34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5" name="Text Box 21">
          <a:extLst>
            <a:ext uri="{FF2B5EF4-FFF2-40B4-BE49-F238E27FC236}">
              <a16:creationId xmlns:a16="http://schemas.microsoft.com/office/drawing/2014/main" id="{9068728C-4D54-489E-88BC-75616F1FC97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6" name="Text Box 20">
          <a:extLst>
            <a:ext uri="{FF2B5EF4-FFF2-40B4-BE49-F238E27FC236}">
              <a16:creationId xmlns:a16="http://schemas.microsoft.com/office/drawing/2014/main" id="{5858EA0A-AEEF-4813-B43F-A6FC095FD89D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7" name="Text Box 21">
          <a:extLst>
            <a:ext uri="{FF2B5EF4-FFF2-40B4-BE49-F238E27FC236}">
              <a16:creationId xmlns:a16="http://schemas.microsoft.com/office/drawing/2014/main" id="{CA161081-4B12-4041-BB87-387D8741CD84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C41ED35D-BF38-4803-B335-0EFCE2528A7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9" name="Text Box 21">
          <a:extLst>
            <a:ext uri="{FF2B5EF4-FFF2-40B4-BE49-F238E27FC236}">
              <a16:creationId xmlns:a16="http://schemas.microsoft.com/office/drawing/2014/main" id="{22666AE8-DF18-4106-BD82-8AEA8CB67AF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10" name="Text Box 20">
          <a:extLst>
            <a:ext uri="{FF2B5EF4-FFF2-40B4-BE49-F238E27FC236}">
              <a16:creationId xmlns:a16="http://schemas.microsoft.com/office/drawing/2014/main" id="{4B74BC3F-1F1D-44F0-89F0-988C41750A87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11" name="Text Box 21">
          <a:extLst>
            <a:ext uri="{FF2B5EF4-FFF2-40B4-BE49-F238E27FC236}">
              <a16:creationId xmlns:a16="http://schemas.microsoft.com/office/drawing/2014/main" id="{B38A86E5-3ECF-4805-8B4A-A4699093DF4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12" name="Text Box 20">
          <a:extLst>
            <a:ext uri="{FF2B5EF4-FFF2-40B4-BE49-F238E27FC236}">
              <a16:creationId xmlns:a16="http://schemas.microsoft.com/office/drawing/2014/main" id="{E76E21F1-0F08-4B43-BFBA-79B541B586E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D0FE8FD6-A310-40DC-ABCF-EACE353BA93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14" name="Text Box 20">
          <a:extLst>
            <a:ext uri="{FF2B5EF4-FFF2-40B4-BE49-F238E27FC236}">
              <a16:creationId xmlns:a16="http://schemas.microsoft.com/office/drawing/2014/main" id="{7882C49D-E75B-423A-95FA-DA19D1CED3C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15" name="Text Box 21">
          <a:extLst>
            <a:ext uri="{FF2B5EF4-FFF2-40B4-BE49-F238E27FC236}">
              <a16:creationId xmlns:a16="http://schemas.microsoft.com/office/drawing/2014/main" id="{EDEFDC7A-522B-44A6-9385-B9B4A1A387E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16" name="Text Box 20">
          <a:extLst>
            <a:ext uri="{FF2B5EF4-FFF2-40B4-BE49-F238E27FC236}">
              <a16:creationId xmlns:a16="http://schemas.microsoft.com/office/drawing/2014/main" id="{F2694FC9-5CBC-4E0A-B9B7-AB7248BCDB0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17" name="Text Box 21">
          <a:extLst>
            <a:ext uri="{FF2B5EF4-FFF2-40B4-BE49-F238E27FC236}">
              <a16:creationId xmlns:a16="http://schemas.microsoft.com/office/drawing/2014/main" id="{53CC7649-89D0-481C-841B-E10B0FE9718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18" name="Text Box 20">
          <a:extLst>
            <a:ext uri="{FF2B5EF4-FFF2-40B4-BE49-F238E27FC236}">
              <a16:creationId xmlns:a16="http://schemas.microsoft.com/office/drawing/2014/main" id="{BF760CD4-7A73-4143-BD68-9998C472FADD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19" name="Text Box 21">
          <a:extLst>
            <a:ext uri="{FF2B5EF4-FFF2-40B4-BE49-F238E27FC236}">
              <a16:creationId xmlns:a16="http://schemas.microsoft.com/office/drawing/2014/main" id="{3971EF45-0F61-40DF-903E-69E9265F63A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id="{A02B030E-1D14-4F81-AC23-00CF34FAF18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id="{499F1DC3-0B79-432F-9558-5D40FFCDCC1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22" name="Text Box 20">
          <a:extLst>
            <a:ext uri="{FF2B5EF4-FFF2-40B4-BE49-F238E27FC236}">
              <a16:creationId xmlns:a16="http://schemas.microsoft.com/office/drawing/2014/main" id="{19A280FC-3730-45C2-BB2E-AF0CF632154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23" name="Text Box 21">
          <a:extLst>
            <a:ext uri="{FF2B5EF4-FFF2-40B4-BE49-F238E27FC236}">
              <a16:creationId xmlns:a16="http://schemas.microsoft.com/office/drawing/2014/main" id="{C41F6556-F8B9-4546-8202-32D132DFA27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24" name="Text Box 20">
          <a:extLst>
            <a:ext uri="{FF2B5EF4-FFF2-40B4-BE49-F238E27FC236}">
              <a16:creationId xmlns:a16="http://schemas.microsoft.com/office/drawing/2014/main" id="{1AB8CFC1-144F-4491-BB1C-28B77551A18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25" name="Text Box 21">
          <a:extLst>
            <a:ext uri="{FF2B5EF4-FFF2-40B4-BE49-F238E27FC236}">
              <a16:creationId xmlns:a16="http://schemas.microsoft.com/office/drawing/2014/main" id="{953A7403-C419-46D2-BB4A-F3C8DA0D6AC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26" name="Text Box 20">
          <a:extLst>
            <a:ext uri="{FF2B5EF4-FFF2-40B4-BE49-F238E27FC236}">
              <a16:creationId xmlns:a16="http://schemas.microsoft.com/office/drawing/2014/main" id="{EC23CBAE-0D93-45C8-9923-8C84D754868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27" name="Text Box 21">
          <a:extLst>
            <a:ext uri="{FF2B5EF4-FFF2-40B4-BE49-F238E27FC236}">
              <a16:creationId xmlns:a16="http://schemas.microsoft.com/office/drawing/2014/main" id="{4710D114-4847-4E73-88B8-AEBF812A2C3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id="{1EDE10D1-1719-4424-9FD2-059CA007564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29" name="Text Box 21">
          <a:extLst>
            <a:ext uri="{FF2B5EF4-FFF2-40B4-BE49-F238E27FC236}">
              <a16:creationId xmlns:a16="http://schemas.microsoft.com/office/drawing/2014/main" id="{0BF8CB66-3C95-4CE2-BF75-FEA8DE94E32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30" name="Text Box 20">
          <a:extLst>
            <a:ext uri="{FF2B5EF4-FFF2-40B4-BE49-F238E27FC236}">
              <a16:creationId xmlns:a16="http://schemas.microsoft.com/office/drawing/2014/main" id="{6FF322DF-05EA-4C66-AB75-F26090A6FBD4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31" name="Text Box 21">
          <a:extLst>
            <a:ext uri="{FF2B5EF4-FFF2-40B4-BE49-F238E27FC236}">
              <a16:creationId xmlns:a16="http://schemas.microsoft.com/office/drawing/2014/main" id="{F3207CF6-8C42-4A50-AACB-88A3987B702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32" name="Text Box 20">
          <a:extLst>
            <a:ext uri="{FF2B5EF4-FFF2-40B4-BE49-F238E27FC236}">
              <a16:creationId xmlns:a16="http://schemas.microsoft.com/office/drawing/2014/main" id="{24664A98-DF94-49EE-BEE9-FEADBD022D1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33" name="Text Box 21">
          <a:extLst>
            <a:ext uri="{FF2B5EF4-FFF2-40B4-BE49-F238E27FC236}">
              <a16:creationId xmlns:a16="http://schemas.microsoft.com/office/drawing/2014/main" id="{C3E35E76-D84B-44D4-8413-0B9B650ED86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34" name="Text Box 20">
          <a:extLst>
            <a:ext uri="{FF2B5EF4-FFF2-40B4-BE49-F238E27FC236}">
              <a16:creationId xmlns:a16="http://schemas.microsoft.com/office/drawing/2014/main" id="{DEE06D22-A8B6-431A-A9EB-650B0094FF4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35" name="Text Box 21">
          <a:extLst>
            <a:ext uri="{FF2B5EF4-FFF2-40B4-BE49-F238E27FC236}">
              <a16:creationId xmlns:a16="http://schemas.microsoft.com/office/drawing/2014/main" id="{E1B089F6-64A7-4E24-A76A-7EDE332E0E9D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36" name="Text Box 20">
          <a:extLst>
            <a:ext uri="{FF2B5EF4-FFF2-40B4-BE49-F238E27FC236}">
              <a16:creationId xmlns:a16="http://schemas.microsoft.com/office/drawing/2014/main" id="{CCB6C754-B987-4036-A07E-C059FB9A67B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37" name="Text Box 21">
          <a:extLst>
            <a:ext uri="{FF2B5EF4-FFF2-40B4-BE49-F238E27FC236}">
              <a16:creationId xmlns:a16="http://schemas.microsoft.com/office/drawing/2014/main" id="{E097C64B-0486-4D69-9FD8-DAB2B2088FB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38" name="Text Box 20">
          <a:extLst>
            <a:ext uri="{FF2B5EF4-FFF2-40B4-BE49-F238E27FC236}">
              <a16:creationId xmlns:a16="http://schemas.microsoft.com/office/drawing/2014/main" id="{CAAB16CC-4550-4B4F-AAF9-EFEC47AA913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39" name="Text Box 21">
          <a:extLst>
            <a:ext uri="{FF2B5EF4-FFF2-40B4-BE49-F238E27FC236}">
              <a16:creationId xmlns:a16="http://schemas.microsoft.com/office/drawing/2014/main" id="{43F2A5EE-84A3-4FBB-994F-EEE3B3BC8D6B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id="{0478FFB6-B4E1-497B-89E7-9D36033E51E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41" name="Text Box 21">
          <a:extLst>
            <a:ext uri="{FF2B5EF4-FFF2-40B4-BE49-F238E27FC236}">
              <a16:creationId xmlns:a16="http://schemas.microsoft.com/office/drawing/2014/main" id="{81BCD88F-F5EB-47F8-BD6F-9D6A93362BF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42" name="Text Box 20">
          <a:extLst>
            <a:ext uri="{FF2B5EF4-FFF2-40B4-BE49-F238E27FC236}">
              <a16:creationId xmlns:a16="http://schemas.microsoft.com/office/drawing/2014/main" id="{2EB0C99A-7F14-42B3-AEAF-C4C39260FAC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1905000</xdr:colOff>
      <xdr:row>10</xdr:row>
      <xdr:rowOff>0</xdr:rowOff>
    </xdr:from>
    <xdr:to>
      <xdr:col>2</xdr:col>
      <xdr:colOff>76200</xdr:colOff>
      <xdr:row>10</xdr:row>
      <xdr:rowOff>200025</xdr:rowOff>
    </xdr:to>
    <xdr:sp macro="" textlink="">
      <xdr:nvSpPr>
        <xdr:cNvPr id="43" name="Text Box 21">
          <a:extLst>
            <a:ext uri="{FF2B5EF4-FFF2-40B4-BE49-F238E27FC236}">
              <a16:creationId xmlns:a16="http://schemas.microsoft.com/office/drawing/2014/main" id="{D87F671D-F9E4-44B4-8F6A-A21C57B6BE2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44" name="Text Box 5">
          <a:extLst>
            <a:ext uri="{FF2B5EF4-FFF2-40B4-BE49-F238E27FC236}">
              <a16:creationId xmlns:a16="http://schemas.microsoft.com/office/drawing/2014/main" id="{E3C98A74-DCC8-44ED-924E-52A504D8612A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45" name="Text Box 6">
          <a:extLst>
            <a:ext uri="{FF2B5EF4-FFF2-40B4-BE49-F238E27FC236}">
              <a16:creationId xmlns:a16="http://schemas.microsoft.com/office/drawing/2014/main" id="{3F2C23B1-2815-4960-8D1C-143F90588552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46" name="Text Box 7">
          <a:extLst>
            <a:ext uri="{FF2B5EF4-FFF2-40B4-BE49-F238E27FC236}">
              <a16:creationId xmlns:a16="http://schemas.microsoft.com/office/drawing/2014/main" id="{1D36757C-8524-4B5B-9CB0-777228AF7279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47" name="Text Box 8">
          <a:extLst>
            <a:ext uri="{FF2B5EF4-FFF2-40B4-BE49-F238E27FC236}">
              <a16:creationId xmlns:a16="http://schemas.microsoft.com/office/drawing/2014/main" id="{33C4A613-81F3-4CEA-B4C5-3E865346C210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48" name="Text Box 10">
          <a:extLst>
            <a:ext uri="{FF2B5EF4-FFF2-40B4-BE49-F238E27FC236}">
              <a16:creationId xmlns:a16="http://schemas.microsoft.com/office/drawing/2014/main" id="{C8DD2A61-C1A0-4081-9800-8BC0BB090F26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49" name="Text Box 11">
          <a:extLst>
            <a:ext uri="{FF2B5EF4-FFF2-40B4-BE49-F238E27FC236}">
              <a16:creationId xmlns:a16="http://schemas.microsoft.com/office/drawing/2014/main" id="{C9F973CD-1220-407E-BFE8-3EF1244C8709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50" name="Text Box 12">
          <a:extLst>
            <a:ext uri="{FF2B5EF4-FFF2-40B4-BE49-F238E27FC236}">
              <a16:creationId xmlns:a16="http://schemas.microsoft.com/office/drawing/2014/main" id="{F825389F-91E1-44F3-BBDD-343471BD016D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51" name="Text Box 13">
          <a:extLst>
            <a:ext uri="{FF2B5EF4-FFF2-40B4-BE49-F238E27FC236}">
              <a16:creationId xmlns:a16="http://schemas.microsoft.com/office/drawing/2014/main" id="{7BE2686F-19C6-4EA3-8E4A-6F07F8E282B9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52" name="Text Box 5">
          <a:extLst>
            <a:ext uri="{FF2B5EF4-FFF2-40B4-BE49-F238E27FC236}">
              <a16:creationId xmlns:a16="http://schemas.microsoft.com/office/drawing/2014/main" id="{C8C36347-82B6-4C09-A46A-F10380F64FE4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53" name="Text Box 6">
          <a:extLst>
            <a:ext uri="{FF2B5EF4-FFF2-40B4-BE49-F238E27FC236}">
              <a16:creationId xmlns:a16="http://schemas.microsoft.com/office/drawing/2014/main" id="{9F30E926-05CC-4B2E-A30C-2EFD4827C52D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54" name="Text Box 7">
          <a:extLst>
            <a:ext uri="{FF2B5EF4-FFF2-40B4-BE49-F238E27FC236}">
              <a16:creationId xmlns:a16="http://schemas.microsoft.com/office/drawing/2014/main" id="{BF39E698-8CFF-4F59-B8BA-B96CE51D00B2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55" name="Text Box 8">
          <a:extLst>
            <a:ext uri="{FF2B5EF4-FFF2-40B4-BE49-F238E27FC236}">
              <a16:creationId xmlns:a16="http://schemas.microsoft.com/office/drawing/2014/main" id="{45FDCA54-7243-481B-B012-E7E7F40FC006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56" name="Text Box 5">
          <a:extLst>
            <a:ext uri="{FF2B5EF4-FFF2-40B4-BE49-F238E27FC236}">
              <a16:creationId xmlns:a16="http://schemas.microsoft.com/office/drawing/2014/main" id="{113B7948-970B-420C-BCA0-EF0491318876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57" name="Text Box 6">
          <a:extLst>
            <a:ext uri="{FF2B5EF4-FFF2-40B4-BE49-F238E27FC236}">
              <a16:creationId xmlns:a16="http://schemas.microsoft.com/office/drawing/2014/main" id="{977C5DC2-CA30-41A3-AB52-9FCD4642BEE1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58" name="Text Box 7">
          <a:extLst>
            <a:ext uri="{FF2B5EF4-FFF2-40B4-BE49-F238E27FC236}">
              <a16:creationId xmlns:a16="http://schemas.microsoft.com/office/drawing/2014/main" id="{5861318C-DEAA-40B4-906C-504220F369B1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59" name="Text Box 8">
          <a:extLst>
            <a:ext uri="{FF2B5EF4-FFF2-40B4-BE49-F238E27FC236}">
              <a16:creationId xmlns:a16="http://schemas.microsoft.com/office/drawing/2014/main" id="{7BFD902F-F06B-4C01-9535-C5CC2745924C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60" name="Text Box 5">
          <a:extLst>
            <a:ext uri="{FF2B5EF4-FFF2-40B4-BE49-F238E27FC236}">
              <a16:creationId xmlns:a16="http://schemas.microsoft.com/office/drawing/2014/main" id="{0B09B1A7-0A9D-40F8-A74A-A0CD868FE6E6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61" name="Text Box 6">
          <a:extLst>
            <a:ext uri="{FF2B5EF4-FFF2-40B4-BE49-F238E27FC236}">
              <a16:creationId xmlns:a16="http://schemas.microsoft.com/office/drawing/2014/main" id="{13B81FA8-3984-4747-8162-B9378B16A0E9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62" name="Text Box 7">
          <a:extLst>
            <a:ext uri="{FF2B5EF4-FFF2-40B4-BE49-F238E27FC236}">
              <a16:creationId xmlns:a16="http://schemas.microsoft.com/office/drawing/2014/main" id="{0FA258C9-B259-431A-976F-7070715E6214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63" name="Text Box 8">
          <a:extLst>
            <a:ext uri="{FF2B5EF4-FFF2-40B4-BE49-F238E27FC236}">
              <a16:creationId xmlns:a16="http://schemas.microsoft.com/office/drawing/2014/main" id="{26371B26-5EAB-4389-A0E2-D06C9975A3D6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64" name="Text Box 10">
          <a:extLst>
            <a:ext uri="{FF2B5EF4-FFF2-40B4-BE49-F238E27FC236}">
              <a16:creationId xmlns:a16="http://schemas.microsoft.com/office/drawing/2014/main" id="{3DC19599-E87C-4D7B-860A-194608C43D74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65" name="Text Box 11">
          <a:extLst>
            <a:ext uri="{FF2B5EF4-FFF2-40B4-BE49-F238E27FC236}">
              <a16:creationId xmlns:a16="http://schemas.microsoft.com/office/drawing/2014/main" id="{013CD8DC-564B-4170-A628-48ADF400ECA2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66" name="Text Box 12">
          <a:extLst>
            <a:ext uri="{FF2B5EF4-FFF2-40B4-BE49-F238E27FC236}">
              <a16:creationId xmlns:a16="http://schemas.microsoft.com/office/drawing/2014/main" id="{43EB18C9-F709-4328-B0D8-307AA6BDED0B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67" name="Text Box 13">
          <a:extLst>
            <a:ext uri="{FF2B5EF4-FFF2-40B4-BE49-F238E27FC236}">
              <a16:creationId xmlns:a16="http://schemas.microsoft.com/office/drawing/2014/main" id="{5C4E7E1D-AC4C-4D0A-9946-AE61A56D6EC9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68" name="Text Box 5">
          <a:extLst>
            <a:ext uri="{FF2B5EF4-FFF2-40B4-BE49-F238E27FC236}">
              <a16:creationId xmlns:a16="http://schemas.microsoft.com/office/drawing/2014/main" id="{148588FC-10CB-41DF-9092-6C6B570AD114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69" name="Text Box 6">
          <a:extLst>
            <a:ext uri="{FF2B5EF4-FFF2-40B4-BE49-F238E27FC236}">
              <a16:creationId xmlns:a16="http://schemas.microsoft.com/office/drawing/2014/main" id="{61EAEEB7-9833-4FDF-9F0A-E1521D3BD02D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70" name="Text Box 7">
          <a:extLst>
            <a:ext uri="{FF2B5EF4-FFF2-40B4-BE49-F238E27FC236}">
              <a16:creationId xmlns:a16="http://schemas.microsoft.com/office/drawing/2014/main" id="{C2C5F5CD-29CA-49DB-AC39-BADC434ACA06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71" name="Text Box 8">
          <a:extLst>
            <a:ext uri="{FF2B5EF4-FFF2-40B4-BE49-F238E27FC236}">
              <a16:creationId xmlns:a16="http://schemas.microsoft.com/office/drawing/2014/main" id="{DEE2A641-99F9-4B47-BAE5-21FE54386A17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72" name="Text Box 5">
          <a:extLst>
            <a:ext uri="{FF2B5EF4-FFF2-40B4-BE49-F238E27FC236}">
              <a16:creationId xmlns:a16="http://schemas.microsoft.com/office/drawing/2014/main" id="{FA62BE54-7200-4123-B4D0-B2AF8C064E35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73" name="Text Box 6">
          <a:extLst>
            <a:ext uri="{FF2B5EF4-FFF2-40B4-BE49-F238E27FC236}">
              <a16:creationId xmlns:a16="http://schemas.microsoft.com/office/drawing/2014/main" id="{4C48E73E-0688-4032-966C-966CEDBBEB80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74" name="Text Box 7">
          <a:extLst>
            <a:ext uri="{FF2B5EF4-FFF2-40B4-BE49-F238E27FC236}">
              <a16:creationId xmlns:a16="http://schemas.microsoft.com/office/drawing/2014/main" id="{1C42F436-BEE6-4D44-9F07-499449ABA99B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10</xdr:row>
      <xdr:rowOff>0</xdr:rowOff>
    </xdr:from>
    <xdr:to>
      <xdr:col>2</xdr:col>
      <xdr:colOff>2266950</xdr:colOff>
      <xdr:row>10</xdr:row>
      <xdr:rowOff>28575</xdr:rowOff>
    </xdr:to>
    <xdr:sp macro="" textlink="">
      <xdr:nvSpPr>
        <xdr:cNvPr id="75" name="Text Box 8">
          <a:extLst>
            <a:ext uri="{FF2B5EF4-FFF2-40B4-BE49-F238E27FC236}">
              <a16:creationId xmlns:a16="http://schemas.microsoft.com/office/drawing/2014/main" id="{F61E4C8A-4616-422C-B1B9-2C661A8A4AD8}"/>
            </a:ext>
          </a:extLst>
        </xdr:cNvPr>
        <xdr:cNvSpPr txBox="1">
          <a:spLocks noChangeArrowheads="1"/>
        </xdr:cNvSpPr>
      </xdr:nvSpPr>
      <xdr:spPr bwMode="auto">
        <a:xfrm>
          <a:off x="3571875" y="29908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76" name="Text Box 5">
          <a:extLst>
            <a:ext uri="{FF2B5EF4-FFF2-40B4-BE49-F238E27FC236}">
              <a16:creationId xmlns:a16="http://schemas.microsoft.com/office/drawing/2014/main" id="{8A46FC57-AA83-422B-8E65-3A850E8ECD26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77" name="Text Box 6">
          <a:extLst>
            <a:ext uri="{FF2B5EF4-FFF2-40B4-BE49-F238E27FC236}">
              <a16:creationId xmlns:a16="http://schemas.microsoft.com/office/drawing/2014/main" id="{EDC49B06-9641-4ED9-BFFD-B2D7223D0A4E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78" name="Text Box 7">
          <a:extLst>
            <a:ext uri="{FF2B5EF4-FFF2-40B4-BE49-F238E27FC236}">
              <a16:creationId xmlns:a16="http://schemas.microsoft.com/office/drawing/2014/main" id="{6A21612F-41B3-4CA2-88A3-FA6F2CC11F8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79" name="Text Box 8">
          <a:extLst>
            <a:ext uri="{FF2B5EF4-FFF2-40B4-BE49-F238E27FC236}">
              <a16:creationId xmlns:a16="http://schemas.microsoft.com/office/drawing/2014/main" id="{2ABA5A58-C609-4879-96ED-8B64B34AF80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80" name="Text Box 10">
          <a:extLst>
            <a:ext uri="{FF2B5EF4-FFF2-40B4-BE49-F238E27FC236}">
              <a16:creationId xmlns:a16="http://schemas.microsoft.com/office/drawing/2014/main" id="{982A4B34-28DA-4441-BD66-745328C39D0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81" name="Text Box 11">
          <a:extLst>
            <a:ext uri="{FF2B5EF4-FFF2-40B4-BE49-F238E27FC236}">
              <a16:creationId xmlns:a16="http://schemas.microsoft.com/office/drawing/2014/main" id="{FA7918EB-29B6-4EE7-B0CB-D087C045263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82" name="Text Box 12">
          <a:extLst>
            <a:ext uri="{FF2B5EF4-FFF2-40B4-BE49-F238E27FC236}">
              <a16:creationId xmlns:a16="http://schemas.microsoft.com/office/drawing/2014/main" id="{B82FA300-93DF-4D79-9D54-961A6BF1157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83" name="Text Box 13">
          <a:extLst>
            <a:ext uri="{FF2B5EF4-FFF2-40B4-BE49-F238E27FC236}">
              <a16:creationId xmlns:a16="http://schemas.microsoft.com/office/drawing/2014/main" id="{347B936D-9280-4C5E-9552-C92525115A06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84" name="Text Box 5">
          <a:extLst>
            <a:ext uri="{FF2B5EF4-FFF2-40B4-BE49-F238E27FC236}">
              <a16:creationId xmlns:a16="http://schemas.microsoft.com/office/drawing/2014/main" id="{6922F305-ECB7-473C-A813-C99C894D17F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85" name="Text Box 6">
          <a:extLst>
            <a:ext uri="{FF2B5EF4-FFF2-40B4-BE49-F238E27FC236}">
              <a16:creationId xmlns:a16="http://schemas.microsoft.com/office/drawing/2014/main" id="{15E3D598-3AF7-4FDB-B8AB-9F7EFE33461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86" name="Text Box 7">
          <a:extLst>
            <a:ext uri="{FF2B5EF4-FFF2-40B4-BE49-F238E27FC236}">
              <a16:creationId xmlns:a16="http://schemas.microsoft.com/office/drawing/2014/main" id="{3851D4B2-B268-4155-B6F9-8B9EF1EFFEB4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87" name="Text Box 8">
          <a:extLst>
            <a:ext uri="{FF2B5EF4-FFF2-40B4-BE49-F238E27FC236}">
              <a16:creationId xmlns:a16="http://schemas.microsoft.com/office/drawing/2014/main" id="{20A57778-74D8-4C01-83CD-F716242397B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88" name="Text Box 10">
          <a:extLst>
            <a:ext uri="{FF2B5EF4-FFF2-40B4-BE49-F238E27FC236}">
              <a16:creationId xmlns:a16="http://schemas.microsoft.com/office/drawing/2014/main" id="{F61240A4-3B98-4D75-972D-5C51E45A4A1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89" name="Text Box 11">
          <a:extLst>
            <a:ext uri="{FF2B5EF4-FFF2-40B4-BE49-F238E27FC236}">
              <a16:creationId xmlns:a16="http://schemas.microsoft.com/office/drawing/2014/main" id="{74EB98F0-F96E-4F68-B827-999594A6A534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90" name="Text Box 12">
          <a:extLst>
            <a:ext uri="{FF2B5EF4-FFF2-40B4-BE49-F238E27FC236}">
              <a16:creationId xmlns:a16="http://schemas.microsoft.com/office/drawing/2014/main" id="{4E5CA041-C7F4-4966-A401-151DF0FB3F3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91" name="Text Box 13">
          <a:extLst>
            <a:ext uri="{FF2B5EF4-FFF2-40B4-BE49-F238E27FC236}">
              <a16:creationId xmlns:a16="http://schemas.microsoft.com/office/drawing/2014/main" id="{7B86F447-F9B2-4679-9A42-78046276ED6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92" name="Text Box 5">
          <a:extLst>
            <a:ext uri="{FF2B5EF4-FFF2-40B4-BE49-F238E27FC236}">
              <a16:creationId xmlns:a16="http://schemas.microsoft.com/office/drawing/2014/main" id="{1417D768-0F51-47AB-9E02-FD8F144BAAF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93" name="Text Box 6">
          <a:extLst>
            <a:ext uri="{FF2B5EF4-FFF2-40B4-BE49-F238E27FC236}">
              <a16:creationId xmlns:a16="http://schemas.microsoft.com/office/drawing/2014/main" id="{23D7DBF7-BB30-4838-BEAE-2347F0BCD62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94" name="Text Box 7">
          <a:extLst>
            <a:ext uri="{FF2B5EF4-FFF2-40B4-BE49-F238E27FC236}">
              <a16:creationId xmlns:a16="http://schemas.microsoft.com/office/drawing/2014/main" id="{F352AA2D-9753-44C2-B55C-6DAB2434421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95" name="Text Box 8">
          <a:extLst>
            <a:ext uri="{FF2B5EF4-FFF2-40B4-BE49-F238E27FC236}">
              <a16:creationId xmlns:a16="http://schemas.microsoft.com/office/drawing/2014/main" id="{F3784315-5697-4689-858B-4DB1C56A3D0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96" name="Text Box 10">
          <a:extLst>
            <a:ext uri="{FF2B5EF4-FFF2-40B4-BE49-F238E27FC236}">
              <a16:creationId xmlns:a16="http://schemas.microsoft.com/office/drawing/2014/main" id="{C31458D6-39FA-49C2-BFD0-E7D7B894B6A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97" name="Text Box 11">
          <a:extLst>
            <a:ext uri="{FF2B5EF4-FFF2-40B4-BE49-F238E27FC236}">
              <a16:creationId xmlns:a16="http://schemas.microsoft.com/office/drawing/2014/main" id="{37899D73-83F7-4EFD-8738-763C33E8A56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98" name="Text Box 12">
          <a:extLst>
            <a:ext uri="{FF2B5EF4-FFF2-40B4-BE49-F238E27FC236}">
              <a16:creationId xmlns:a16="http://schemas.microsoft.com/office/drawing/2014/main" id="{EE568637-DA10-440F-BB5D-1B2BDA13519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99" name="Text Box 13">
          <a:extLst>
            <a:ext uri="{FF2B5EF4-FFF2-40B4-BE49-F238E27FC236}">
              <a16:creationId xmlns:a16="http://schemas.microsoft.com/office/drawing/2014/main" id="{6541F1DD-9968-4EFF-8105-6E90D55ED1E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00" name="Text Box 5">
          <a:extLst>
            <a:ext uri="{FF2B5EF4-FFF2-40B4-BE49-F238E27FC236}">
              <a16:creationId xmlns:a16="http://schemas.microsoft.com/office/drawing/2014/main" id="{D8495397-4915-423B-92ED-6FFF2775631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01" name="Text Box 6">
          <a:extLst>
            <a:ext uri="{FF2B5EF4-FFF2-40B4-BE49-F238E27FC236}">
              <a16:creationId xmlns:a16="http://schemas.microsoft.com/office/drawing/2014/main" id="{B6956795-D407-4974-BCA6-73F612AEB4C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02" name="Text Box 7">
          <a:extLst>
            <a:ext uri="{FF2B5EF4-FFF2-40B4-BE49-F238E27FC236}">
              <a16:creationId xmlns:a16="http://schemas.microsoft.com/office/drawing/2014/main" id="{237B4508-DBF4-492A-B926-EC1201306F14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03" name="Text Box 8">
          <a:extLst>
            <a:ext uri="{FF2B5EF4-FFF2-40B4-BE49-F238E27FC236}">
              <a16:creationId xmlns:a16="http://schemas.microsoft.com/office/drawing/2014/main" id="{693B66D8-53E9-401F-BBF4-4BEF3E92F8CE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04" name="Text Box 10">
          <a:extLst>
            <a:ext uri="{FF2B5EF4-FFF2-40B4-BE49-F238E27FC236}">
              <a16:creationId xmlns:a16="http://schemas.microsoft.com/office/drawing/2014/main" id="{C6F15691-FD9B-4DB3-9B54-6293BDBC673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05" name="Text Box 11">
          <a:extLst>
            <a:ext uri="{FF2B5EF4-FFF2-40B4-BE49-F238E27FC236}">
              <a16:creationId xmlns:a16="http://schemas.microsoft.com/office/drawing/2014/main" id="{481BD163-1E90-40AD-A0F9-C5E4547C9A6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06" name="Text Box 12">
          <a:extLst>
            <a:ext uri="{FF2B5EF4-FFF2-40B4-BE49-F238E27FC236}">
              <a16:creationId xmlns:a16="http://schemas.microsoft.com/office/drawing/2014/main" id="{4C66C6F6-E464-4904-A9BD-81C9A9F330E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07" name="Text Box 13">
          <a:extLst>
            <a:ext uri="{FF2B5EF4-FFF2-40B4-BE49-F238E27FC236}">
              <a16:creationId xmlns:a16="http://schemas.microsoft.com/office/drawing/2014/main" id="{B2D095A1-EB9C-4CB9-9EE8-C5EA893634C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08" name="Text Box 5">
          <a:extLst>
            <a:ext uri="{FF2B5EF4-FFF2-40B4-BE49-F238E27FC236}">
              <a16:creationId xmlns:a16="http://schemas.microsoft.com/office/drawing/2014/main" id="{6DA29E79-499F-411A-A55C-13D373380AE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09" name="Text Box 6">
          <a:extLst>
            <a:ext uri="{FF2B5EF4-FFF2-40B4-BE49-F238E27FC236}">
              <a16:creationId xmlns:a16="http://schemas.microsoft.com/office/drawing/2014/main" id="{7D551535-6022-4AA6-A1DC-810347DD423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10" name="Text Box 7">
          <a:extLst>
            <a:ext uri="{FF2B5EF4-FFF2-40B4-BE49-F238E27FC236}">
              <a16:creationId xmlns:a16="http://schemas.microsoft.com/office/drawing/2014/main" id="{781AC1EF-82A0-40B0-B8AB-1DC62E8D3C6B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11" name="Text Box 8">
          <a:extLst>
            <a:ext uri="{FF2B5EF4-FFF2-40B4-BE49-F238E27FC236}">
              <a16:creationId xmlns:a16="http://schemas.microsoft.com/office/drawing/2014/main" id="{50AF8DE7-DA9C-4CA7-A307-8F07E94B466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12" name="Text Box 10">
          <a:extLst>
            <a:ext uri="{FF2B5EF4-FFF2-40B4-BE49-F238E27FC236}">
              <a16:creationId xmlns:a16="http://schemas.microsoft.com/office/drawing/2014/main" id="{17730426-14DD-43EB-86CF-F9421832796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13" name="Text Box 11">
          <a:extLst>
            <a:ext uri="{FF2B5EF4-FFF2-40B4-BE49-F238E27FC236}">
              <a16:creationId xmlns:a16="http://schemas.microsoft.com/office/drawing/2014/main" id="{9D8D7740-89B3-453F-A823-A2E282BFB70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14" name="Text Box 12">
          <a:extLst>
            <a:ext uri="{FF2B5EF4-FFF2-40B4-BE49-F238E27FC236}">
              <a16:creationId xmlns:a16="http://schemas.microsoft.com/office/drawing/2014/main" id="{5AC512CD-3CF7-4ED2-97D0-92FEE29DAE8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15" name="Text Box 13">
          <a:extLst>
            <a:ext uri="{FF2B5EF4-FFF2-40B4-BE49-F238E27FC236}">
              <a16:creationId xmlns:a16="http://schemas.microsoft.com/office/drawing/2014/main" id="{75B4F5E8-D4F2-401E-9133-7675E45F28B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16" name="Text Box 5">
          <a:extLst>
            <a:ext uri="{FF2B5EF4-FFF2-40B4-BE49-F238E27FC236}">
              <a16:creationId xmlns:a16="http://schemas.microsoft.com/office/drawing/2014/main" id="{AA5D20F9-C4CB-475D-BB01-2557352C9A9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17" name="Text Box 6">
          <a:extLst>
            <a:ext uri="{FF2B5EF4-FFF2-40B4-BE49-F238E27FC236}">
              <a16:creationId xmlns:a16="http://schemas.microsoft.com/office/drawing/2014/main" id="{E41C4953-A7A7-4E6B-97CC-C99B307E426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18" name="Text Box 7">
          <a:extLst>
            <a:ext uri="{FF2B5EF4-FFF2-40B4-BE49-F238E27FC236}">
              <a16:creationId xmlns:a16="http://schemas.microsoft.com/office/drawing/2014/main" id="{556BAAC9-1944-4624-A62B-B34D6AE9FB5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19" name="Text Box 8">
          <a:extLst>
            <a:ext uri="{FF2B5EF4-FFF2-40B4-BE49-F238E27FC236}">
              <a16:creationId xmlns:a16="http://schemas.microsoft.com/office/drawing/2014/main" id="{CDA03D1F-3850-4BB4-BE78-D8CAE6ABC66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20" name="Text Box 10">
          <a:extLst>
            <a:ext uri="{FF2B5EF4-FFF2-40B4-BE49-F238E27FC236}">
              <a16:creationId xmlns:a16="http://schemas.microsoft.com/office/drawing/2014/main" id="{FDF5FD1B-8AD2-4F08-B323-7378E01D2F1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21" name="Text Box 11">
          <a:extLst>
            <a:ext uri="{FF2B5EF4-FFF2-40B4-BE49-F238E27FC236}">
              <a16:creationId xmlns:a16="http://schemas.microsoft.com/office/drawing/2014/main" id="{6CA62F10-E330-4A95-8E91-1868C4FB751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22" name="Text Box 12">
          <a:extLst>
            <a:ext uri="{FF2B5EF4-FFF2-40B4-BE49-F238E27FC236}">
              <a16:creationId xmlns:a16="http://schemas.microsoft.com/office/drawing/2014/main" id="{228E021B-F21B-4ABA-8941-B1671F64A24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23" name="Text Box 13">
          <a:extLst>
            <a:ext uri="{FF2B5EF4-FFF2-40B4-BE49-F238E27FC236}">
              <a16:creationId xmlns:a16="http://schemas.microsoft.com/office/drawing/2014/main" id="{C51B4A91-FAC9-40FD-8E12-A9973A7FF3D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24" name="Text Box 5">
          <a:extLst>
            <a:ext uri="{FF2B5EF4-FFF2-40B4-BE49-F238E27FC236}">
              <a16:creationId xmlns:a16="http://schemas.microsoft.com/office/drawing/2014/main" id="{C617A387-811F-46C4-9BF5-3E581CFE988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25" name="Text Box 6">
          <a:extLst>
            <a:ext uri="{FF2B5EF4-FFF2-40B4-BE49-F238E27FC236}">
              <a16:creationId xmlns:a16="http://schemas.microsoft.com/office/drawing/2014/main" id="{EF63F9CC-AB10-45AF-975A-3719DCA8E7F2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26" name="Text Box 7">
          <a:extLst>
            <a:ext uri="{FF2B5EF4-FFF2-40B4-BE49-F238E27FC236}">
              <a16:creationId xmlns:a16="http://schemas.microsoft.com/office/drawing/2014/main" id="{368E2750-E68E-431B-9991-EC52B8902FB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27" name="Text Box 8">
          <a:extLst>
            <a:ext uri="{FF2B5EF4-FFF2-40B4-BE49-F238E27FC236}">
              <a16:creationId xmlns:a16="http://schemas.microsoft.com/office/drawing/2014/main" id="{B66DF7EE-94E0-40C3-A4BF-B6632036A13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28" name="Text Box 5">
          <a:extLst>
            <a:ext uri="{FF2B5EF4-FFF2-40B4-BE49-F238E27FC236}">
              <a16:creationId xmlns:a16="http://schemas.microsoft.com/office/drawing/2014/main" id="{01DDD30D-4AA9-4398-8C86-964A44319CB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29" name="Text Box 6">
          <a:extLst>
            <a:ext uri="{FF2B5EF4-FFF2-40B4-BE49-F238E27FC236}">
              <a16:creationId xmlns:a16="http://schemas.microsoft.com/office/drawing/2014/main" id="{DFB3EC58-1F94-4AD5-AE01-C4C77E2FFC4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30" name="Text Box 7">
          <a:extLst>
            <a:ext uri="{FF2B5EF4-FFF2-40B4-BE49-F238E27FC236}">
              <a16:creationId xmlns:a16="http://schemas.microsoft.com/office/drawing/2014/main" id="{10B9B9AD-3DE9-45DE-9D5C-160174A76204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31" name="Text Box 8">
          <a:extLst>
            <a:ext uri="{FF2B5EF4-FFF2-40B4-BE49-F238E27FC236}">
              <a16:creationId xmlns:a16="http://schemas.microsoft.com/office/drawing/2014/main" id="{A4B85150-C706-41F3-8917-E563FC1D1C64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32" name="Text Box 10">
          <a:extLst>
            <a:ext uri="{FF2B5EF4-FFF2-40B4-BE49-F238E27FC236}">
              <a16:creationId xmlns:a16="http://schemas.microsoft.com/office/drawing/2014/main" id="{EF4AADEB-6446-41FD-9151-9A041B6CE80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33" name="Text Box 11">
          <a:extLst>
            <a:ext uri="{FF2B5EF4-FFF2-40B4-BE49-F238E27FC236}">
              <a16:creationId xmlns:a16="http://schemas.microsoft.com/office/drawing/2014/main" id="{9F704A60-3B36-45C4-9A6D-EFA52D448C3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34" name="Text Box 12">
          <a:extLst>
            <a:ext uri="{FF2B5EF4-FFF2-40B4-BE49-F238E27FC236}">
              <a16:creationId xmlns:a16="http://schemas.microsoft.com/office/drawing/2014/main" id="{D98549D0-D86A-440C-981E-0A316F4D455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35" name="Text Box 13">
          <a:extLst>
            <a:ext uri="{FF2B5EF4-FFF2-40B4-BE49-F238E27FC236}">
              <a16:creationId xmlns:a16="http://schemas.microsoft.com/office/drawing/2014/main" id="{E6F76DDB-F592-40FA-9242-496FA6103F8E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36" name="Text Box 10">
          <a:extLst>
            <a:ext uri="{FF2B5EF4-FFF2-40B4-BE49-F238E27FC236}">
              <a16:creationId xmlns:a16="http://schemas.microsoft.com/office/drawing/2014/main" id="{3602C3B4-5A70-4BD1-A608-62B3C7B99E06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37" name="Text Box 11">
          <a:extLst>
            <a:ext uri="{FF2B5EF4-FFF2-40B4-BE49-F238E27FC236}">
              <a16:creationId xmlns:a16="http://schemas.microsoft.com/office/drawing/2014/main" id="{E0606CC0-839F-4EDD-B7E0-1235C6BAF10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38" name="Text Box 12">
          <a:extLst>
            <a:ext uri="{FF2B5EF4-FFF2-40B4-BE49-F238E27FC236}">
              <a16:creationId xmlns:a16="http://schemas.microsoft.com/office/drawing/2014/main" id="{EE2B57E0-8B6A-4A6C-A26D-D5EDFFE0B416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39" name="Text Box 13">
          <a:extLst>
            <a:ext uri="{FF2B5EF4-FFF2-40B4-BE49-F238E27FC236}">
              <a16:creationId xmlns:a16="http://schemas.microsoft.com/office/drawing/2014/main" id="{D76D29EB-83EE-497A-AC6B-BC938FD235C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40" name="Text Box 5">
          <a:extLst>
            <a:ext uri="{FF2B5EF4-FFF2-40B4-BE49-F238E27FC236}">
              <a16:creationId xmlns:a16="http://schemas.microsoft.com/office/drawing/2014/main" id="{7111A30D-6C1F-4B2C-A718-41F01C1E07C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41" name="Text Box 6">
          <a:extLst>
            <a:ext uri="{FF2B5EF4-FFF2-40B4-BE49-F238E27FC236}">
              <a16:creationId xmlns:a16="http://schemas.microsoft.com/office/drawing/2014/main" id="{94CF0DD9-5E46-444E-8769-78167140886B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42" name="Text Box 7">
          <a:extLst>
            <a:ext uri="{FF2B5EF4-FFF2-40B4-BE49-F238E27FC236}">
              <a16:creationId xmlns:a16="http://schemas.microsoft.com/office/drawing/2014/main" id="{40FB0112-0BD0-41C1-9B1E-970194C66D5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43" name="Text Box 8">
          <a:extLst>
            <a:ext uri="{FF2B5EF4-FFF2-40B4-BE49-F238E27FC236}">
              <a16:creationId xmlns:a16="http://schemas.microsoft.com/office/drawing/2014/main" id="{5F04E7BB-EBB4-49A2-8A35-5D2BD09DC2F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44" name="Text Box 10">
          <a:extLst>
            <a:ext uri="{FF2B5EF4-FFF2-40B4-BE49-F238E27FC236}">
              <a16:creationId xmlns:a16="http://schemas.microsoft.com/office/drawing/2014/main" id="{AAA133D3-BE28-4C0A-B196-DC18D8FDE4BB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45" name="Text Box 11">
          <a:extLst>
            <a:ext uri="{FF2B5EF4-FFF2-40B4-BE49-F238E27FC236}">
              <a16:creationId xmlns:a16="http://schemas.microsoft.com/office/drawing/2014/main" id="{A4B85636-7733-430C-B022-71904F2C332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46" name="Text Box 12">
          <a:extLst>
            <a:ext uri="{FF2B5EF4-FFF2-40B4-BE49-F238E27FC236}">
              <a16:creationId xmlns:a16="http://schemas.microsoft.com/office/drawing/2014/main" id="{6CC0D94A-02D1-4CDC-9E0E-26B17C802E5B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47" name="Text Box 13">
          <a:extLst>
            <a:ext uri="{FF2B5EF4-FFF2-40B4-BE49-F238E27FC236}">
              <a16:creationId xmlns:a16="http://schemas.microsoft.com/office/drawing/2014/main" id="{EEF796B7-FB9E-4572-8A2D-99409B32F61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48" name="Text Box 5">
          <a:extLst>
            <a:ext uri="{FF2B5EF4-FFF2-40B4-BE49-F238E27FC236}">
              <a16:creationId xmlns:a16="http://schemas.microsoft.com/office/drawing/2014/main" id="{999439A9-75A4-4C80-B3FB-FEDB4414D78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49" name="Text Box 6">
          <a:extLst>
            <a:ext uri="{FF2B5EF4-FFF2-40B4-BE49-F238E27FC236}">
              <a16:creationId xmlns:a16="http://schemas.microsoft.com/office/drawing/2014/main" id="{CA5A6567-731A-477F-BED3-A502212C05B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50" name="Text Box 7">
          <a:extLst>
            <a:ext uri="{FF2B5EF4-FFF2-40B4-BE49-F238E27FC236}">
              <a16:creationId xmlns:a16="http://schemas.microsoft.com/office/drawing/2014/main" id="{B175B805-F621-4C58-BA8A-33D858DE00B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51" name="Text Box 8">
          <a:extLst>
            <a:ext uri="{FF2B5EF4-FFF2-40B4-BE49-F238E27FC236}">
              <a16:creationId xmlns:a16="http://schemas.microsoft.com/office/drawing/2014/main" id="{BBEDF17C-267E-445F-B9CE-5EB1587EE31E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52" name="Text Box 10">
          <a:extLst>
            <a:ext uri="{FF2B5EF4-FFF2-40B4-BE49-F238E27FC236}">
              <a16:creationId xmlns:a16="http://schemas.microsoft.com/office/drawing/2014/main" id="{1BFE7FFD-A785-4E94-B72A-751DE72D1B92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53" name="Text Box 11">
          <a:extLst>
            <a:ext uri="{FF2B5EF4-FFF2-40B4-BE49-F238E27FC236}">
              <a16:creationId xmlns:a16="http://schemas.microsoft.com/office/drawing/2014/main" id="{7705C847-745E-4E42-A223-65559CC7AD7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54" name="Text Box 12">
          <a:extLst>
            <a:ext uri="{FF2B5EF4-FFF2-40B4-BE49-F238E27FC236}">
              <a16:creationId xmlns:a16="http://schemas.microsoft.com/office/drawing/2014/main" id="{0C58B882-31EE-4B80-85D9-87B3ED47AAC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55" name="Text Box 13">
          <a:extLst>
            <a:ext uri="{FF2B5EF4-FFF2-40B4-BE49-F238E27FC236}">
              <a16:creationId xmlns:a16="http://schemas.microsoft.com/office/drawing/2014/main" id="{FEE300EE-3FB1-4D98-988B-EBE907E1940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56" name="Text Box 5">
          <a:extLst>
            <a:ext uri="{FF2B5EF4-FFF2-40B4-BE49-F238E27FC236}">
              <a16:creationId xmlns:a16="http://schemas.microsoft.com/office/drawing/2014/main" id="{979EA9C2-3EA1-4707-89B3-83020A1AA45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57" name="Text Box 6">
          <a:extLst>
            <a:ext uri="{FF2B5EF4-FFF2-40B4-BE49-F238E27FC236}">
              <a16:creationId xmlns:a16="http://schemas.microsoft.com/office/drawing/2014/main" id="{08C0BA3D-594B-458C-9342-BD894BC10CD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58" name="Text Box 7">
          <a:extLst>
            <a:ext uri="{FF2B5EF4-FFF2-40B4-BE49-F238E27FC236}">
              <a16:creationId xmlns:a16="http://schemas.microsoft.com/office/drawing/2014/main" id="{3012C1F5-3C04-4E5D-9329-189097B409F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59" name="Text Box 8">
          <a:extLst>
            <a:ext uri="{FF2B5EF4-FFF2-40B4-BE49-F238E27FC236}">
              <a16:creationId xmlns:a16="http://schemas.microsoft.com/office/drawing/2014/main" id="{AE1E1FC9-C8C2-4B85-8DB5-F7BF56067FB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60" name="Text Box 5">
          <a:extLst>
            <a:ext uri="{FF2B5EF4-FFF2-40B4-BE49-F238E27FC236}">
              <a16:creationId xmlns:a16="http://schemas.microsoft.com/office/drawing/2014/main" id="{D83EDE9C-1733-4584-9777-1A7C295A97A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61" name="Text Box 6">
          <a:extLst>
            <a:ext uri="{FF2B5EF4-FFF2-40B4-BE49-F238E27FC236}">
              <a16:creationId xmlns:a16="http://schemas.microsoft.com/office/drawing/2014/main" id="{2A18F9D2-AFCC-455F-A8AF-334859D97A0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62" name="Text Box 7">
          <a:extLst>
            <a:ext uri="{FF2B5EF4-FFF2-40B4-BE49-F238E27FC236}">
              <a16:creationId xmlns:a16="http://schemas.microsoft.com/office/drawing/2014/main" id="{79108B7C-BF57-4B13-8480-5FBFF83E75D4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63" name="Text Box 8">
          <a:extLst>
            <a:ext uri="{FF2B5EF4-FFF2-40B4-BE49-F238E27FC236}">
              <a16:creationId xmlns:a16="http://schemas.microsoft.com/office/drawing/2014/main" id="{D1AB3E8C-8FDD-4168-9385-C5CE7EEA788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64" name="Text Box 10">
          <a:extLst>
            <a:ext uri="{FF2B5EF4-FFF2-40B4-BE49-F238E27FC236}">
              <a16:creationId xmlns:a16="http://schemas.microsoft.com/office/drawing/2014/main" id="{BBD6E015-A5BE-4948-B556-4FD8468144CB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65" name="Text Box 11">
          <a:extLst>
            <a:ext uri="{FF2B5EF4-FFF2-40B4-BE49-F238E27FC236}">
              <a16:creationId xmlns:a16="http://schemas.microsoft.com/office/drawing/2014/main" id="{DF0BDA9A-014A-4E50-A828-23AA090C207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66" name="Text Box 12">
          <a:extLst>
            <a:ext uri="{FF2B5EF4-FFF2-40B4-BE49-F238E27FC236}">
              <a16:creationId xmlns:a16="http://schemas.microsoft.com/office/drawing/2014/main" id="{33455C76-DE6D-46D0-B639-BF0D38DBCC4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67" name="Text Box 13">
          <a:extLst>
            <a:ext uri="{FF2B5EF4-FFF2-40B4-BE49-F238E27FC236}">
              <a16:creationId xmlns:a16="http://schemas.microsoft.com/office/drawing/2014/main" id="{368BB84B-49F9-410C-85B4-F51C840473E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68" name="Text Box 10">
          <a:extLst>
            <a:ext uri="{FF2B5EF4-FFF2-40B4-BE49-F238E27FC236}">
              <a16:creationId xmlns:a16="http://schemas.microsoft.com/office/drawing/2014/main" id="{E2D81000-30BE-4982-ABFE-5B9EAFF8D09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69" name="Text Box 11">
          <a:extLst>
            <a:ext uri="{FF2B5EF4-FFF2-40B4-BE49-F238E27FC236}">
              <a16:creationId xmlns:a16="http://schemas.microsoft.com/office/drawing/2014/main" id="{B172FDD8-0BFD-438F-943E-5D1ACEF00BA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70" name="Text Box 12">
          <a:extLst>
            <a:ext uri="{FF2B5EF4-FFF2-40B4-BE49-F238E27FC236}">
              <a16:creationId xmlns:a16="http://schemas.microsoft.com/office/drawing/2014/main" id="{D04C7351-8500-41EB-88E3-5335B1AFD0D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71" name="Text Box 13">
          <a:extLst>
            <a:ext uri="{FF2B5EF4-FFF2-40B4-BE49-F238E27FC236}">
              <a16:creationId xmlns:a16="http://schemas.microsoft.com/office/drawing/2014/main" id="{94405F79-156F-4D4C-92A5-6CFA2C4211B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72" name="Text Box 5">
          <a:extLst>
            <a:ext uri="{FF2B5EF4-FFF2-40B4-BE49-F238E27FC236}">
              <a16:creationId xmlns:a16="http://schemas.microsoft.com/office/drawing/2014/main" id="{0E4BEDDB-80DA-4269-A517-69E26346DC1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73" name="Text Box 6">
          <a:extLst>
            <a:ext uri="{FF2B5EF4-FFF2-40B4-BE49-F238E27FC236}">
              <a16:creationId xmlns:a16="http://schemas.microsoft.com/office/drawing/2014/main" id="{7E59588D-263A-40A4-90A4-87764867C2E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74" name="Text Box 7">
          <a:extLst>
            <a:ext uri="{FF2B5EF4-FFF2-40B4-BE49-F238E27FC236}">
              <a16:creationId xmlns:a16="http://schemas.microsoft.com/office/drawing/2014/main" id="{62D43EEB-7E0B-4120-B5D4-EE9F773F5862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75" name="Text Box 8">
          <a:extLst>
            <a:ext uri="{FF2B5EF4-FFF2-40B4-BE49-F238E27FC236}">
              <a16:creationId xmlns:a16="http://schemas.microsoft.com/office/drawing/2014/main" id="{0F8BE506-8299-4598-8407-F87A2D66E33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76" name="Text Box 5">
          <a:extLst>
            <a:ext uri="{FF2B5EF4-FFF2-40B4-BE49-F238E27FC236}">
              <a16:creationId xmlns:a16="http://schemas.microsoft.com/office/drawing/2014/main" id="{C3284EA5-C741-485E-AD5E-6F95630D323B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77" name="Text Box 6">
          <a:extLst>
            <a:ext uri="{FF2B5EF4-FFF2-40B4-BE49-F238E27FC236}">
              <a16:creationId xmlns:a16="http://schemas.microsoft.com/office/drawing/2014/main" id="{5E57E252-4F27-4CDE-8177-84A23662A68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78" name="Text Box 7">
          <a:extLst>
            <a:ext uri="{FF2B5EF4-FFF2-40B4-BE49-F238E27FC236}">
              <a16:creationId xmlns:a16="http://schemas.microsoft.com/office/drawing/2014/main" id="{F6F00D5E-2FD9-4710-8936-8725FAB6457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79" name="Text Box 8">
          <a:extLst>
            <a:ext uri="{FF2B5EF4-FFF2-40B4-BE49-F238E27FC236}">
              <a16:creationId xmlns:a16="http://schemas.microsoft.com/office/drawing/2014/main" id="{42ABECBA-C7DC-47B2-A0FC-1D9F90DCDE8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80" name="Text Box 5">
          <a:extLst>
            <a:ext uri="{FF2B5EF4-FFF2-40B4-BE49-F238E27FC236}">
              <a16:creationId xmlns:a16="http://schemas.microsoft.com/office/drawing/2014/main" id="{0F6BAB8A-9284-41BC-AE9E-721665CAD976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81" name="Text Box 6">
          <a:extLst>
            <a:ext uri="{FF2B5EF4-FFF2-40B4-BE49-F238E27FC236}">
              <a16:creationId xmlns:a16="http://schemas.microsoft.com/office/drawing/2014/main" id="{BCA938AA-BFE3-477E-9B01-C73EA2353AF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82" name="Text Box 7">
          <a:extLst>
            <a:ext uri="{FF2B5EF4-FFF2-40B4-BE49-F238E27FC236}">
              <a16:creationId xmlns:a16="http://schemas.microsoft.com/office/drawing/2014/main" id="{374A21F3-CB03-45EE-A0DC-8FCBE5DEF6A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83" name="Text Box 8">
          <a:extLst>
            <a:ext uri="{FF2B5EF4-FFF2-40B4-BE49-F238E27FC236}">
              <a16:creationId xmlns:a16="http://schemas.microsoft.com/office/drawing/2014/main" id="{CF229787-A90D-495E-B286-A5DB60A2CF6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84" name="Text Box 10">
          <a:extLst>
            <a:ext uri="{FF2B5EF4-FFF2-40B4-BE49-F238E27FC236}">
              <a16:creationId xmlns:a16="http://schemas.microsoft.com/office/drawing/2014/main" id="{ED3FF500-40F0-42E4-8723-D6906D36725B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85" name="Text Box 11">
          <a:extLst>
            <a:ext uri="{FF2B5EF4-FFF2-40B4-BE49-F238E27FC236}">
              <a16:creationId xmlns:a16="http://schemas.microsoft.com/office/drawing/2014/main" id="{698276DC-14F6-4772-844C-1142A85E20DE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86" name="Text Box 12">
          <a:extLst>
            <a:ext uri="{FF2B5EF4-FFF2-40B4-BE49-F238E27FC236}">
              <a16:creationId xmlns:a16="http://schemas.microsoft.com/office/drawing/2014/main" id="{E7CC6C55-909F-4506-A797-0BC595E4192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87" name="Text Box 13">
          <a:extLst>
            <a:ext uri="{FF2B5EF4-FFF2-40B4-BE49-F238E27FC236}">
              <a16:creationId xmlns:a16="http://schemas.microsoft.com/office/drawing/2014/main" id="{647F87DF-4438-4E1B-9676-1D34965427A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88" name="Text Box 5">
          <a:extLst>
            <a:ext uri="{FF2B5EF4-FFF2-40B4-BE49-F238E27FC236}">
              <a16:creationId xmlns:a16="http://schemas.microsoft.com/office/drawing/2014/main" id="{F4249E89-A50D-41A7-8D6F-0E08C2F4CE4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89" name="Text Box 6">
          <a:extLst>
            <a:ext uri="{FF2B5EF4-FFF2-40B4-BE49-F238E27FC236}">
              <a16:creationId xmlns:a16="http://schemas.microsoft.com/office/drawing/2014/main" id="{D14B1A5B-C5B8-4779-8DA4-38D7D9EECFF2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90" name="Text Box 7">
          <a:extLst>
            <a:ext uri="{FF2B5EF4-FFF2-40B4-BE49-F238E27FC236}">
              <a16:creationId xmlns:a16="http://schemas.microsoft.com/office/drawing/2014/main" id="{77603971-08A3-483F-9A83-C6A584F2A5B4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91" name="Text Box 8">
          <a:extLst>
            <a:ext uri="{FF2B5EF4-FFF2-40B4-BE49-F238E27FC236}">
              <a16:creationId xmlns:a16="http://schemas.microsoft.com/office/drawing/2014/main" id="{8EA7126D-E6A1-4E99-878D-DC74F47F5A4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92" name="Text Box 10">
          <a:extLst>
            <a:ext uri="{FF2B5EF4-FFF2-40B4-BE49-F238E27FC236}">
              <a16:creationId xmlns:a16="http://schemas.microsoft.com/office/drawing/2014/main" id="{F4AE114F-13C0-42F4-B29B-6CB939D80B1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93" name="Text Box 11">
          <a:extLst>
            <a:ext uri="{FF2B5EF4-FFF2-40B4-BE49-F238E27FC236}">
              <a16:creationId xmlns:a16="http://schemas.microsoft.com/office/drawing/2014/main" id="{CFAEA704-6C47-4DAE-86EF-B6704F0F1A1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94" name="Text Box 12">
          <a:extLst>
            <a:ext uri="{FF2B5EF4-FFF2-40B4-BE49-F238E27FC236}">
              <a16:creationId xmlns:a16="http://schemas.microsoft.com/office/drawing/2014/main" id="{97266854-099E-43E0-B1AC-457AE258372E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95" name="Text Box 13">
          <a:extLst>
            <a:ext uri="{FF2B5EF4-FFF2-40B4-BE49-F238E27FC236}">
              <a16:creationId xmlns:a16="http://schemas.microsoft.com/office/drawing/2014/main" id="{7FD6C05D-1351-4E17-87F1-20D868F570D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96" name="Text Box 5">
          <a:extLst>
            <a:ext uri="{FF2B5EF4-FFF2-40B4-BE49-F238E27FC236}">
              <a16:creationId xmlns:a16="http://schemas.microsoft.com/office/drawing/2014/main" id="{72E3D0B7-6476-4D15-B5CE-D65F765EEAC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97" name="Text Box 6">
          <a:extLst>
            <a:ext uri="{FF2B5EF4-FFF2-40B4-BE49-F238E27FC236}">
              <a16:creationId xmlns:a16="http://schemas.microsoft.com/office/drawing/2014/main" id="{7FAC4880-406A-4072-99FD-43D7F75ED95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98" name="Text Box 7">
          <a:extLst>
            <a:ext uri="{FF2B5EF4-FFF2-40B4-BE49-F238E27FC236}">
              <a16:creationId xmlns:a16="http://schemas.microsoft.com/office/drawing/2014/main" id="{48951CF6-2C7A-4085-97C5-892D790E5D46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199" name="Text Box 8">
          <a:extLst>
            <a:ext uri="{FF2B5EF4-FFF2-40B4-BE49-F238E27FC236}">
              <a16:creationId xmlns:a16="http://schemas.microsoft.com/office/drawing/2014/main" id="{E8C8C73A-5143-4AE8-8FA7-C85AA9CA3B1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00" name="Text Box 10">
          <a:extLst>
            <a:ext uri="{FF2B5EF4-FFF2-40B4-BE49-F238E27FC236}">
              <a16:creationId xmlns:a16="http://schemas.microsoft.com/office/drawing/2014/main" id="{A1FED22D-C571-47F0-8864-E63CFC77D212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01" name="Text Box 11">
          <a:extLst>
            <a:ext uri="{FF2B5EF4-FFF2-40B4-BE49-F238E27FC236}">
              <a16:creationId xmlns:a16="http://schemas.microsoft.com/office/drawing/2014/main" id="{32FEE346-E4B9-4C0D-BF0C-CAAB993C8EE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02" name="Text Box 12">
          <a:extLst>
            <a:ext uri="{FF2B5EF4-FFF2-40B4-BE49-F238E27FC236}">
              <a16:creationId xmlns:a16="http://schemas.microsoft.com/office/drawing/2014/main" id="{F01F02B4-1793-4F30-A394-3C702D95396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03" name="Text Box 13">
          <a:extLst>
            <a:ext uri="{FF2B5EF4-FFF2-40B4-BE49-F238E27FC236}">
              <a16:creationId xmlns:a16="http://schemas.microsoft.com/office/drawing/2014/main" id="{1CC957B6-5917-4E21-A49F-304453FD965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04" name="Text Box 5">
          <a:extLst>
            <a:ext uri="{FF2B5EF4-FFF2-40B4-BE49-F238E27FC236}">
              <a16:creationId xmlns:a16="http://schemas.microsoft.com/office/drawing/2014/main" id="{ED00036F-189C-45FB-8E53-6062848AAF0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05" name="Text Box 6">
          <a:extLst>
            <a:ext uri="{FF2B5EF4-FFF2-40B4-BE49-F238E27FC236}">
              <a16:creationId xmlns:a16="http://schemas.microsoft.com/office/drawing/2014/main" id="{B3371A65-42C3-49FF-8DF7-1A9346AFE07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06" name="Text Box 7">
          <a:extLst>
            <a:ext uri="{FF2B5EF4-FFF2-40B4-BE49-F238E27FC236}">
              <a16:creationId xmlns:a16="http://schemas.microsoft.com/office/drawing/2014/main" id="{63D23E21-2C7F-4767-B435-AE249AC79BF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07" name="Text Box 8">
          <a:extLst>
            <a:ext uri="{FF2B5EF4-FFF2-40B4-BE49-F238E27FC236}">
              <a16:creationId xmlns:a16="http://schemas.microsoft.com/office/drawing/2014/main" id="{AB20F445-EFA5-4EB5-9808-CDAA837EC9EB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08" name="Text Box 10">
          <a:extLst>
            <a:ext uri="{FF2B5EF4-FFF2-40B4-BE49-F238E27FC236}">
              <a16:creationId xmlns:a16="http://schemas.microsoft.com/office/drawing/2014/main" id="{EECEB857-CD7E-4F57-B87E-B7BBBFC0F1B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09" name="Text Box 11">
          <a:extLst>
            <a:ext uri="{FF2B5EF4-FFF2-40B4-BE49-F238E27FC236}">
              <a16:creationId xmlns:a16="http://schemas.microsoft.com/office/drawing/2014/main" id="{168078DF-4865-42E1-9F41-3519CBC4100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10" name="Text Box 12">
          <a:extLst>
            <a:ext uri="{FF2B5EF4-FFF2-40B4-BE49-F238E27FC236}">
              <a16:creationId xmlns:a16="http://schemas.microsoft.com/office/drawing/2014/main" id="{B42A111E-44A2-4511-8467-7DC2291C39B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11" name="Text Box 13">
          <a:extLst>
            <a:ext uri="{FF2B5EF4-FFF2-40B4-BE49-F238E27FC236}">
              <a16:creationId xmlns:a16="http://schemas.microsoft.com/office/drawing/2014/main" id="{BC2DC8F4-7EF2-4AC1-90C4-A553EBB63752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12" name="Text Box 5">
          <a:extLst>
            <a:ext uri="{FF2B5EF4-FFF2-40B4-BE49-F238E27FC236}">
              <a16:creationId xmlns:a16="http://schemas.microsoft.com/office/drawing/2014/main" id="{981F4229-8166-4083-9963-2B1E0B4B452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13" name="Text Box 6">
          <a:extLst>
            <a:ext uri="{FF2B5EF4-FFF2-40B4-BE49-F238E27FC236}">
              <a16:creationId xmlns:a16="http://schemas.microsoft.com/office/drawing/2014/main" id="{421FE832-DF64-4C8A-8482-FEE4CD3B7C7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14" name="Text Box 7">
          <a:extLst>
            <a:ext uri="{FF2B5EF4-FFF2-40B4-BE49-F238E27FC236}">
              <a16:creationId xmlns:a16="http://schemas.microsoft.com/office/drawing/2014/main" id="{AEC7EEF8-565F-48CC-800D-E4207D65325B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15" name="Text Box 8">
          <a:extLst>
            <a:ext uri="{FF2B5EF4-FFF2-40B4-BE49-F238E27FC236}">
              <a16:creationId xmlns:a16="http://schemas.microsoft.com/office/drawing/2014/main" id="{BB3E4E3A-0F12-4F20-BC9D-BEC65F3A693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16" name="Text Box 10">
          <a:extLst>
            <a:ext uri="{FF2B5EF4-FFF2-40B4-BE49-F238E27FC236}">
              <a16:creationId xmlns:a16="http://schemas.microsoft.com/office/drawing/2014/main" id="{4C799CB2-554C-47A1-8EDC-087BD2B6C21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17" name="Text Box 11">
          <a:extLst>
            <a:ext uri="{FF2B5EF4-FFF2-40B4-BE49-F238E27FC236}">
              <a16:creationId xmlns:a16="http://schemas.microsoft.com/office/drawing/2014/main" id="{FD7392FC-B543-47F3-8AE6-C698045BBDF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18" name="Text Box 12">
          <a:extLst>
            <a:ext uri="{FF2B5EF4-FFF2-40B4-BE49-F238E27FC236}">
              <a16:creationId xmlns:a16="http://schemas.microsoft.com/office/drawing/2014/main" id="{7EC0ECE9-9495-4188-B94D-C789C82ED18E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19" name="Text Box 13">
          <a:extLst>
            <a:ext uri="{FF2B5EF4-FFF2-40B4-BE49-F238E27FC236}">
              <a16:creationId xmlns:a16="http://schemas.microsoft.com/office/drawing/2014/main" id="{0157394A-CE81-4BC2-A0EE-E76F9D837D8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20" name="Text Box 5">
          <a:extLst>
            <a:ext uri="{FF2B5EF4-FFF2-40B4-BE49-F238E27FC236}">
              <a16:creationId xmlns:a16="http://schemas.microsoft.com/office/drawing/2014/main" id="{32E0C0B4-96ED-415A-AB10-23CA70CD60F6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21" name="Text Box 6">
          <a:extLst>
            <a:ext uri="{FF2B5EF4-FFF2-40B4-BE49-F238E27FC236}">
              <a16:creationId xmlns:a16="http://schemas.microsoft.com/office/drawing/2014/main" id="{5D39D44A-D630-431C-9A0A-6AAD7A17DDC4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22" name="Text Box 7">
          <a:extLst>
            <a:ext uri="{FF2B5EF4-FFF2-40B4-BE49-F238E27FC236}">
              <a16:creationId xmlns:a16="http://schemas.microsoft.com/office/drawing/2014/main" id="{82E69703-493A-4FBC-969D-922D55C09B8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23" name="Text Box 8">
          <a:extLst>
            <a:ext uri="{FF2B5EF4-FFF2-40B4-BE49-F238E27FC236}">
              <a16:creationId xmlns:a16="http://schemas.microsoft.com/office/drawing/2014/main" id="{468EA863-1BE2-4988-88E4-D55A1718F03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24" name="Text Box 10">
          <a:extLst>
            <a:ext uri="{FF2B5EF4-FFF2-40B4-BE49-F238E27FC236}">
              <a16:creationId xmlns:a16="http://schemas.microsoft.com/office/drawing/2014/main" id="{48724D06-F78A-4920-ACB0-2571EB3C0CF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25" name="Text Box 11">
          <a:extLst>
            <a:ext uri="{FF2B5EF4-FFF2-40B4-BE49-F238E27FC236}">
              <a16:creationId xmlns:a16="http://schemas.microsoft.com/office/drawing/2014/main" id="{2F92DB81-7341-4768-86E3-60BFC85EB7E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26" name="Text Box 12">
          <a:extLst>
            <a:ext uri="{FF2B5EF4-FFF2-40B4-BE49-F238E27FC236}">
              <a16:creationId xmlns:a16="http://schemas.microsoft.com/office/drawing/2014/main" id="{C56D6561-B08E-4BEA-BB24-41E9C619B28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27" name="Text Box 13">
          <a:extLst>
            <a:ext uri="{FF2B5EF4-FFF2-40B4-BE49-F238E27FC236}">
              <a16:creationId xmlns:a16="http://schemas.microsoft.com/office/drawing/2014/main" id="{5F9F5623-00BA-4F82-BC7C-4FB84995940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28" name="Text Box 5">
          <a:extLst>
            <a:ext uri="{FF2B5EF4-FFF2-40B4-BE49-F238E27FC236}">
              <a16:creationId xmlns:a16="http://schemas.microsoft.com/office/drawing/2014/main" id="{B31AED1E-D91C-48FD-9DD5-CD2C2790E41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29" name="Text Box 6">
          <a:extLst>
            <a:ext uri="{FF2B5EF4-FFF2-40B4-BE49-F238E27FC236}">
              <a16:creationId xmlns:a16="http://schemas.microsoft.com/office/drawing/2014/main" id="{B58875DC-8CAC-4145-B4A9-7105F5FD5E32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30" name="Text Box 7">
          <a:extLst>
            <a:ext uri="{FF2B5EF4-FFF2-40B4-BE49-F238E27FC236}">
              <a16:creationId xmlns:a16="http://schemas.microsoft.com/office/drawing/2014/main" id="{2069D8A9-C7BA-4090-9641-F17C4529E9E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31" name="Text Box 8">
          <a:extLst>
            <a:ext uri="{FF2B5EF4-FFF2-40B4-BE49-F238E27FC236}">
              <a16:creationId xmlns:a16="http://schemas.microsoft.com/office/drawing/2014/main" id="{8A86EAAA-3FC1-49E1-A187-39EA062E91C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32" name="Text Box 5">
          <a:extLst>
            <a:ext uri="{FF2B5EF4-FFF2-40B4-BE49-F238E27FC236}">
              <a16:creationId xmlns:a16="http://schemas.microsoft.com/office/drawing/2014/main" id="{A36D01D5-C019-40B9-90C3-C68A2952AED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33" name="Text Box 6">
          <a:extLst>
            <a:ext uri="{FF2B5EF4-FFF2-40B4-BE49-F238E27FC236}">
              <a16:creationId xmlns:a16="http://schemas.microsoft.com/office/drawing/2014/main" id="{F8D153CF-843D-4EBE-A269-F4827D56139E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34" name="Text Box 7">
          <a:extLst>
            <a:ext uri="{FF2B5EF4-FFF2-40B4-BE49-F238E27FC236}">
              <a16:creationId xmlns:a16="http://schemas.microsoft.com/office/drawing/2014/main" id="{D0B5A811-8478-4DD1-AB80-872C27DD88B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35" name="Text Box 8">
          <a:extLst>
            <a:ext uri="{FF2B5EF4-FFF2-40B4-BE49-F238E27FC236}">
              <a16:creationId xmlns:a16="http://schemas.microsoft.com/office/drawing/2014/main" id="{49BD22BD-C9F4-4FD6-BE0A-340010FAB3B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36" name="Text Box 10">
          <a:extLst>
            <a:ext uri="{FF2B5EF4-FFF2-40B4-BE49-F238E27FC236}">
              <a16:creationId xmlns:a16="http://schemas.microsoft.com/office/drawing/2014/main" id="{3CD82E8A-EEFE-4A83-8870-02D9DF65302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37" name="Text Box 11">
          <a:extLst>
            <a:ext uri="{FF2B5EF4-FFF2-40B4-BE49-F238E27FC236}">
              <a16:creationId xmlns:a16="http://schemas.microsoft.com/office/drawing/2014/main" id="{31468A09-1C6E-4819-A687-42B7B268F75B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38" name="Text Box 12">
          <a:extLst>
            <a:ext uri="{FF2B5EF4-FFF2-40B4-BE49-F238E27FC236}">
              <a16:creationId xmlns:a16="http://schemas.microsoft.com/office/drawing/2014/main" id="{968BC2BC-C7CF-4353-BBAD-F19BC8E76BE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39" name="Text Box 13">
          <a:extLst>
            <a:ext uri="{FF2B5EF4-FFF2-40B4-BE49-F238E27FC236}">
              <a16:creationId xmlns:a16="http://schemas.microsoft.com/office/drawing/2014/main" id="{9D8B2013-3BD0-471F-A9A4-CAD7E189A19E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40" name="Text Box 10">
          <a:extLst>
            <a:ext uri="{FF2B5EF4-FFF2-40B4-BE49-F238E27FC236}">
              <a16:creationId xmlns:a16="http://schemas.microsoft.com/office/drawing/2014/main" id="{84AC0AC6-131D-492D-8DD6-C1541547F00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41" name="Text Box 11">
          <a:extLst>
            <a:ext uri="{FF2B5EF4-FFF2-40B4-BE49-F238E27FC236}">
              <a16:creationId xmlns:a16="http://schemas.microsoft.com/office/drawing/2014/main" id="{F0B38FBD-6196-4264-BF4E-915A16F33BB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42" name="Text Box 12">
          <a:extLst>
            <a:ext uri="{FF2B5EF4-FFF2-40B4-BE49-F238E27FC236}">
              <a16:creationId xmlns:a16="http://schemas.microsoft.com/office/drawing/2014/main" id="{3A70F23C-C0E5-45FA-9655-2B1C44E48F8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43" name="Text Box 13">
          <a:extLst>
            <a:ext uri="{FF2B5EF4-FFF2-40B4-BE49-F238E27FC236}">
              <a16:creationId xmlns:a16="http://schemas.microsoft.com/office/drawing/2014/main" id="{49948F0B-75F3-47F7-B7E4-723A8F0A98C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44" name="Text Box 5">
          <a:extLst>
            <a:ext uri="{FF2B5EF4-FFF2-40B4-BE49-F238E27FC236}">
              <a16:creationId xmlns:a16="http://schemas.microsoft.com/office/drawing/2014/main" id="{29D33805-1616-4577-B591-83544F9F242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45" name="Text Box 6">
          <a:extLst>
            <a:ext uri="{FF2B5EF4-FFF2-40B4-BE49-F238E27FC236}">
              <a16:creationId xmlns:a16="http://schemas.microsoft.com/office/drawing/2014/main" id="{A644D972-C83D-4156-B5DE-B0A536FBC944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46" name="Text Box 7">
          <a:extLst>
            <a:ext uri="{FF2B5EF4-FFF2-40B4-BE49-F238E27FC236}">
              <a16:creationId xmlns:a16="http://schemas.microsoft.com/office/drawing/2014/main" id="{1FEC2878-F7D9-40A3-AA0C-D9646F9B0E7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47" name="Text Box 8">
          <a:extLst>
            <a:ext uri="{FF2B5EF4-FFF2-40B4-BE49-F238E27FC236}">
              <a16:creationId xmlns:a16="http://schemas.microsoft.com/office/drawing/2014/main" id="{FD975F2B-CCB9-42B0-92A7-A095919FBE2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48" name="Text Box 10">
          <a:extLst>
            <a:ext uri="{FF2B5EF4-FFF2-40B4-BE49-F238E27FC236}">
              <a16:creationId xmlns:a16="http://schemas.microsoft.com/office/drawing/2014/main" id="{1F29E20D-A6D5-4169-827F-21521C716144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49" name="Text Box 11">
          <a:extLst>
            <a:ext uri="{FF2B5EF4-FFF2-40B4-BE49-F238E27FC236}">
              <a16:creationId xmlns:a16="http://schemas.microsoft.com/office/drawing/2014/main" id="{CCDB77FE-A2EA-45A2-A8AA-0D06E3A7191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50" name="Text Box 12">
          <a:extLst>
            <a:ext uri="{FF2B5EF4-FFF2-40B4-BE49-F238E27FC236}">
              <a16:creationId xmlns:a16="http://schemas.microsoft.com/office/drawing/2014/main" id="{5D1012F0-2F63-4C0C-A08C-2BC606D8A5F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51" name="Text Box 13">
          <a:extLst>
            <a:ext uri="{FF2B5EF4-FFF2-40B4-BE49-F238E27FC236}">
              <a16:creationId xmlns:a16="http://schemas.microsoft.com/office/drawing/2014/main" id="{3D3E3BCC-97F1-4B46-8B08-6156A4FD119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52" name="Text Box 5">
          <a:extLst>
            <a:ext uri="{FF2B5EF4-FFF2-40B4-BE49-F238E27FC236}">
              <a16:creationId xmlns:a16="http://schemas.microsoft.com/office/drawing/2014/main" id="{BB6B062C-106B-4281-8C84-D51023C6B14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53" name="Text Box 6">
          <a:extLst>
            <a:ext uri="{FF2B5EF4-FFF2-40B4-BE49-F238E27FC236}">
              <a16:creationId xmlns:a16="http://schemas.microsoft.com/office/drawing/2014/main" id="{54039D4B-5004-4070-A799-0D6F3CBC0672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54" name="Text Box 7">
          <a:extLst>
            <a:ext uri="{FF2B5EF4-FFF2-40B4-BE49-F238E27FC236}">
              <a16:creationId xmlns:a16="http://schemas.microsoft.com/office/drawing/2014/main" id="{BD611058-FF48-4E2C-996E-03810CD4FE3E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55" name="Text Box 8">
          <a:extLst>
            <a:ext uri="{FF2B5EF4-FFF2-40B4-BE49-F238E27FC236}">
              <a16:creationId xmlns:a16="http://schemas.microsoft.com/office/drawing/2014/main" id="{D10EFA85-247B-4416-B24C-B36E9AFE414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56" name="Text Box 10">
          <a:extLst>
            <a:ext uri="{FF2B5EF4-FFF2-40B4-BE49-F238E27FC236}">
              <a16:creationId xmlns:a16="http://schemas.microsoft.com/office/drawing/2014/main" id="{CD35DB55-0AF8-4DA8-AF32-B73F68F979B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57" name="Text Box 11">
          <a:extLst>
            <a:ext uri="{FF2B5EF4-FFF2-40B4-BE49-F238E27FC236}">
              <a16:creationId xmlns:a16="http://schemas.microsoft.com/office/drawing/2014/main" id="{F6C17CAC-3BD2-4B09-B687-527D2DE9359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58" name="Text Box 12">
          <a:extLst>
            <a:ext uri="{FF2B5EF4-FFF2-40B4-BE49-F238E27FC236}">
              <a16:creationId xmlns:a16="http://schemas.microsoft.com/office/drawing/2014/main" id="{533AFA59-72D1-44F7-8A30-72078359499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59" name="Text Box 13">
          <a:extLst>
            <a:ext uri="{FF2B5EF4-FFF2-40B4-BE49-F238E27FC236}">
              <a16:creationId xmlns:a16="http://schemas.microsoft.com/office/drawing/2014/main" id="{C9C4CC51-3A6F-4DD7-8D8C-1200BD8C7B0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60" name="Text Box 5">
          <a:extLst>
            <a:ext uri="{FF2B5EF4-FFF2-40B4-BE49-F238E27FC236}">
              <a16:creationId xmlns:a16="http://schemas.microsoft.com/office/drawing/2014/main" id="{CE69F6F7-78CD-4C70-9B0B-CB138673EFB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61" name="Text Box 6">
          <a:extLst>
            <a:ext uri="{FF2B5EF4-FFF2-40B4-BE49-F238E27FC236}">
              <a16:creationId xmlns:a16="http://schemas.microsoft.com/office/drawing/2014/main" id="{7DC57A23-C24A-4C06-B4F3-EF8BF3ED3F4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62" name="Text Box 7">
          <a:extLst>
            <a:ext uri="{FF2B5EF4-FFF2-40B4-BE49-F238E27FC236}">
              <a16:creationId xmlns:a16="http://schemas.microsoft.com/office/drawing/2014/main" id="{45855292-CE03-442A-ADA7-9685BB154DE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63" name="Text Box 8">
          <a:extLst>
            <a:ext uri="{FF2B5EF4-FFF2-40B4-BE49-F238E27FC236}">
              <a16:creationId xmlns:a16="http://schemas.microsoft.com/office/drawing/2014/main" id="{C20C2A07-91C5-4D2B-BBA0-26974E67FFF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64" name="Text Box 5">
          <a:extLst>
            <a:ext uri="{FF2B5EF4-FFF2-40B4-BE49-F238E27FC236}">
              <a16:creationId xmlns:a16="http://schemas.microsoft.com/office/drawing/2014/main" id="{8840088B-9FD2-4583-8E20-7EAEFAC6449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65" name="Text Box 6">
          <a:extLst>
            <a:ext uri="{FF2B5EF4-FFF2-40B4-BE49-F238E27FC236}">
              <a16:creationId xmlns:a16="http://schemas.microsoft.com/office/drawing/2014/main" id="{ADF8A9B4-90DC-42CD-A303-BD57D50C012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66" name="Text Box 7">
          <a:extLst>
            <a:ext uri="{FF2B5EF4-FFF2-40B4-BE49-F238E27FC236}">
              <a16:creationId xmlns:a16="http://schemas.microsoft.com/office/drawing/2014/main" id="{D2F79CC8-C018-49DF-BF0B-BFEF6EB677DA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67" name="Text Box 8">
          <a:extLst>
            <a:ext uri="{FF2B5EF4-FFF2-40B4-BE49-F238E27FC236}">
              <a16:creationId xmlns:a16="http://schemas.microsoft.com/office/drawing/2014/main" id="{FF4298F6-6346-4E9E-868E-66E0FE378068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68" name="Text Box 10">
          <a:extLst>
            <a:ext uri="{FF2B5EF4-FFF2-40B4-BE49-F238E27FC236}">
              <a16:creationId xmlns:a16="http://schemas.microsoft.com/office/drawing/2014/main" id="{14830C61-784E-402B-B1F2-037CADB9480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69" name="Text Box 11">
          <a:extLst>
            <a:ext uri="{FF2B5EF4-FFF2-40B4-BE49-F238E27FC236}">
              <a16:creationId xmlns:a16="http://schemas.microsoft.com/office/drawing/2014/main" id="{45639B1C-E8DF-4AE6-9904-A06C2C2D676D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70" name="Text Box 12">
          <a:extLst>
            <a:ext uri="{FF2B5EF4-FFF2-40B4-BE49-F238E27FC236}">
              <a16:creationId xmlns:a16="http://schemas.microsoft.com/office/drawing/2014/main" id="{E71444B7-5925-44FF-93F3-2724EB35CA4C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71" name="Text Box 13">
          <a:extLst>
            <a:ext uri="{FF2B5EF4-FFF2-40B4-BE49-F238E27FC236}">
              <a16:creationId xmlns:a16="http://schemas.microsoft.com/office/drawing/2014/main" id="{13306FDC-EAB8-4E1D-A5D6-1C3E41B6A24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72" name="Text Box 10">
          <a:extLst>
            <a:ext uri="{FF2B5EF4-FFF2-40B4-BE49-F238E27FC236}">
              <a16:creationId xmlns:a16="http://schemas.microsoft.com/office/drawing/2014/main" id="{6CFF9617-DC28-4ABD-9972-9A2097ECF8EF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73" name="Text Box 11">
          <a:extLst>
            <a:ext uri="{FF2B5EF4-FFF2-40B4-BE49-F238E27FC236}">
              <a16:creationId xmlns:a16="http://schemas.microsoft.com/office/drawing/2014/main" id="{E613C88D-2330-497B-B7AC-DC52076B5D8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74" name="Text Box 12">
          <a:extLst>
            <a:ext uri="{FF2B5EF4-FFF2-40B4-BE49-F238E27FC236}">
              <a16:creationId xmlns:a16="http://schemas.microsoft.com/office/drawing/2014/main" id="{9218DF18-72BB-4FCA-80C8-5090BB9C5467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75" name="Text Box 13">
          <a:extLst>
            <a:ext uri="{FF2B5EF4-FFF2-40B4-BE49-F238E27FC236}">
              <a16:creationId xmlns:a16="http://schemas.microsoft.com/office/drawing/2014/main" id="{3471B412-DE67-4AC2-9DD4-9FED1FC2ADD6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76" name="Text Box 5">
          <a:extLst>
            <a:ext uri="{FF2B5EF4-FFF2-40B4-BE49-F238E27FC236}">
              <a16:creationId xmlns:a16="http://schemas.microsoft.com/office/drawing/2014/main" id="{D1B62E04-F7B2-45E1-81FD-0463354FC829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77" name="Text Box 6">
          <a:extLst>
            <a:ext uri="{FF2B5EF4-FFF2-40B4-BE49-F238E27FC236}">
              <a16:creationId xmlns:a16="http://schemas.microsoft.com/office/drawing/2014/main" id="{BE0619E6-0A08-410C-86AE-35C52CA30D6B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78" name="Text Box 7">
          <a:extLst>
            <a:ext uri="{FF2B5EF4-FFF2-40B4-BE49-F238E27FC236}">
              <a16:creationId xmlns:a16="http://schemas.microsoft.com/office/drawing/2014/main" id="{5A7C996D-F70C-497B-AD38-DBEFD7121044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79" name="Text Box 8">
          <a:extLst>
            <a:ext uri="{FF2B5EF4-FFF2-40B4-BE49-F238E27FC236}">
              <a16:creationId xmlns:a16="http://schemas.microsoft.com/office/drawing/2014/main" id="{7D841810-5C03-4965-9EC6-B01341364AA5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80" name="Text Box 5">
          <a:extLst>
            <a:ext uri="{FF2B5EF4-FFF2-40B4-BE49-F238E27FC236}">
              <a16:creationId xmlns:a16="http://schemas.microsoft.com/office/drawing/2014/main" id="{75161904-8EF5-42A4-87D3-781003B9DFC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81" name="Text Box 6">
          <a:extLst>
            <a:ext uri="{FF2B5EF4-FFF2-40B4-BE49-F238E27FC236}">
              <a16:creationId xmlns:a16="http://schemas.microsoft.com/office/drawing/2014/main" id="{3A94F1A6-9435-46C2-A395-1F94316563C0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82" name="Text Box 7">
          <a:extLst>
            <a:ext uri="{FF2B5EF4-FFF2-40B4-BE49-F238E27FC236}">
              <a16:creationId xmlns:a16="http://schemas.microsoft.com/office/drawing/2014/main" id="{961CC742-C56F-4A27-A97D-D3E1FB9D3451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1905000</xdr:colOff>
      <xdr:row>9</xdr:row>
      <xdr:rowOff>0</xdr:rowOff>
    </xdr:from>
    <xdr:to>
      <xdr:col>2</xdr:col>
      <xdr:colOff>1981200</xdr:colOff>
      <xdr:row>9</xdr:row>
      <xdr:rowOff>200025</xdr:rowOff>
    </xdr:to>
    <xdr:sp macro="" textlink="">
      <xdr:nvSpPr>
        <xdr:cNvPr id="283" name="Text Box 8">
          <a:extLst>
            <a:ext uri="{FF2B5EF4-FFF2-40B4-BE49-F238E27FC236}">
              <a16:creationId xmlns:a16="http://schemas.microsoft.com/office/drawing/2014/main" id="{39A5EFA5-1629-48BE-848B-B17337B6EB13}"/>
            </a:ext>
          </a:extLst>
        </xdr:cNvPr>
        <xdr:cNvSpPr txBox="1">
          <a:spLocks noChangeArrowheads="1"/>
        </xdr:cNvSpPr>
      </xdr:nvSpPr>
      <xdr:spPr bwMode="auto">
        <a:xfrm>
          <a:off x="3305175" y="2686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84" name="Text Box 5">
          <a:extLst>
            <a:ext uri="{FF2B5EF4-FFF2-40B4-BE49-F238E27FC236}">
              <a16:creationId xmlns:a16="http://schemas.microsoft.com/office/drawing/2014/main" id="{485E5E4B-FF85-484D-ADA1-1BC77FB709AC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85" name="Text Box 6">
          <a:extLst>
            <a:ext uri="{FF2B5EF4-FFF2-40B4-BE49-F238E27FC236}">
              <a16:creationId xmlns:a16="http://schemas.microsoft.com/office/drawing/2014/main" id="{534F0731-9CB4-4914-8733-5BFE4A23333D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86" name="Text Box 7">
          <a:extLst>
            <a:ext uri="{FF2B5EF4-FFF2-40B4-BE49-F238E27FC236}">
              <a16:creationId xmlns:a16="http://schemas.microsoft.com/office/drawing/2014/main" id="{7D6D0A72-9B09-47BE-B1C0-FA8DE88926FF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87" name="Text Box 8">
          <a:extLst>
            <a:ext uri="{FF2B5EF4-FFF2-40B4-BE49-F238E27FC236}">
              <a16:creationId xmlns:a16="http://schemas.microsoft.com/office/drawing/2014/main" id="{420B3B9A-52D9-430A-A77C-F88E3AC39060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88" name="Text Box 10">
          <a:extLst>
            <a:ext uri="{FF2B5EF4-FFF2-40B4-BE49-F238E27FC236}">
              <a16:creationId xmlns:a16="http://schemas.microsoft.com/office/drawing/2014/main" id="{29EB8C2A-8D86-463A-A8B9-98CE24F46DAB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89" name="Text Box 11">
          <a:extLst>
            <a:ext uri="{FF2B5EF4-FFF2-40B4-BE49-F238E27FC236}">
              <a16:creationId xmlns:a16="http://schemas.microsoft.com/office/drawing/2014/main" id="{73C2FE4F-35FE-4C19-9D1F-18895E0473A6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90" name="Text Box 12">
          <a:extLst>
            <a:ext uri="{FF2B5EF4-FFF2-40B4-BE49-F238E27FC236}">
              <a16:creationId xmlns:a16="http://schemas.microsoft.com/office/drawing/2014/main" id="{AEAFDFF5-6D2E-443A-AEFE-7DACD7FD82C0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91" name="Text Box 13">
          <a:extLst>
            <a:ext uri="{FF2B5EF4-FFF2-40B4-BE49-F238E27FC236}">
              <a16:creationId xmlns:a16="http://schemas.microsoft.com/office/drawing/2014/main" id="{4B183BE7-143D-47CD-81ED-5EED7C47455C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92" name="Text Box 5">
          <a:extLst>
            <a:ext uri="{FF2B5EF4-FFF2-40B4-BE49-F238E27FC236}">
              <a16:creationId xmlns:a16="http://schemas.microsoft.com/office/drawing/2014/main" id="{AF4DDB01-0B38-4849-A8CA-4CF17A72EEF7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93" name="Text Box 6">
          <a:extLst>
            <a:ext uri="{FF2B5EF4-FFF2-40B4-BE49-F238E27FC236}">
              <a16:creationId xmlns:a16="http://schemas.microsoft.com/office/drawing/2014/main" id="{13A94F8A-D7AB-42FE-8A23-B5133344DE6A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94" name="Text Box 7">
          <a:extLst>
            <a:ext uri="{FF2B5EF4-FFF2-40B4-BE49-F238E27FC236}">
              <a16:creationId xmlns:a16="http://schemas.microsoft.com/office/drawing/2014/main" id="{B8C85E02-DCB5-43DD-BBAF-FEB4BD45519C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95" name="Text Box 8">
          <a:extLst>
            <a:ext uri="{FF2B5EF4-FFF2-40B4-BE49-F238E27FC236}">
              <a16:creationId xmlns:a16="http://schemas.microsoft.com/office/drawing/2014/main" id="{8DA7BBC1-7642-4DB0-9DC6-250147180ACD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96" name="Text Box 5">
          <a:extLst>
            <a:ext uri="{FF2B5EF4-FFF2-40B4-BE49-F238E27FC236}">
              <a16:creationId xmlns:a16="http://schemas.microsoft.com/office/drawing/2014/main" id="{448FA1F4-1AAB-438C-8AE9-9A2397437C28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97" name="Text Box 6">
          <a:extLst>
            <a:ext uri="{FF2B5EF4-FFF2-40B4-BE49-F238E27FC236}">
              <a16:creationId xmlns:a16="http://schemas.microsoft.com/office/drawing/2014/main" id="{4F47C54D-AC93-40BD-B7D7-FD00738F7203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98" name="Text Box 7">
          <a:extLst>
            <a:ext uri="{FF2B5EF4-FFF2-40B4-BE49-F238E27FC236}">
              <a16:creationId xmlns:a16="http://schemas.microsoft.com/office/drawing/2014/main" id="{8AA51237-0FB7-4AA9-AACA-697BC0AF9CC3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299" name="Text Box 8">
          <a:extLst>
            <a:ext uri="{FF2B5EF4-FFF2-40B4-BE49-F238E27FC236}">
              <a16:creationId xmlns:a16="http://schemas.microsoft.com/office/drawing/2014/main" id="{492045F2-5D62-4ADB-A685-B841890FE628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00" name="Text Box 5">
          <a:extLst>
            <a:ext uri="{FF2B5EF4-FFF2-40B4-BE49-F238E27FC236}">
              <a16:creationId xmlns:a16="http://schemas.microsoft.com/office/drawing/2014/main" id="{9FB99665-7897-49A0-8333-945A1DBCCB59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01" name="Text Box 6">
          <a:extLst>
            <a:ext uri="{FF2B5EF4-FFF2-40B4-BE49-F238E27FC236}">
              <a16:creationId xmlns:a16="http://schemas.microsoft.com/office/drawing/2014/main" id="{EB3193D0-B42B-4061-AA46-FEACEBBACD82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02" name="Text Box 7">
          <a:extLst>
            <a:ext uri="{FF2B5EF4-FFF2-40B4-BE49-F238E27FC236}">
              <a16:creationId xmlns:a16="http://schemas.microsoft.com/office/drawing/2014/main" id="{CD80EEF3-27BD-45C1-B16A-7B6FBE789BEF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03" name="Text Box 8">
          <a:extLst>
            <a:ext uri="{FF2B5EF4-FFF2-40B4-BE49-F238E27FC236}">
              <a16:creationId xmlns:a16="http://schemas.microsoft.com/office/drawing/2014/main" id="{5E7DB2AE-430F-407C-8C58-ECDAFDC83E94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04" name="Text Box 5">
          <a:extLst>
            <a:ext uri="{FF2B5EF4-FFF2-40B4-BE49-F238E27FC236}">
              <a16:creationId xmlns:a16="http://schemas.microsoft.com/office/drawing/2014/main" id="{57DC9A1E-836A-47C1-88FA-B7A8071F90DB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05" name="Text Box 6">
          <a:extLst>
            <a:ext uri="{FF2B5EF4-FFF2-40B4-BE49-F238E27FC236}">
              <a16:creationId xmlns:a16="http://schemas.microsoft.com/office/drawing/2014/main" id="{6493FAA6-133C-4EA2-BF26-53016EB53901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06" name="Text Box 7">
          <a:extLst>
            <a:ext uri="{FF2B5EF4-FFF2-40B4-BE49-F238E27FC236}">
              <a16:creationId xmlns:a16="http://schemas.microsoft.com/office/drawing/2014/main" id="{270681E3-8ECE-4FA0-A4DC-1993E676E179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07" name="Text Box 8">
          <a:extLst>
            <a:ext uri="{FF2B5EF4-FFF2-40B4-BE49-F238E27FC236}">
              <a16:creationId xmlns:a16="http://schemas.microsoft.com/office/drawing/2014/main" id="{AAA513D3-9636-4387-AF8F-776789DDBEFE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08" name="Text Box 10">
          <a:extLst>
            <a:ext uri="{FF2B5EF4-FFF2-40B4-BE49-F238E27FC236}">
              <a16:creationId xmlns:a16="http://schemas.microsoft.com/office/drawing/2014/main" id="{9A60C180-6966-4E23-B7CF-8A8A3D3905DB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09" name="Text Box 11">
          <a:extLst>
            <a:ext uri="{FF2B5EF4-FFF2-40B4-BE49-F238E27FC236}">
              <a16:creationId xmlns:a16="http://schemas.microsoft.com/office/drawing/2014/main" id="{0DCD671B-87A7-4247-BE7E-5B0825B35736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10" name="Text Box 12">
          <a:extLst>
            <a:ext uri="{FF2B5EF4-FFF2-40B4-BE49-F238E27FC236}">
              <a16:creationId xmlns:a16="http://schemas.microsoft.com/office/drawing/2014/main" id="{70B42F8A-0C90-4C9B-9229-89499BFE63BB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11" name="Text Box 13">
          <a:extLst>
            <a:ext uri="{FF2B5EF4-FFF2-40B4-BE49-F238E27FC236}">
              <a16:creationId xmlns:a16="http://schemas.microsoft.com/office/drawing/2014/main" id="{AF07C9DB-69C0-456D-B254-7CCCF02139FB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12" name="Text Box 5">
          <a:extLst>
            <a:ext uri="{FF2B5EF4-FFF2-40B4-BE49-F238E27FC236}">
              <a16:creationId xmlns:a16="http://schemas.microsoft.com/office/drawing/2014/main" id="{3129DD20-DED8-45AF-AA00-B94711A36D0A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13" name="Text Box 6">
          <a:extLst>
            <a:ext uri="{FF2B5EF4-FFF2-40B4-BE49-F238E27FC236}">
              <a16:creationId xmlns:a16="http://schemas.microsoft.com/office/drawing/2014/main" id="{60A874F6-6239-46FF-8AC0-1226CF31C81C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14" name="Text Box 7">
          <a:extLst>
            <a:ext uri="{FF2B5EF4-FFF2-40B4-BE49-F238E27FC236}">
              <a16:creationId xmlns:a16="http://schemas.microsoft.com/office/drawing/2014/main" id="{38A36941-94DA-49F9-833A-F9CD55653E7D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15" name="Text Box 8">
          <a:extLst>
            <a:ext uri="{FF2B5EF4-FFF2-40B4-BE49-F238E27FC236}">
              <a16:creationId xmlns:a16="http://schemas.microsoft.com/office/drawing/2014/main" id="{EA822C09-0565-4440-815A-614D736EE3C6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16" name="Text Box 5">
          <a:extLst>
            <a:ext uri="{FF2B5EF4-FFF2-40B4-BE49-F238E27FC236}">
              <a16:creationId xmlns:a16="http://schemas.microsoft.com/office/drawing/2014/main" id="{CB25FE84-4176-4CF4-A31C-CD6A79E1B0DA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17" name="Text Box 6">
          <a:extLst>
            <a:ext uri="{FF2B5EF4-FFF2-40B4-BE49-F238E27FC236}">
              <a16:creationId xmlns:a16="http://schemas.microsoft.com/office/drawing/2014/main" id="{A55B0626-C62C-4F86-A8FE-E3C69A1BD7DA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18" name="Text Box 7">
          <a:extLst>
            <a:ext uri="{FF2B5EF4-FFF2-40B4-BE49-F238E27FC236}">
              <a16:creationId xmlns:a16="http://schemas.microsoft.com/office/drawing/2014/main" id="{E7587B00-14B7-4488-8321-F253095A1582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19" name="Text Box 8">
          <a:extLst>
            <a:ext uri="{FF2B5EF4-FFF2-40B4-BE49-F238E27FC236}">
              <a16:creationId xmlns:a16="http://schemas.microsoft.com/office/drawing/2014/main" id="{EC3FFAE2-B736-4C5B-928F-E837315F1D38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20" name="Text Box 5">
          <a:extLst>
            <a:ext uri="{FF2B5EF4-FFF2-40B4-BE49-F238E27FC236}">
              <a16:creationId xmlns:a16="http://schemas.microsoft.com/office/drawing/2014/main" id="{EE3C3376-0CC3-4CAB-AFFD-D8A5384B2AF4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21" name="Text Box 6">
          <a:extLst>
            <a:ext uri="{FF2B5EF4-FFF2-40B4-BE49-F238E27FC236}">
              <a16:creationId xmlns:a16="http://schemas.microsoft.com/office/drawing/2014/main" id="{A2397E54-666A-44C5-9469-ABD9070BD225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22" name="Text Box 7">
          <a:extLst>
            <a:ext uri="{FF2B5EF4-FFF2-40B4-BE49-F238E27FC236}">
              <a16:creationId xmlns:a16="http://schemas.microsoft.com/office/drawing/2014/main" id="{047B6671-685A-4B06-8AE5-BB6A3863CF61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2171700</xdr:colOff>
      <xdr:row>9</xdr:row>
      <xdr:rowOff>0</xdr:rowOff>
    </xdr:from>
    <xdr:to>
      <xdr:col>2</xdr:col>
      <xdr:colOff>2266950</xdr:colOff>
      <xdr:row>9</xdr:row>
      <xdr:rowOff>28575</xdr:rowOff>
    </xdr:to>
    <xdr:sp macro="" textlink="">
      <xdr:nvSpPr>
        <xdr:cNvPr id="323" name="Text Box 8">
          <a:extLst>
            <a:ext uri="{FF2B5EF4-FFF2-40B4-BE49-F238E27FC236}">
              <a16:creationId xmlns:a16="http://schemas.microsoft.com/office/drawing/2014/main" id="{8E4BE036-3E4A-4BA1-AFCC-CE8FFE66F37A}"/>
            </a:ext>
          </a:extLst>
        </xdr:cNvPr>
        <xdr:cNvSpPr txBox="1">
          <a:spLocks noChangeArrowheads="1"/>
        </xdr:cNvSpPr>
      </xdr:nvSpPr>
      <xdr:spPr bwMode="auto">
        <a:xfrm>
          <a:off x="3571875" y="268605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24" name="Text Box 20">
          <a:extLst>
            <a:ext uri="{FF2B5EF4-FFF2-40B4-BE49-F238E27FC236}">
              <a16:creationId xmlns:a16="http://schemas.microsoft.com/office/drawing/2014/main" id="{2EDB19EB-F694-48E5-BF69-E0C8612475E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25" name="Text Box 21">
          <a:extLst>
            <a:ext uri="{FF2B5EF4-FFF2-40B4-BE49-F238E27FC236}">
              <a16:creationId xmlns:a16="http://schemas.microsoft.com/office/drawing/2014/main" id="{48AA47F5-8C9D-4DE2-923E-55F5182D44EF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26" name="Text Box 20">
          <a:extLst>
            <a:ext uri="{FF2B5EF4-FFF2-40B4-BE49-F238E27FC236}">
              <a16:creationId xmlns:a16="http://schemas.microsoft.com/office/drawing/2014/main" id="{C2AE0109-1F91-418B-9BA0-01CB75A6315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27" name="Text Box 21">
          <a:extLst>
            <a:ext uri="{FF2B5EF4-FFF2-40B4-BE49-F238E27FC236}">
              <a16:creationId xmlns:a16="http://schemas.microsoft.com/office/drawing/2014/main" id="{9E5BCFFE-7EA0-46E3-AC99-BFC40A95F5F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28" name="Text Box 20">
          <a:extLst>
            <a:ext uri="{FF2B5EF4-FFF2-40B4-BE49-F238E27FC236}">
              <a16:creationId xmlns:a16="http://schemas.microsoft.com/office/drawing/2014/main" id="{67C31DAE-E445-4E98-BB0D-817370A0DDE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29" name="Text Box 21">
          <a:extLst>
            <a:ext uri="{FF2B5EF4-FFF2-40B4-BE49-F238E27FC236}">
              <a16:creationId xmlns:a16="http://schemas.microsoft.com/office/drawing/2014/main" id="{0D12C0F3-264A-4E14-82A7-A83EC3DAF93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30" name="Text Box 20">
          <a:extLst>
            <a:ext uri="{FF2B5EF4-FFF2-40B4-BE49-F238E27FC236}">
              <a16:creationId xmlns:a16="http://schemas.microsoft.com/office/drawing/2014/main" id="{ED0D9408-A048-4DB8-8103-1813A1A8E19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31" name="Text Box 21">
          <a:extLst>
            <a:ext uri="{FF2B5EF4-FFF2-40B4-BE49-F238E27FC236}">
              <a16:creationId xmlns:a16="http://schemas.microsoft.com/office/drawing/2014/main" id="{BA0284E9-39D2-4023-9788-56751717505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32" name="Text Box 20">
          <a:extLst>
            <a:ext uri="{FF2B5EF4-FFF2-40B4-BE49-F238E27FC236}">
              <a16:creationId xmlns:a16="http://schemas.microsoft.com/office/drawing/2014/main" id="{D1678E0B-022A-4528-AEF0-429DEA77EC7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33" name="Text Box 21">
          <a:extLst>
            <a:ext uri="{FF2B5EF4-FFF2-40B4-BE49-F238E27FC236}">
              <a16:creationId xmlns:a16="http://schemas.microsoft.com/office/drawing/2014/main" id="{7E9B1F11-EE6A-4281-A615-47A637BB134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34" name="Text Box 20">
          <a:extLst>
            <a:ext uri="{FF2B5EF4-FFF2-40B4-BE49-F238E27FC236}">
              <a16:creationId xmlns:a16="http://schemas.microsoft.com/office/drawing/2014/main" id="{329CAAC2-FFA0-4420-9484-05F6DFED3BF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35" name="Text Box 21">
          <a:extLst>
            <a:ext uri="{FF2B5EF4-FFF2-40B4-BE49-F238E27FC236}">
              <a16:creationId xmlns:a16="http://schemas.microsoft.com/office/drawing/2014/main" id="{0FBC35EB-C703-4CA4-88EA-C54DC2D5C8C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36" name="Text Box 20">
          <a:extLst>
            <a:ext uri="{FF2B5EF4-FFF2-40B4-BE49-F238E27FC236}">
              <a16:creationId xmlns:a16="http://schemas.microsoft.com/office/drawing/2014/main" id="{C5155F8E-C6B1-4A32-9FF2-DC6C084DF76B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37" name="Text Box 21">
          <a:extLst>
            <a:ext uri="{FF2B5EF4-FFF2-40B4-BE49-F238E27FC236}">
              <a16:creationId xmlns:a16="http://schemas.microsoft.com/office/drawing/2014/main" id="{36C6154C-1AF1-4D8B-B4F4-D999B44F12A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38" name="Text Box 20">
          <a:extLst>
            <a:ext uri="{FF2B5EF4-FFF2-40B4-BE49-F238E27FC236}">
              <a16:creationId xmlns:a16="http://schemas.microsoft.com/office/drawing/2014/main" id="{007F9E23-CF0A-4AA0-9E98-7C30BBA7DFE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39" name="Text Box 21">
          <a:extLst>
            <a:ext uri="{FF2B5EF4-FFF2-40B4-BE49-F238E27FC236}">
              <a16:creationId xmlns:a16="http://schemas.microsoft.com/office/drawing/2014/main" id="{377540DC-B49A-44A5-AD37-632C8C64BDE4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40" name="Text Box 20">
          <a:extLst>
            <a:ext uri="{FF2B5EF4-FFF2-40B4-BE49-F238E27FC236}">
              <a16:creationId xmlns:a16="http://schemas.microsoft.com/office/drawing/2014/main" id="{46981233-C7CC-4D76-A60D-31FD7DB6360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41" name="Text Box 21">
          <a:extLst>
            <a:ext uri="{FF2B5EF4-FFF2-40B4-BE49-F238E27FC236}">
              <a16:creationId xmlns:a16="http://schemas.microsoft.com/office/drawing/2014/main" id="{3F9328BE-891B-4A5A-8A04-FC51986CB3E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42" name="Text Box 20">
          <a:extLst>
            <a:ext uri="{FF2B5EF4-FFF2-40B4-BE49-F238E27FC236}">
              <a16:creationId xmlns:a16="http://schemas.microsoft.com/office/drawing/2014/main" id="{5FE2F0DB-255F-4201-919F-B22F24D2BA0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43" name="Text Box 21">
          <a:extLst>
            <a:ext uri="{FF2B5EF4-FFF2-40B4-BE49-F238E27FC236}">
              <a16:creationId xmlns:a16="http://schemas.microsoft.com/office/drawing/2014/main" id="{E023ADF8-42CE-4558-BCA8-AF1D0CFA57A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44" name="Text Box 20">
          <a:extLst>
            <a:ext uri="{FF2B5EF4-FFF2-40B4-BE49-F238E27FC236}">
              <a16:creationId xmlns:a16="http://schemas.microsoft.com/office/drawing/2014/main" id="{18F4EF51-D550-4035-B0BE-BCD1829E439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45" name="Text Box 21">
          <a:extLst>
            <a:ext uri="{FF2B5EF4-FFF2-40B4-BE49-F238E27FC236}">
              <a16:creationId xmlns:a16="http://schemas.microsoft.com/office/drawing/2014/main" id="{A0247992-419D-4A94-9F7D-D4352BDF9EA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46" name="Text Box 20">
          <a:extLst>
            <a:ext uri="{FF2B5EF4-FFF2-40B4-BE49-F238E27FC236}">
              <a16:creationId xmlns:a16="http://schemas.microsoft.com/office/drawing/2014/main" id="{E10DEB64-644B-4AF9-B894-8818B82C3BB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47" name="Text Box 21">
          <a:extLst>
            <a:ext uri="{FF2B5EF4-FFF2-40B4-BE49-F238E27FC236}">
              <a16:creationId xmlns:a16="http://schemas.microsoft.com/office/drawing/2014/main" id="{85A4A975-7FC7-4FE1-AF96-6C20C645930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48" name="Text Box 20">
          <a:extLst>
            <a:ext uri="{FF2B5EF4-FFF2-40B4-BE49-F238E27FC236}">
              <a16:creationId xmlns:a16="http://schemas.microsoft.com/office/drawing/2014/main" id="{8FF946E2-C7DB-4F1F-B59E-A11F94C7A81F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49" name="Text Box 21">
          <a:extLst>
            <a:ext uri="{FF2B5EF4-FFF2-40B4-BE49-F238E27FC236}">
              <a16:creationId xmlns:a16="http://schemas.microsoft.com/office/drawing/2014/main" id="{ED3C1D59-C014-47CD-B5CE-F3E3BA9AC867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50" name="Text Box 20">
          <a:extLst>
            <a:ext uri="{FF2B5EF4-FFF2-40B4-BE49-F238E27FC236}">
              <a16:creationId xmlns:a16="http://schemas.microsoft.com/office/drawing/2014/main" id="{471AED28-4AFB-4BB5-B4F6-F9CC01519AB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51" name="Text Box 21">
          <a:extLst>
            <a:ext uri="{FF2B5EF4-FFF2-40B4-BE49-F238E27FC236}">
              <a16:creationId xmlns:a16="http://schemas.microsoft.com/office/drawing/2014/main" id="{B255BE04-7690-4E7F-A039-84EA46D2FE64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52" name="Text Box 20">
          <a:extLst>
            <a:ext uri="{FF2B5EF4-FFF2-40B4-BE49-F238E27FC236}">
              <a16:creationId xmlns:a16="http://schemas.microsoft.com/office/drawing/2014/main" id="{936222DF-1C01-4346-81C7-3B76AD0DBEE4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53" name="Text Box 21">
          <a:extLst>
            <a:ext uri="{FF2B5EF4-FFF2-40B4-BE49-F238E27FC236}">
              <a16:creationId xmlns:a16="http://schemas.microsoft.com/office/drawing/2014/main" id="{71C7C731-2BF3-44E3-945D-79ADE15BBD3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54" name="Text Box 20">
          <a:extLst>
            <a:ext uri="{FF2B5EF4-FFF2-40B4-BE49-F238E27FC236}">
              <a16:creationId xmlns:a16="http://schemas.microsoft.com/office/drawing/2014/main" id="{7A4F01A3-274F-4925-AFBD-70EAD54F290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55" name="Text Box 21">
          <a:extLst>
            <a:ext uri="{FF2B5EF4-FFF2-40B4-BE49-F238E27FC236}">
              <a16:creationId xmlns:a16="http://schemas.microsoft.com/office/drawing/2014/main" id="{13340B06-2D67-418B-9BAD-8B0F72BAE9E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56" name="Text Box 20">
          <a:extLst>
            <a:ext uri="{FF2B5EF4-FFF2-40B4-BE49-F238E27FC236}">
              <a16:creationId xmlns:a16="http://schemas.microsoft.com/office/drawing/2014/main" id="{1626AEF7-D65E-485A-BCA0-4091FCEC777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57" name="Text Box 21">
          <a:extLst>
            <a:ext uri="{FF2B5EF4-FFF2-40B4-BE49-F238E27FC236}">
              <a16:creationId xmlns:a16="http://schemas.microsoft.com/office/drawing/2014/main" id="{FFF3F6D2-934D-4F63-91E5-3C609107FBD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58" name="Text Box 20">
          <a:extLst>
            <a:ext uri="{FF2B5EF4-FFF2-40B4-BE49-F238E27FC236}">
              <a16:creationId xmlns:a16="http://schemas.microsoft.com/office/drawing/2014/main" id="{22286BA7-C9BA-4EA6-9761-D00F2C9C971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59" name="Text Box 21">
          <a:extLst>
            <a:ext uri="{FF2B5EF4-FFF2-40B4-BE49-F238E27FC236}">
              <a16:creationId xmlns:a16="http://schemas.microsoft.com/office/drawing/2014/main" id="{0FB48BC0-7393-4439-80C0-8E4330D78A0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60" name="Text Box 20">
          <a:extLst>
            <a:ext uri="{FF2B5EF4-FFF2-40B4-BE49-F238E27FC236}">
              <a16:creationId xmlns:a16="http://schemas.microsoft.com/office/drawing/2014/main" id="{ACC9D2FD-CDDE-4D3A-A4F1-8B268CC1E1B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61" name="Text Box 21">
          <a:extLst>
            <a:ext uri="{FF2B5EF4-FFF2-40B4-BE49-F238E27FC236}">
              <a16:creationId xmlns:a16="http://schemas.microsoft.com/office/drawing/2014/main" id="{6B56A97F-EE34-48B1-A372-32E8A6719B8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62" name="Text Box 20">
          <a:extLst>
            <a:ext uri="{FF2B5EF4-FFF2-40B4-BE49-F238E27FC236}">
              <a16:creationId xmlns:a16="http://schemas.microsoft.com/office/drawing/2014/main" id="{F624D041-4E28-4EED-8333-C70CDE96D2F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63" name="Text Box 21">
          <a:extLst>
            <a:ext uri="{FF2B5EF4-FFF2-40B4-BE49-F238E27FC236}">
              <a16:creationId xmlns:a16="http://schemas.microsoft.com/office/drawing/2014/main" id="{B5096007-6DA7-448D-8CBE-089886288A7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64" name="Text Box 20">
          <a:extLst>
            <a:ext uri="{FF2B5EF4-FFF2-40B4-BE49-F238E27FC236}">
              <a16:creationId xmlns:a16="http://schemas.microsoft.com/office/drawing/2014/main" id="{BBA139BE-FF8F-4340-BA72-676FB980835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65" name="Text Box 21">
          <a:extLst>
            <a:ext uri="{FF2B5EF4-FFF2-40B4-BE49-F238E27FC236}">
              <a16:creationId xmlns:a16="http://schemas.microsoft.com/office/drawing/2014/main" id="{EA866058-36FD-42CE-BB43-7174DC06730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66" name="Text Box 20">
          <a:extLst>
            <a:ext uri="{FF2B5EF4-FFF2-40B4-BE49-F238E27FC236}">
              <a16:creationId xmlns:a16="http://schemas.microsoft.com/office/drawing/2014/main" id="{752DDB67-5E34-46BB-9042-05999B2BA0E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67" name="Text Box 21">
          <a:extLst>
            <a:ext uri="{FF2B5EF4-FFF2-40B4-BE49-F238E27FC236}">
              <a16:creationId xmlns:a16="http://schemas.microsoft.com/office/drawing/2014/main" id="{AE439127-A0D2-4B46-BBCB-E35A69DA367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68" name="Text Box 20">
          <a:extLst>
            <a:ext uri="{FF2B5EF4-FFF2-40B4-BE49-F238E27FC236}">
              <a16:creationId xmlns:a16="http://schemas.microsoft.com/office/drawing/2014/main" id="{A4488806-198D-430C-B7A3-42B85C4AAEF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69" name="Text Box 21">
          <a:extLst>
            <a:ext uri="{FF2B5EF4-FFF2-40B4-BE49-F238E27FC236}">
              <a16:creationId xmlns:a16="http://schemas.microsoft.com/office/drawing/2014/main" id="{354E6095-A630-4C1F-B89E-A04317ACD7F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70" name="Text Box 20">
          <a:extLst>
            <a:ext uri="{FF2B5EF4-FFF2-40B4-BE49-F238E27FC236}">
              <a16:creationId xmlns:a16="http://schemas.microsoft.com/office/drawing/2014/main" id="{FE34E604-4D1D-44D0-8874-6433A9981A0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71" name="Text Box 21">
          <a:extLst>
            <a:ext uri="{FF2B5EF4-FFF2-40B4-BE49-F238E27FC236}">
              <a16:creationId xmlns:a16="http://schemas.microsoft.com/office/drawing/2014/main" id="{842967A6-D73A-4265-BD01-C5EA803D493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72" name="Text Box 20">
          <a:extLst>
            <a:ext uri="{FF2B5EF4-FFF2-40B4-BE49-F238E27FC236}">
              <a16:creationId xmlns:a16="http://schemas.microsoft.com/office/drawing/2014/main" id="{B8E19C80-A704-432E-AC48-F6F2A3925F9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73" name="Text Box 21">
          <a:extLst>
            <a:ext uri="{FF2B5EF4-FFF2-40B4-BE49-F238E27FC236}">
              <a16:creationId xmlns:a16="http://schemas.microsoft.com/office/drawing/2014/main" id="{CB072258-CC11-4230-B018-D96C8E7A072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74" name="Text Box 20">
          <a:extLst>
            <a:ext uri="{FF2B5EF4-FFF2-40B4-BE49-F238E27FC236}">
              <a16:creationId xmlns:a16="http://schemas.microsoft.com/office/drawing/2014/main" id="{8BB42D3A-8549-4273-A815-A69BEDD2108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75" name="Text Box 21">
          <a:extLst>
            <a:ext uri="{FF2B5EF4-FFF2-40B4-BE49-F238E27FC236}">
              <a16:creationId xmlns:a16="http://schemas.microsoft.com/office/drawing/2014/main" id="{C31B9D3E-B1C8-4536-8BB4-1ED4591E7F6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76" name="Text Box 20">
          <a:extLst>
            <a:ext uri="{FF2B5EF4-FFF2-40B4-BE49-F238E27FC236}">
              <a16:creationId xmlns:a16="http://schemas.microsoft.com/office/drawing/2014/main" id="{40456F80-D0D8-4A99-A68A-3B7F863846CD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77" name="Text Box 21">
          <a:extLst>
            <a:ext uri="{FF2B5EF4-FFF2-40B4-BE49-F238E27FC236}">
              <a16:creationId xmlns:a16="http://schemas.microsoft.com/office/drawing/2014/main" id="{1C2BE2D1-EDF6-491D-ACCB-57F155BC3EE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78" name="Text Box 20">
          <a:extLst>
            <a:ext uri="{FF2B5EF4-FFF2-40B4-BE49-F238E27FC236}">
              <a16:creationId xmlns:a16="http://schemas.microsoft.com/office/drawing/2014/main" id="{6DA13271-A120-481B-BCBB-C92DAD4F6EB4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79" name="Text Box 21">
          <a:extLst>
            <a:ext uri="{FF2B5EF4-FFF2-40B4-BE49-F238E27FC236}">
              <a16:creationId xmlns:a16="http://schemas.microsoft.com/office/drawing/2014/main" id="{84374579-B452-4410-9BEA-769404EDA6F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80" name="Text Box 20">
          <a:extLst>
            <a:ext uri="{FF2B5EF4-FFF2-40B4-BE49-F238E27FC236}">
              <a16:creationId xmlns:a16="http://schemas.microsoft.com/office/drawing/2014/main" id="{FBAB6A14-2D51-4D20-BCA3-7A15EAF5803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81" name="Text Box 21">
          <a:extLst>
            <a:ext uri="{FF2B5EF4-FFF2-40B4-BE49-F238E27FC236}">
              <a16:creationId xmlns:a16="http://schemas.microsoft.com/office/drawing/2014/main" id="{5E8C65E5-A302-4168-8A67-2091634D48B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82" name="Text Box 20">
          <a:extLst>
            <a:ext uri="{FF2B5EF4-FFF2-40B4-BE49-F238E27FC236}">
              <a16:creationId xmlns:a16="http://schemas.microsoft.com/office/drawing/2014/main" id="{3068A56F-828E-4695-AD79-2151011D671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83" name="Text Box 21">
          <a:extLst>
            <a:ext uri="{FF2B5EF4-FFF2-40B4-BE49-F238E27FC236}">
              <a16:creationId xmlns:a16="http://schemas.microsoft.com/office/drawing/2014/main" id="{718FD70C-2FFA-44FA-A7DB-DF519931B734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84" name="Text Box 20">
          <a:extLst>
            <a:ext uri="{FF2B5EF4-FFF2-40B4-BE49-F238E27FC236}">
              <a16:creationId xmlns:a16="http://schemas.microsoft.com/office/drawing/2014/main" id="{79BD9033-0F25-4C71-8FD1-4AB776068A4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85" name="Text Box 21">
          <a:extLst>
            <a:ext uri="{FF2B5EF4-FFF2-40B4-BE49-F238E27FC236}">
              <a16:creationId xmlns:a16="http://schemas.microsoft.com/office/drawing/2014/main" id="{84E52B7E-F3E0-48E3-87A7-2510F97E4DD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86" name="Text Box 20">
          <a:extLst>
            <a:ext uri="{FF2B5EF4-FFF2-40B4-BE49-F238E27FC236}">
              <a16:creationId xmlns:a16="http://schemas.microsoft.com/office/drawing/2014/main" id="{80D98844-EAE5-4248-BBD2-3BBEFA06E1DB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87" name="Text Box 21">
          <a:extLst>
            <a:ext uri="{FF2B5EF4-FFF2-40B4-BE49-F238E27FC236}">
              <a16:creationId xmlns:a16="http://schemas.microsoft.com/office/drawing/2014/main" id="{2BC8B265-AE01-4F69-86A2-827A7FB27FA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88" name="Text Box 20">
          <a:extLst>
            <a:ext uri="{FF2B5EF4-FFF2-40B4-BE49-F238E27FC236}">
              <a16:creationId xmlns:a16="http://schemas.microsoft.com/office/drawing/2014/main" id="{AEDD2D64-07A4-45B6-8704-696F1966F96B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89" name="Text Box 21">
          <a:extLst>
            <a:ext uri="{FF2B5EF4-FFF2-40B4-BE49-F238E27FC236}">
              <a16:creationId xmlns:a16="http://schemas.microsoft.com/office/drawing/2014/main" id="{D642CF01-F035-4951-91AC-FACE9BCCBA5F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90" name="Text Box 20">
          <a:extLst>
            <a:ext uri="{FF2B5EF4-FFF2-40B4-BE49-F238E27FC236}">
              <a16:creationId xmlns:a16="http://schemas.microsoft.com/office/drawing/2014/main" id="{E14D92B4-8E7E-4C03-A745-D098163DAD0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91" name="Text Box 21">
          <a:extLst>
            <a:ext uri="{FF2B5EF4-FFF2-40B4-BE49-F238E27FC236}">
              <a16:creationId xmlns:a16="http://schemas.microsoft.com/office/drawing/2014/main" id="{2BF40886-4DE7-4FED-8912-B3E047871DEB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92" name="Text Box 20">
          <a:extLst>
            <a:ext uri="{FF2B5EF4-FFF2-40B4-BE49-F238E27FC236}">
              <a16:creationId xmlns:a16="http://schemas.microsoft.com/office/drawing/2014/main" id="{484962FC-6935-42AF-B420-727D66038F8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93" name="Text Box 21">
          <a:extLst>
            <a:ext uri="{FF2B5EF4-FFF2-40B4-BE49-F238E27FC236}">
              <a16:creationId xmlns:a16="http://schemas.microsoft.com/office/drawing/2014/main" id="{15BD8647-3A3D-43EA-B44A-E8063F185C2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94" name="Text Box 20">
          <a:extLst>
            <a:ext uri="{FF2B5EF4-FFF2-40B4-BE49-F238E27FC236}">
              <a16:creationId xmlns:a16="http://schemas.microsoft.com/office/drawing/2014/main" id="{71D46B7A-A9A6-42BA-BCCB-DB3CEDBD3A1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95" name="Text Box 21">
          <a:extLst>
            <a:ext uri="{FF2B5EF4-FFF2-40B4-BE49-F238E27FC236}">
              <a16:creationId xmlns:a16="http://schemas.microsoft.com/office/drawing/2014/main" id="{F7BE4255-D9DF-484B-B894-75DCE773893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96" name="Text Box 20">
          <a:extLst>
            <a:ext uri="{FF2B5EF4-FFF2-40B4-BE49-F238E27FC236}">
              <a16:creationId xmlns:a16="http://schemas.microsoft.com/office/drawing/2014/main" id="{770EC3BB-630C-4BA9-BE1B-22CCA229EF7B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97" name="Text Box 21">
          <a:extLst>
            <a:ext uri="{FF2B5EF4-FFF2-40B4-BE49-F238E27FC236}">
              <a16:creationId xmlns:a16="http://schemas.microsoft.com/office/drawing/2014/main" id="{EFDC3164-3E16-4A78-A473-811E9665F05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98" name="Text Box 20">
          <a:extLst>
            <a:ext uri="{FF2B5EF4-FFF2-40B4-BE49-F238E27FC236}">
              <a16:creationId xmlns:a16="http://schemas.microsoft.com/office/drawing/2014/main" id="{5A2F71DA-48A7-4AD4-B126-3221CA59AF7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399" name="Text Box 21">
          <a:extLst>
            <a:ext uri="{FF2B5EF4-FFF2-40B4-BE49-F238E27FC236}">
              <a16:creationId xmlns:a16="http://schemas.microsoft.com/office/drawing/2014/main" id="{EF7EB4BE-9E86-4854-8605-4F6FFCCE126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00" name="Text Box 20">
          <a:extLst>
            <a:ext uri="{FF2B5EF4-FFF2-40B4-BE49-F238E27FC236}">
              <a16:creationId xmlns:a16="http://schemas.microsoft.com/office/drawing/2014/main" id="{E4E6DDDC-3EC7-4D51-8C85-C57BBC5E5AE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01" name="Text Box 21">
          <a:extLst>
            <a:ext uri="{FF2B5EF4-FFF2-40B4-BE49-F238E27FC236}">
              <a16:creationId xmlns:a16="http://schemas.microsoft.com/office/drawing/2014/main" id="{AAE355C4-4DAE-456A-8A00-BE9433AEC8E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02" name="Text Box 20">
          <a:extLst>
            <a:ext uri="{FF2B5EF4-FFF2-40B4-BE49-F238E27FC236}">
              <a16:creationId xmlns:a16="http://schemas.microsoft.com/office/drawing/2014/main" id="{0B7F0199-F592-426B-8B5F-DE3426CF00C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03" name="Text Box 21">
          <a:extLst>
            <a:ext uri="{FF2B5EF4-FFF2-40B4-BE49-F238E27FC236}">
              <a16:creationId xmlns:a16="http://schemas.microsoft.com/office/drawing/2014/main" id="{E25E9F2A-7A2F-4D2A-ACBB-25BC74A260E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04" name="Text Box 20">
          <a:extLst>
            <a:ext uri="{FF2B5EF4-FFF2-40B4-BE49-F238E27FC236}">
              <a16:creationId xmlns:a16="http://schemas.microsoft.com/office/drawing/2014/main" id="{B3477611-E6F3-4F24-8E38-10934A24D6E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05" name="Text Box 21">
          <a:extLst>
            <a:ext uri="{FF2B5EF4-FFF2-40B4-BE49-F238E27FC236}">
              <a16:creationId xmlns:a16="http://schemas.microsoft.com/office/drawing/2014/main" id="{784869B2-3897-4A4E-AF47-4C93047C54B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06" name="Text Box 20">
          <a:extLst>
            <a:ext uri="{FF2B5EF4-FFF2-40B4-BE49-F238E27FC236}">
              <a16:creationId xmlns:a16="http://schemas.microsoft.com/office/drawing/2014/main" id="{26EB8E31-8B19-43DD-957A-394CA8EC1F8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07" name="Text Box 21">
          <a:extLst>
            <a:ext uri="{FF2B5EF4-FFF2-40B4-BE49-F238E27FC236}">
              <a16:creationId xmlns:a16="http://schemas.microsoft.com/office/drawing/2014/main" id="{5D450518-F11D-4A70-926D-0D1F09F77C64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08" name="Text Box 20">
          <a:extLst>
            <a:ext uri="{FF2B5EF4-FFF2-40B4-BE49-F238E27FC236}">
              <a16:creationId xmlns:a16="http://schemas.microsoft.com/office/drawing/2014/main" id="{2ADE927D-602E-4866-96DE-58C22790D4D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09" name="Text Box 21">
          <a:extLst>
            <a:ext uri="{FF2B5EF4-FFF2-40B4-BE49-F238E27FC236}">
              <a16:creationId xmlns:a16="http://schemas.microsoft.com/office/drawing/2014/main" id="{AF204E69-84B6-4BEF-B010-16EC47B1DBCF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10" name="Text Box 20">
          <a:extLst>
            <a:ext uri="{FF2B5EF4-FFF2-40B4-BE49-F238E27FC236}">
              <a16:creationId xmlns:a16="http://schemas.microsoft.com/office/drawing/2014/main" id="{D89E56B1-147C-4EA4-AC8D-58ED4B823AB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11" name="Text Box 21">
          <a:extLst>
            <a:ext uri="{FF2B5EF4-FFF2-40B4-BE49-F238E27FC236}">
              <a16:creationId xmlns:a16="http://schemas.microsoft.com/office/drawing/2014/main" id="{924FFF2C-C654-4C6D-96BB-BBF391C2C97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12" name="Text Box 20">
          <a:extLst>
            <a:ext uri="{FF2B5EF4-FFF2-40B4-BE49-F238E27FC236}">
              <a16:creationId xmlns:a16="http://schemas.microsoft.com/office/drawing/2014/main" id="{BBB98B4A-6B13-4076-AE2A-644E7A56F73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13" name="Text Box 21">
          <a:extLst>
            <a:ext uri="{FF2B5EF4-FFF2-40B4-BE49-F238E27FC236}">
              <a16:creationId xmlns:a16="http://schemas.microsoft.com/office/drawing/2014/main" id="{3E167050-C25D-466C-83E8-6976079DF76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14" name="Text Box 20">
          <a:extLst>
            <a:ext uri="{FF2B5EF4-FFF2-40B4-BE49-F238E27FC236}">
              <a16:creationId xmlns:a16="http://schemas.microsoft.com/office/drawing/2014/main" id="{55D6E405-D1DE-46C8-8F93-074D17273FB7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15" name="Text Box 21">
          <a:extLst>
            <a:ext uri="{FF2B5EF4-FFF2-40B4-BE49-F238E27FC236}">
              <a16:creationId xmlns:a16="http://schemas.microsoft.com/office/drawing/2014/main" id="{9126F6BA-6169-43A4-AFC5-05328690D95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16" name="Text Box 20">
          <a:extLst>
            <a:ext uri="{FF2B5EF4-FFF2-40B4-BE49-F238E27FC236}">
              <a16:creationId xmlns:a16="http://schemas.microsoft.com/office/drawing/2014/main" id="{AC35E761-5CEF-4D0A-9E16-4A494C8F476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17" name="Text Box 21">
          <a:extLst>
            <a:ext uri="{FF2B5EF4-FFF2-40B4-BE49-F238E27FC236}">
              <a16:creationId xmlns:a16="http://schemas.microsoft.com/office/drawing/2014/main" id="{8D58D57A-37FC-46CF-A199-160893620CE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18" name="Text Box 20">
          <a:extLst>
            <a:ext uri="{FF2B5EF4-FFF2-40B4-BE49-F238E27FC236}">
              <a16:creationId xmlns:a16="http://schemas.microsoft.com/office/drawing/2014/main" id="{E455D67A-3309-4EDC-83C1-12630E236F1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19" name="Text Box 21">
          <a:extLst>
            <a:ext uri="{FF2B5EF4-FFF2-40B4-BE49-F238E27FC236}">
              <a16:creationId xmlns:a16="http://schemas.microsoft.com/office/drawing/2014/main" id="{702B080D-4E55-4379-A86E-6C74224DDF2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20" name="Text Box 20">
          <a:extLst>
            <a:ext uri="{FF2B5EF4-FFF2-40B4-BE49-F238E27FC236}">
              <a16:creationId xmlns:a16="http://schemas.microsoft.com/office/drawing/2014/main" id="{42594509-1A10-4D71-9DA9-0D807B9B335F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21" name="Text Box 21">
          <a:extLst>
            <a:ext uri="{FF2B5EF4-FFF2-40B4-BE49-F238E27FC236}">
              <a16:creationId xmlns:a16="http://schemas.microsoft.com/office/drawing/2014/main" id="{DFF38EDA-D00D-45BE-A516-95687374811D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22" name="Text Box 20">
          <a:extLst>
            <a:ext uri="{FF2B5EF4-FFF2-40B4-BE49-F238E27FC236}">
              <a16:creationId xmlns:a16="http://schemas.microsoft.com/office/drawing/2014/main" id="{886D2A80-39DB-45BC-A421-70A3E6A6E68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23" name="Text Box 21">
          <a:extLst>
            <a:ext uri="{FF2B5EF4-FFF2-40B4-BE49-F238E27FC236}">
              <a16:creationId xmlns:a16="http://schemas.microsoft.com/office/drawing/2014/main" id="{47687281-5FB2-46AF-821E-6C6DD505E58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24" name="Text Box 20">
          <a:extLst>
            <a:ext uri="{FF2B5EF4-FFF2-40B4-BE49-F238E27FC236}">
              <a16:creationId xmlns:a16="http://schemas.microsoft.com/office/drawing/2014/main" id="{8DC6ED9A-471A-4ECD-BE79-B32E866A386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25" name="Text Box 21">
          <a:extLst>
            <a:ext uri="{FF2B5EF4-FFF2-40B4-BE49-F238E27FC236}">
              <a16:creationId xmlns:a16="http://schemas.microsoft.com/office/drawing/2014/main" id="{41FC7D74-3EF2-470C-AD82-436CEE51018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26" name="Text Box 20">
          <a:extLst>
            <a:ext uri="{FF2B5EF4-FFF2-40B4-BE49-F238E27FC236}">
              <a16:creationId xmlns:a16="http://schemas.microsoft.com/office/drawing/2014/main" id="{C182BD71-FBB3-4DC3-82EC-84EBAA9C9D9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27" name="Text Box 21">
          <a:extLst>
            <a:ext uri="{FF2B5EF4-FFF2-40B4-BE49-F238E27FC236}">
              <a16:creationId xmlns:a16="http://schemas.microsoft.com/office/drawing/2014/main" id="{BB6A6DC2-381D-4B70-8338-2DA4E6E8775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28" name="Text Box 20">
          <a:extLst>
            <a:ext uri="{FF2B5EF4-FFF2-40B4-BE49-F238E27FC236}">
              <a16:creationId xmlns:a16="http://schemas.microsoft.com/office/drawing/2014/main" id="{7CA63C59-0F2E-4BDA-98BE-B737ACDDD08D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29" name="Text Box 21">
          <a:extLst>
            <a:ext uri="{FF2B5EF4-FFF2-40B4-BE49-F238E27FC236}">
              <a16:creationId xmlns:a16="http://schemas.microsoft.com/office/drawing/2014/main" id="{AA0E2597-1290-4855-ACA2-AEBA4340F80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30" name="Text Box 20">
          <a:extLst>
            <a:ext uri="{FF2B5EF4-FFF2-40B4-BE49-F238E27FC236}">
              <a16:creationId xmlns:a16="http://schemas.microsoft.com/office/drawing/2014/main" id="{6C8E505B-7F98-4A54-965A-C8C43CCF068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31" name="Text Box 21">
          <a:extLst>
            <a:ext uri="{FF2B5EF4-FFF2-40B4-BE49-F238E27FC236}">
              <a16:creationId xmlns:a16="http://schemas.microsoft.com/office/drawing/2014/main" id="{2ADDC5D1-2699-413B-B5B8-05CD1C07C68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32" name="Text Box 20">
          <a:extLst>
            <a:ext uri="{FF2B5EF4-FFF2-40B4-BE49-F238E27FC236}">
              <a16:creationId xmlns:a16="http://schemas.microsoft.com/office/drawing/2014/main" id="{59E201AD-3F6D-470C-B6F9-96E2C5210BBD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33" name="Text Box 21">
          <a:extLst>
            <a:ext uri="{FF2B5EF4-FFF2-40B4-BE49-F238E27FC236}">
              <a16:creationId xmlns:a16="http://schemas.microsoft.com/office/drawing/2014/main" id="{AB17CAA6-3353-411F-8564-18EA25ED346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34" name="Text Box 20">
          <a:extLst>
            <a:ext uri="{FF2B5EF4-FFF2-40B4-BE49-F238E27FC236}">
              <a16:creationId xmlns:a16="http://schemas.microsoft.com/office/drawing/2014/main" id="{659A3FD5-2CD2-4CB9-A893-7CE3A03D869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35" name="Text Box 21">
          <a:extLst>
            <a:ext uri="{FF2B5EF4-FFF2-40B4-BE49-F238E27FC236}">
              <a16:creationId xmlns:a16="http://schemas.microsoft.com/office/drawing/2014/main" id="{0595F706-0F2F-4D20-A7AE-84AF0A1A7D27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36" name="Text Box 20">
          <a:extLst>
            <a:ext uri="{FF2B5EF4-FFF2-40B4-BE49-F238E27FC236}">
              <a16:creationId xmlns:a16="http://schemas.microsoft.com/office/drawing/2014/main" id="{49E3536D-F117-4C5A-A91C-530B6379A97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37" name="Text Box 21">
          <a:extLst>
            <a:ext uri="{FF2B5EF4-FFF2-40B4-BE49-F238E27FC236}">
              <a16:creationId xmlns:a16="http://schemas.microsoft.com/office/drawing/2014/main" id="{F185FCD2-C7FA-47C7-BB6D-B8B3BE1CAA1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38" name="Text Box 20">
          <a:extLst>
            <a:ext uri="{FF2B5EF4-FFF2-40B4-BE49-F238E27FC236}">
              <a16:creationId xmlns:a16="http://schemas.microsoft.com/office/drawing/2014/main" id="{3A94DA3F-A9F7-49E7-82EB-D888890401A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39" name="Text Box 21">
          <a:extLst>
            <a:ext uri="{FF2B5EF4-FFF2-40B4-BE49-F238E27FC236}">
              <a16:creationId xmlns:a16="http://schemas.microsoft.com/office/drawing/2014/main" id="{5F963246-B2FD-4516-99B2-ADDD5C5DCB6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40" name="Text Box 20">
          <a:extLst>
            <a:ext uri="{FF2B5EF4-FFF2-40B4-BE49-F238E27FC236}">
              <a16:creationId xmlns:a16="http://schemas.microsoft.com/office/drawing/2014/main" id="{B2484A07-3548-4F0C-A1BB-EF934E18858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41" name="Text Box 21">
          <a:extLst>
            <a:ext uri="{FF2B5EF4-FFF2-40B4-BE49-F238E27FC236}">
              <a16:creationId xmlns:a16="http://schemas.microsoft.com/office/drawing/2014/main" id="{181ADEF6-77F9-4756-9AA4-206343880A6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42" name="Text Box 20">
          <a:extLst>
            <a:ext uri="{FF2B5EF4-FFF2-40B4-BE49-F238E27FC236}">
              <a16:creationId xmlns:a16="http://schemas.microsoft.com/office/drawing/2014/main" id="{178915EB-DE38-45AE-8AB7-E01A502301D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43" name="Text Box 21">
          <a:extLst>
            <a:ext uri="{FF2B5EF4-FFF2-40B4-BE49-F238E27FC236}">
              <a16:creationId xmlns:a16="http://schemas.microsoft.com/office/drawing/2014/main" id="{DA8776FF-BA63-4E80-9ECC-5CC94DB24E3B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44" name="Text Box 20">
          <a:extLst>
            <a:ext uri="{FF2B5EF4-FFF2-40B4-BE49-F238E27FC236}">
              <a16:creationId xmlns:a16="http://schemas.microsoft.com/office/drawing/2014/main" id="{12A04322-00B3-458B-8EF7-10837B80AB5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45" name="Text Box 21">
          <a:extLst>
            <a:ext uri="{FF2B5EF4-FFF2-40B4-BE49-F238E27FC236}">
              <a16:creationId xmlns:a16="http://schemas.microsoft.com/office/drawing/2014/main" id="{7C58088C-B682-4593-977C-831CD567ABD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46" name="Text Box 20">
          <a:extLst>
            <a:ext uri="{FF2B5EF4-FFF2-40B4-BE49-F238E27FC236}">
              <a16:creationId xmlns:a16="http://schemas.microsoft.com/office/drawing/2014/main" id="{1386A9FD-6E15-4992-9B68-C266FE08847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47" name="Text Box 21">
          <a:extLst>
            <a:ext uri="{FF2B5EF4-FFF2-40B4-BE49-F238E27FC236}">
              <a16:creationId xmlns:a16="http://schemas.microsoft.com/office/drawing/2014/main" id="{F2F198D4-06DD-4F97-B53F-2578B6B2FE44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48" name="Text Box 20">
          <a:extLst>
            <a:ext uri="{FF2B5EF4-FFF2-40B4-BE49-F238E27FC236}">
              <a16:creationId xmlns:a16="http://schemas.microsoft.com/office/drawing/2014/main" id="{E6C4C8D0-E70C-4385-B210-9D689B87186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49" name="Text Box 21">
          <a:extLst>
            <a:ext uri="{FF2B5EF4-FFF2-40B4-BE49-F238E27FC236}">
              <a16:creationId xmlns:a16="http://schemas.microsoft.com/office/drawing/2014/main" id="{A3FAE68B-C730-4076-9EF3-487416F5A86D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50" name="Text Box 20">
          <a:extLst>
            <a:ext uri="{FF2B5EF4-FFF2-40B4-BE49-F238E27FC236}">
              <a16:creationId xmlns:a16="http://schemas.microsoft.com/office/drawing/2014/main" id="{511E1742-3DA7-4D6F-8F67-4139E2002B2D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51" name="Text Box 21">
          <a:extLst>
            <a:ext uri="{FF2B5EF4-FFF2-40B4-BE49-F238E27FC236}">
              <a16:creationId xmlns:a16="http://schemas.microsoft.com/office/drawing/2014/main" id="{26DB591A-601A-46D2-A0FB-1554C06CA566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52" name="Text Box 20">
          <a:extLst>
            <a:ext uri="{FF2B5EF4-FFF2-40B4-BE49-F238E27FC236}">
              <a16:creationId xmlns:a16="http://schemas.microsoft.com/office/drawing/2014/main" id="{FAD55B2F-69A5-4B5E-B28D-4B04B9CE291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53" name="Text Box 21">
          <a:extLst>
            <a:ext uri="{FF2B5EF4-FFF2-40B4-BE49-F238E27FC236}">
              <a16:creationId xmlns:a16="http://schemas.microsoft.com/office/drawing/2014/main" id="{B0720FEA-F4E1-4BA6-8D3F-8032E9D7F41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54" name="Text Box 20">
          <a:extLst>
            <a:ext uri="{FF2B5EF4-FFF2-40B4-BE49-F238E27FC236}">
              <a16:creationId xmlns:a16="http://schemas.microsoft.com/office/drawing/2014/main" id="{4D210AED-3F07-4BF4-ABA5-C94FC386C84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55" name="Text Box 21">
          <a:extLst>
            <a:ext uri="{FF2B5EF4-FFF2-40B4-BE49-F238E27FC236}">
              <a16:creationId xmlns:a16="http://schemas.microsoft.com/office/drawing/2014/main" id="{6534EAA1-BB32-4FB6-B46A-3DD73277133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56" name="Text Box 20">
          <a:extLst>
            <a:ext uri="{FF2B5EF4-FFF2-40B4-BE49-F238E27FC236}">
              <a16:creationId xmlns:a16="http://schemas.microsoft.com/office/drawing/2014/main" id="{C6344234-D0AD-4497-969E-DBE1C5E6221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57" name="Text Box 21">
          <a:extLst>
            <a:ext uri="{FF2B5EF4-FFF2-40B4-BE49-F238E27FC236}">
              <a16:creationId xmlns:a16="http://schemas.microsoft.com/office/drawing/2014/main" id="{8162E998-5040-44EA-9D6C-BD2B90DD86A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58" name="Text Box 20">
          <a:extLst>
            <a:ext uri="{FF2B5EF4-FFF2-40B4-BE49-F238E27FC236}">
              <a16:creationId xmlns:a16="http://schemas.microsoft.com/office/drawing/2014/main" id="{B2A60861-1ADA-448D-9E9D-B6E9D1AA9CF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59" name="Text Box 21">
          <a:extLst>
            <a:ext uri="{FF2B5EF4-FFF2-40B4-BE49-F238E27FC236}">
              <a16:creationId xmlns:a16="http://schemas.microsoft.com/office/drawing/2014/main" id="{ED1B2F93-4AED-4E61-9494-71951CF02B5D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60" name="Text Box 20">
          <a:extLst>
            <a:ext uri="{FF2B5EF4-FFF2-40B4-BE49-F238E27FC236}">
              <a16:creationId xmlns:a16="http://schemas.microsoft.com/office/drawing/2014/main" id="{46AB1B3C-207E-407F-B9D7-221E19039B4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61" name="Text Box 21">
          <a:extLst>
            <a:ext uri="{FF2B5EF4-FFF2-40B4-BE49-F238E27FC236}">
              <a16:creationId xmlns:a16="http://schemas.microsoft.com/office/drawing/2014/main" id="{2572FDB0-009B-4EE9-8138-6DDA8AF4F31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62" name="Text Box 20">
          <a:extLst>
            <a:ext uri="{FF2B5EF4-FFF2-40B4-BE49-F238E27FC236}">
              <a16:creationId xmlns:a16="http://schemas.microsoft.com/office/drawing/2014/main" id="{EF6B0027-B7C0-400B-9583-98AF4CC52F60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63" name="Text Box 21">
          <a:extLst>
            <a:ext uri="{FF2B5EF4-FFF2-40B4-BE49-F238E27FC236}">
              <a16:creationId xmlns:a16="http://schemas.microsoft.com/office/drawing/2014/main" id="{F333283C-9051-4813-B84A-3015B4756C7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64" name="Text Box 20">
          <a:extLst>
            <a:ext uri="{FF2B5EF4-FFF2-40B4-BE49-F238E27FC236}">
              <a16:creationId xmlns:a16="http://schemas.microsoft.com/office/drawing/2014/main" id="{38BA7251-D7BD-480A-899E-374CE4FFDFB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65" name="Text Box 21">
          <a:extLst>
            <a:ext uri="{FF2B5EF4-FFF2-40B4-BE49-F238E27FC236}">
              <a16:creationId xmlns:a16="http://schemas.microsoft.com/office/drawing/2014/main" id="{3186C4BA-EA73-44EA-9778-F53EB4893B0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66" name="Text Box 20">
          <a:extLst>
            <a:ext uri="{FF2B5EF4-FFF2-40B4-BE49-F238E27FC236}">
              <a16:creationId xmlns:a16="http://schemas.microsoft.com/office/drawing/2014/main" id="{FB8C03A6-D100-4171-9263-635E1010CC14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67" name="Text Box 21">
          <a:extLst>
            <a:ext uri="{FF2B5EF4-FFF2-40B4-BE49-F238E27FC236}">
              <a16:creationId xmlns:a16="http://schemas.microsoft.com/office/drawing/2014/main" id="{C14F581E-1A6E-42C2-A002-42DA73E1A332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68" name="Text Box 20">
          <a:extLst>
            <a:ext uri="{FF2B5EF4-FFF2-40B4-BE49-F238E27FC236}">
              <a16:creationId xmlns:a16="http://schemas.microsoft.com/office/drawing/2014/main" id="{B56DB659-0533-4E39-9AB9-B26B925D7D5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69" name="Text Box 21">
          <a:extLst>
            <a:ext uri="{FF2B5EF4-FFF2-40B4-BE49-F238E27FC236}">
              <a16:creationId xmlns:a16="http://schemas.microsoft.com/office/drawing/2014/main" id="{A8D03A9D-3392-4DD3-9CE3-FF03100E07F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70" name="Text Box 20">
          <a:extLst>
            <a:ext uri="{FF2B5EF4-FFF2-40B4-BE49-F238E27FC236}">
              <a16:creationId xmlns:a16="http://schemas.microsoft.com/office/drawing/2014/main" id="{99E08581-5F35-423A-B053-FB064A5E6475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71" name="Text Box 21">
          <a:extLst>
            <a:ext uri="{FF2B5EF4-FFF2-40B4-BE49-F238E27FC236}">
              <a16:creationId xmlns:a16="http://schemas.microsoft.com/office/drawing/2014/main" id="{AEC9083E-C6A8-4FD3-A036-453F03C7696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72" name="Text Box 20">
          <a:extLst>
            <a:ext uri="{FF2B5EF4-FFF2-40B4-BE49-F238E27FC236}">
              <a16:creationId xmlns:a16="http://schemas.microsoft.com/office/drawing/2014/main" id="{34D028F4-9843-47AD-A608-6F68C5DBA5A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73" name="Text Box 21">
          <a:extLst>
            <a:ext uri="{FF2B5EF4-FFF2-40B4-BE49-F238E27FC236}">
              <a16:creationId xmlns:a16="http://schemas.microsoft.com/office/drawing/2014/main" id="{CEE18242-319B-4881-9284-658DC47F18D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74" name="Text Box 20">
          <a:extLst>
            <a:ext uri="{FF2B5EF4-FFF2-40B4-BE49-F238E27FC236}">
              <a16:creationId xmlns:a16="http://schemas.microsoft.com/office/drawing/2014/main" id="{34C01581-5FF6-4F10-912F-4BBEBF7DDF9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75" name="Text Box 21">
          <a:extLst>
            <a:ext uri="{FF2B5EF4-FFF2-40B4-BE49-F238E27FC236}">
              <a16:creationId xmlns:a16="http://schemas.microsoft.com/office/drawing/2014/main" id="{2FB6A8A3-D6BB-4C94-93F6-5AECCF5B8DC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76" name="Text Box 20">
          <a:extLst>
            <a:ext uri="{FF2B5EF4-FFF2-40B4-BE49-F238E27FC236}">
              <a16:creationId xmlns:a16="http://schemas.microsoft.com/office/drawing/2014/main" id="{D6FCC29A-FB63-4334-A770-7CB5DC2701E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77" name="Text Box 21">
          <a:extLst>
            <a:ext uri="{FF2B5EF4-FFF2-40B4-BE49-F238E27FC236}">
              <a16:creationId xmlns:a16="http://schemas.microsoft.com/office/drawing/2014/main" id="{CC57B266-6767-494B-8357-194876E7781D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78" name="Text Box 20">
          <a:extLst>
            <a:ext uri="{FF2B5EF4-FFF2-40B4-BE49-F238E27FC236}">
              <a16:creationId xmlns:a16="http://schemas.microsoft.com/office/drawing/2014/main" id="{B563A307-C727-4872-9B1E-7D6EF3231BDF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79" name="Text Box 21">
          <a:extLst>
            <a:ext uri="{FF2B5EF4-FFF2-40B4-BE49-F238E27FC236}">
              <a16:creationId xmlns:a16="http://schemas.microsoft.com/office/drawing/2014/main" id="{2FB09FE6-4658-4B56-BBF6-DCAF3661A73B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80" name="Text Box 20">
          <a:extLst>
            <a:ext uri="{FF2B5EF4-FFF2-40B4-BE49-F238E27FC236}">
              <a16:creationId xmlns:a16="http://schemas.microsoft.com/office/drawing/2014/main" id="{78D814E3-3889-4DBD-8754-696C85ACA388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81" name="Text Box 21">
          <a:extLst>
            <a:ext uri="{FF2B5EF4-FFF2-40B4-BE49-F238E27FC236}">
              <a16:creationId xmlns:a16="http://schemas.microsoft.com/office/drawing/2014/main" id="{1800D468-6506-4225-81BE-528487230DB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82" name="Text Box 20">
          <a:extLst>
            <a:ext uri="{FF2B5EF4-FFF2-40B4-BE49-F238E27FC236}">
              <a16:creationId xmlns:a16="http://schemas.microsoft.com/office/drawing/2014/main" id="{96FD23CD-EAFC-4468-A300-59269CD89EC7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83" name="Text Box 21">
          <a:extLst>
            <a:ext uri="{FF2B5EF4-FFF2-40B4-BE49-F238E27FC236}">
              <a16:creationId xmlns:a16="http://schemas.microsoft.com/office/drawing/2014/main" id="{85882C04-7F98-4F9A-AF84-D6A30081AC6A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84" name="Text Box 20">
          <a:extLst>
            <a:ext uri="{FF2B5EF4-FFF2-40B4-BE49-F238E27FC236}">
              <a16:creationId xmlns:a16="http://schemas.microsoft.com/office/drawing/2014/main" id="{402C683C-FDF5-43A0-A6B0-32C9D4CE0FF3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85" name="Text Box 21">
          <a:extLst>
            <a:ext uri="{FF2B5EF4-FFF2-40B4-BE49-F238E27FC236}">
              <a16:creationId xmlns:a16="http://schemas.microsoft.com/office/drawing/2014/main" id="{DAC5BA53-206A-4197-BB2F-38FC4D7663B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86" name="Text Box 20">
          <a:extLst>
            <a:ext uri="{FF2B5EF4-FFF2-40B4-BE49-F238E27FC236}">
              <a16:creationId xmlns:a16="http://schemas.microsoft.com/office/drawing/2014/main" id="{F89D4B73-E90D-4981-852A-09B966AE8AD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87" name="Text Box 21">
          <a:extLst>
            <a:ext uri="{FF2B5EF4-FFF2-40B4-BE49-F238E27FC236}">
              <a16:creationId xmlns:a16="http://schemas.microsoft.com/office/drawing/2014/main" id="{F2B2E0C1-1D1E-41A1-8919-82298D0BB9B1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88" name="Text Box 20">
          <a:extLst>
            <a:ext uri="{FF2B5EF4-FFF2-40B4-BE49-F238E27FC236}">
              <a16:creationId xmlns:a16="http://schemas.microsoft.com/office/drawing/2014/main" id="{C146E033-2D2A-4731-B12C-3E5F334A772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89" name="Text Box 21">
          <a:extLst>
            <a:ext uri="{FF2B5EF4-FFF2-40B4-BE49-F238E27FC236}">
              <a16:creationId xmlns:a16="http://schemas.microsoft.com/office/drawing/2014/main" id="{67A08A9E-70B1-4FB2-99EB-DB8182838409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90" name="Text Box 20">
          <a:extLst>
            <a:ext uri="{FF2B5EF4-FFF2-40B4-BE49-F238E27FC236}">
              <a16:creationId xmlns:a16="http://schemas.microsoft.com/office/drawing/2014/main" id="{078B2B8F-7C74-48B3-AC8B-351BB0B900DE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1905000</xdr:colOff>
      <xdr:row>10</xdr:row>
      <xdr:rowOff>0</xdr:rowOff>
    </xdr:from>
    <xdr:ext cx="76200" cy="200025"/>
    <xdr:sp macro="" textlink="">
      <xdr:nvSpPr>
        <xdr:cNvPr id="491" name="Text Box 21">
          <a:extLst>
            <a:ext uri="{FF2B5EF4-FFF2-40B4-BE49-F238E27FC236}">
              <a16:creationId xmlns:a16="http://schemas.microsoft.com/office/drawing/2014/main" id="{459D0820-AC2A-4837-8933-5871A91E971C}"/>
            </a:ext>
          </a:extLst>
        </xdr:cNvPr>
        <xdr:cNvSpPr txBox="1">
          <a:spLocks noChangeArrowheads="1"/>
        </xdr:cNvSpPr>
      </xdr:nvSpPr>
      <xdr:spPr bwMode="auto">
        <a:xfrm>
          <a:off x="1400175" y="2990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971550</xdr:colOff>
      <xdr:row>106</xdr:row>
      <xdr:rowOff>0</xdr:rowOff>
    </xdr:from>
    <xdr:to>
      <xdr:col>1</xdr:col>
      <xdr:colOff>857250</xdr:colOff>
      <xdr:row>106</xdr:row>
      <xdr:rowOff>0</xdr:rowOff>
    </xdr:to>
    <xdr:sp macro="" textlink="">
      <xdr:nvSpPr>
        <xdr:cNvPr id="7429" name="Line 2">
          <a:extLst>
            <a:ext uri="{FF2B5EF4-FFF2-40B4-BE49-F238E27FC236}">
              <a16:creationId xmlns:a16="http://schemas.microsoft.com/office/drawing/2014/main" id="{DA287696-1F85-4002-8674-3F77C2D8D28D}"/>
            </a:ext>
          </a:extLst>
        </xdr:cNvPr>
        <xdr:cNvSpPr>
          <a:spLocks noChangeShapeType="1"/>
        </xdr:cNvSpPr>
      </xdr:nvSpPr>
      <xdr:spPr bwMode="auto">
        <a:xfrm flipH="1" flipV="1">
          <a:off x="1333500" y="3204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1</xdr:col>
      <xdr:colOff>971550</xdr:colOff>
      <xdr:row>106</xdr:row>
      <xdr:rowOff>0</xdr:rowOff>
    </xdr:from>
    <xdr:to>
      <xdr:col>1</xdr:col>
      <xdr:colOff>857250</xdr:colOff>
      <xdr:row>106</xdr:row>
      <xdr:rowOff>0</xdr:rowOff>
    </xdr:to>
    <xdr:sp macro="" textlink="">
      <xdr:nvSpPr>
        <xdr:cNvPr id="7430" name="Line 2">
          <a:extLst>
            <a:ext uri="{FF2B5EF4-FFF2-40B4-BE49-F238E27FC236}">
              <a16:creationId xmlns:a16="http://schemas.microsoft.com/office/drawing/2014/main" id="{921CFC3F-6077-4359-A103-DAE67708647F}"/>
            </a:ext>
          </a:extLst>
        </xdr:cNvPr>
        <xdr:cNvSpPr>
          <a:spLocks noChangeShapeType="1"/>
        </xdr:cNvSpPr>
      </xdr:nvSpPr>
      <xdr:spPr bwMode="auto">
        <a:xfrm flipH="1" flipV="1">
          <a:off x="1333500" y="3204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1</xdr:col>
      <xdr:colOff>971550</xdr:colOff>
      <xdr:row>106</xdr:row>
      <xdr:rowOff>0</xdr:rowOff>
    </xdr:from>
    <xdr:to>
      <xdr:col>1</xdr:col>
      <xdr:colOff>857250</xdr:colOff>
      <xdr:row>106</xdr:row>
      <xdr:rowOff>0</xdr:rowOff>
    </xdr:to>
    <xdr:sp macro="" textlink="">
      <xdr:nvSpPr>
        <xdr:cNvPr id="7431" name="Line 2">
          <a:extLst>
            <a:ext uri="{FF2B5EF4-FFF2-40B4-BE49-F238E27FC236}">
              <a16:creationId xmlns:a16="http://schemas.microsoft.com/office/drawing/2014/main" id="{FD1A3437-AE40-4676-AF31-E63E4F164DB4}"/>
            </a:ext>
          </a:extLst>
        </xdr:cNvPr>
        <xdr:cNvSpPr>
          <a:spLocks noChangeShapeType="1"/>
        </xdr:cNvSpPr>
      </xdr:nvSpPr>
      <xdr:spPr bwMode="auto">
        <a:xfrm flipH="1" flipV="1">
          <a:off x="1333500" y="3204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1</xdr:col>
      <xdr:colOff>971550</xdr:colOff>
      <xdr:row>106</xdr:row>
      <xdr:rowOff>0</xdr:rowOff>
    </xdr:from>
    <xdr:to>
      <xdr:col>1</xdr:col>
      <xdr:colOff>857250</xdr:colOff>
      <xdr:row>106</xdr:row>
      <xdr:rowOff>0</xdr:rowOff>
    </xdr:to>
    <xdr:sp macro="" textlink="">
      <xdr:nvSpPr>
        <xdr:cNvPr id="7432" name="Line 2">
          <a:extLst>
            <a:ext uri="{FF2B5EF4-FFF2-40B4-BE49-F238E27FC236}">
              <a16:creationId xmlns:a16="http://schemas.microsoft.com/office/drawing/2014/main" id="{0665F054-C39D-4526-AA88-09EEA7C118AA}"/>
            </a:ext>
          </a:extLst>
        </xdr:cNvPr>
        <xdr:cNvSpPr>
          <a:spLocks noChangeShapeType="1"/>
        </xdr:cNvSpPr>
      </xdr:nvSpPr>
      <xdr:spPr bwMode="auto">
        <a:xfrm flipH="1" flipV="1">
          <a:off x="1333500" y="3204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971550</xdr:colOff>
      <xdr:row>50</xdr:row>
      <xdr:rowOff>0</xdr:rowOff>
    </xdr:from>
    <xdr:to>
      <xdr:col>1</xdr:col>
      <xdr:colOff>857250</xdr:colOff>
      <xdr:row>50</xdr:row>
      <xdr:rowOff>0</xdr:rowOff>
    </xdr:to>
    <xdr:sp macro="" textlink="">
      <xdr:nvSpPr>
        <xdr:cNvPr id="1331" name="Line 2">
          <a:extLst>
            <a:ext uri="{FF2B5EF4-FFF2-40B4-BE49-F238E27FC236}">
              <a16:creationId xmlns:a16="http://schemas.microsoft.com/office/drawing/2014/main" id="{E47B7F95-11AA-4C67-8AD3-55366A31AB38}"/>
            </a:ext>
          </a:extLst>
        </xdr:cNvPr>
        <xdr:cNvSpPr>
          <a:spLocks noChangeShapeType="1"/>
        </xdr:cNvSpPr>
      </xdr:nvSpPr>
      <xdr:spPr bwMode="auto">
        <a:xfrm flipH="1" flipV="1">
          <a:off x="1352550" y="1527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1</xdr:col>
      <xdr:colOff>971550</xdr:colOff>
      <xdr:row>50</xdr:row>
      <xdr:rowOff>0</xdr:rowOff>
    </xdr:from>
    <xdr:to>
      <xdr:col>1</xdr:col>
      <xdr:colOff>857250</xdr:colOff>
      <xdr:row>50</xdr:row>
      <xdr:rowOff>0</xdr:rowOff>
    </xdr:to>
    <xdr:sp macro="" textlink="">
      <xdr:nvSpPr>
        <xdr:cNvPr id="1332" name="Line 2">
          <a:extLst>
            <a:ext uri="{FF2B5EF4-FFF2-40B4-BE49-F238E27FC236}">
              <a16:creationId xmlns:a16="http://schemas.microsoft.com/office/drawing/2014/main" id="{A88D311E-DBD3-44E3-9E6D-286B4B2A366C}"/>
            </a:ext>
          </a:extLst>
        </xdr:cNvPr>
        <xdr:cNvSpPr>
          <a:spLocks noChangeShapeType="1"/>
        </xdr:cNvSpPr>
      </xdr:nvSpPr>
      <xdr:spPr bwMode="auto">
        <a:xfrm flipH="1" flipV="1">
          <a:off x="1352550" y="1527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1</xdr:col>
      <xdr:colOff>971550</xdr:colOff>
      <xdr:row>50</xdr:row>
      <xdr:rowOff>0</xdr:rowOff>
    </xdr:from>
    <xdr:to>
      <xdr:col>1</xdr:col>
      <xdr:colOff>857250</xdr:colOff>
      <xdr:row>50</xdr:row>
      <xdr:rowOff>0</xdr:rowOff>
    </xdr:to>
    <xdr:sp macro="" textlink="">
      <xdr:nvSpPr>
        <xdr:cNvPr id="1333" name="Line 2">
          <a:extLst>
            <a:ext uri="{FF2B5EF4-FFF2-40B4-BE49-F238E27FC236}">
              <a16:creationId xmlns:a16="http://schemas.microsoft.com/office/drawing/2014/main" id="{F20FEEB7-8A23-4C72-8215-CB6ADD7C9F29}"/>
            </a:ext>
          </a:extLst>
        </xdr:cNvPr>
        <xdr:cNvSpPr>
          <a:spLocks noChangeShapeType="1"/>
        </xdr:cNvSpPr>
      </xdr:nvSpPr>
      <xdr:spPr bwMode="auto">
        <a:xfrm flipH="1" flipV="1">
          <a:off x="1352550" y="1527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1</xdr:col>
      <xdr:colOff>971550</xdr:colOff>
      <xdr:row>50</xdr:row>
      <xdr:rowOff>0</xdr:rowOff>
    </xdr:from>
    <xdr:to>
      <xdr:col>1</xdr:col>
      <xdr:colOff>857250</xdr:colOff>
      <xdr:row>50</xdr:row>
      <xdr:rowOff>0</xdr:rowOff>
    </xdr:to>
    <xdr:sp macro="" textlink="">
      <xdr:nvSpPr>
        <xdr:cNvPr id="1334" name="Line 2">
          <a:extLst>
            <a:ext uri="{FF2B5EF4-FFF2-40B4-BE49-F238E27FC236}">
              <a16:creationId xmlns:a16="http://schemas.microsoft.com/office/drawing/2014/main" id="{B63D2978-C004-460A-9FF3-9EED65CCC671}"/>
            </a:ext>
          </a:extLst>
        </xdr:cNvPr>
        <xdr:cNvSpPr>
          <a:spLocks noChangeShapeType="1"/>
        </xdr:cNvSpPr>
      </xdr:nvSpPr>
      <xdr:spPr bwMode="auto">
        <a:xfrm flipH="1" flipV="1">
          <a:off x="1352550" y="1527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laya2\d_salaya2\WINDOWS\TEMP\Cost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91;&#3634;&#3609;&#3611;&#3637;%202562\&#3611;&#3619;&#3632;&#3617;&#3634;&#3603;&#3619;&#3634;&#3588;&#3634;\&#3611;&#3624;&#3640;&#3626;&#3633;&#3605;&#3623;&#3660;\My%20Documents\&#3649;&#3617;&#3656;&#3650;&#3585;&#3609;&#3648;&#3585;&#3609;1.xlt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OUMTAM\CRDPT\&#3592;&#3623;&#3609;&#3612;&#3641;&#3657;&#3623;&#3656;&#3634;\&#3649;&#3610;&#3610;&#3649;&#3621;&#3632;&#3619;&#3634;&#3588;&#3634;&#3611;&#3619;&#3633;&#3610;&#3611;&#3619;&#3640;&#3591;&#3592;&#3623;&#3609;%20&#3612;&#3641;&#3657;&#3623;&#3656;&#3634;&#3631;%20&#3594;&#3619;.FINAL\&#3611;&#3619;.4%20&#3611;&#3619;&#3633;&#3610;&#3611;&#3619;&#3640;&#3591;&#3592;&#3623;&#3609;&#3612;&#3641;&#3657;&#3623;&#3656;&#3634;&#3631;%20&#3649;&#3585;&#3657;&#3652;&#3586;(20.3.66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wnloads\&#3611;&#3619;.4%20&#3611;&#3619;&#3633;&#3610;&#3611;&#3619;&#3640;&#3591;&#3592;&#3623;&#3609;&#3612;&#3641;&#3657;&#3623;&#3656;&#3634;&#3631;%20&#3649;&#3585;&#3657;&#3652;&#3586;(20.3.66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626;&#3618;&#3612;&#3592;.&#3594;&#3619;.&#3648;&#3611;&#3619;&#3617;\&#3591;&#3634;&#3609;&#3611;&#3637;&#3591;&#3610;&#3611;&#3619;&#3632;&#3617;&#3634;&#3603;%202563\&#3591;&#3634;&#3609;&#3586;&#3629;&#3588;&#3623;&#3634;&#3617;&#3629;&#3609;&#3640;&#3648;&#3588;&#3619;&#3634;&#3632;&#3627;&#3660;\&#3623;&#3633;&#3602;&#3609;&#3608;&#3619;&#3619;&#3617;&#3592;&#3633;&#3591;&#3627;&#3623;&#3633;&#3604;&#3648;&#3594;&#3637;&#3618;&#3591;&#3619;&#3634;&#3618;\WINDOWS\TEMP\&#3648;&#3626;&#3609;&#3629;&#3619;&#3634;&#3588;&#3634;-%20(&#3626;&#3641;&#3605;&#3619;)-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3649;&#3617;&#3655;&#3585;\&#3591;&#3634;&#3609;&#3611;&#3637;%202561\&#3619;&#3634;&#3588;&#3634;&#3585;&#3621;&#3634;&#3591;&#3605;&#3621;&#3634;&#3604;&#3648;&#3585;&#3625;&#3605;&#3619;\&#3588;&#3636;&#3604;&#3619;&#3634;&#3588;&#3634;&#3585;&#3621;&#3634;&#3591;%20&#3591;&#3634;&#3609;&#3611;&#3619;&#3633;&#3610;&#3611;&#3619;&#3640;&#3591;&#3607;&#3634;&#3591;&#3627;&#3621;&#3623;&#3591;&#3627;&#3609;&#3657;%20&#3619;&#3614;.&#3592;&#3629;&#3617;&#360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49;&#3617;&#3655;&#3585;\31800%2011030200%2048+225%2010120100%201+975%20-%206+000\31800,11030200,10120100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91;&#3634;&#3609;&#3611;&#3637;%202561\&#3619;&#3634;&#3588;&#3634;&#3585;&#3621;&#3634;&#3591;\&#3619;&#3634;&#3588;&#3634;&#3585;&#3621;&#3634;&#3591;&#3605;&#3621;&#3634;&#3604;&#3648;&#3585;&#3625;&#3605;&#3619;\&#3619;&#3634;&#3588;&#3634;&#3649;&#3621;&#3657;&#3623;&#3648;&#3626;&#3619;&#3655;&#3592;\&#3649;&#3618;&#3585;&#3607;&#3656;&#3634;&#3621;&#3637;&#3656;%20108_49+61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athin%202545\&#3592;&#3633;&#3604;&#3595;&#3639;&#3657;&#3629;&#3592;&#3633;&#3604;&#3592;&#3657;&#3634;&#3591;45\Sathin%202544\&#3611;&#3619;&#3632;&#3617;&#3634;&#3603;&#3619;&#3634;&#3588;&#3634;\&#3606;&#3609;&#3609;&#3621;&#3634;&#3604;&#3618;&#3634;&#3591;%20&#3611;&#3637;%2045\&#3606;&#3609;&#3609;%20&#3610;.&#3627;&#3609;&#3629;&#3591;&#3605;&#3619;&#3634;&#3604;&#3605;&#3634;&#3617;&#3656;&#3591;%20&#3629;.&#3621;&#3635;&#3611;&#3621;&#3634;&#3618;&#3617;&#3634;&#3624;(3.200&#3585;&#3617;.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athin%202545\&#3592;&#3633;&#3604;&#3595;&#3639;&#3657;&#3629;&#3592;&#3633;&#3604;&#3592;&#3657;&#3634;&#3591;45\MSOffice\Excel\project41\extimate41\grang\chol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athin%202545\&#3592;&#3633;&#3604;&#3595;&#3639;&#3657;&#3629;&#3592;&#3633;&#3604;&#3592;&#3657;&#3634;&#3591;45\SATHIN\&#3591;&#3634;&#3609;&#3611;&#3619;&#3632;&#3617;&#3634;&#3603;&#3619;&#3634;&#3588;&#3634;\&#3606;&#3609;&#3609;%20CAPE%20%20SEAL\&#3606;.%20&#3610;.&#3609;&#3634;&#3649;&#3614;&#3591;%20&#3617;.10%20&#3629;.&#3609;&#3634;&#3650;&#3614;&#3608;&#3636;&#3660;%205.075%20&#3585;&#3617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ศูนย์การแพทย์"/>
      <sheetName val="หอพักผู้ป่วย"/>
      <sheetName val="อาคารบริการ"/>
      <sheetName val="สรศป"/>
      <sheetName val="Cost2"/>
      <sheetName val="FR"/>
      <sheetName val="Sheet1"/>
      <sheetName val="산근"/>
      <sheetName val="วัดใต้"/>
      <sheetName val="#REF"/>
      <sheetName val="封面 "/>
      <sheetName val="粉刷"/>
      <sheetName val="裝修"/>
      <sheetName val="風管工程"/>
      <sheetName val="合約價"/>
      <sheetName val="ราคาต่อหน่วย2-9"/>
      <sheetName val="รวมราคาทั้งสิ้น"/>
      <sheetName val="????"/>
      <sheetName val="SUMMERY (BOQ)"/>
      <sheetName val="FIRST FLOOR"/>
      <sheetName val="SECOND FLOOR"/>
      <sheetName val="3RD FLOOR"/>
      <sheetName val="4 TH FLOOR"/>
      <sheetName val="1ST-4TH DOOR WORK"/>
      <sheetName val="1ST-4TH MAIL&amp;FEMALE TOILET"/>
      <sheetName val="5THFLOOR LIFT LOBBY&amp;CORRIDOR"/>
      <sheetName val="Back Up"/>
      <sheetName val="Matt_Guest"/>
      <sheetName val="_x0000__x0000__x0000__x0000__x0000_@_x001c__x0014__x0000__x0000__x0000__x0000__x0000__x0002__x0011__x0014__x0000__x0000__x0000__x0000__x0000_ñCe?_x0001__x0000__x0000__x0000_0_x0000_"/>
      <sheetName val=""/>
      <sheetName val="SUM-AIR-Submit"/>
      <sheetName val="FAB별"/>
      <sheetName val="?????@_x001c__x0014_?????_x0002__x0011__x0014_?????ñCe?_x0001_???0?"/>
      <sheetName val="Concrete Beam"/>
      <sheetName val="AR(AUF)"/>
      <sheetName val="D&amp;W(AUF)"/>
      <sheetName val="EE"/>
      <sheetName val="RO(AUF)"/>
      <sheetName val="SAN(AUF)"/>
      <sheetName val="SUM_ALL"/>
      <sheetName val="Road&amp;Fence(AUF)"/>
      <sheetName val="ถนน+รั้ว"/>
      <sheetName val="boq"/>
      <sheetName val="Boq(1)"/>
      <sheetName val="封面_"/>
      <sheetName val="@ñCe?0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____"/>
      <sheetName val="_____@_x001c__x0014_______x0002__x0011__x0014______ñCe__x0001____0_"/>
      <sheetName val="封面_1"/>
      <sheetName val="封面_2"/>
      <sheetName val="封面_3"/>
      <sheetName val="PL"/>
      <sheetName val="@ñCe_0"/>
      <sheetName val="Invoice"/>
      <sheetName val="SCIB_Proforma"/>
      <sheetName val="SCIB_Data"/>
      <sheetName val="ส่งมอบงาน "/>
      <sheetName val="ปก"/>
      <sheetName val="ใบแจ้งหนี้"/>
      <sheetName val="Grand Summary (2)"/>
      <sheetName val="Grand Summary "/>
      <sheetName val=" BOQ WELCOME "/>
      <sheetName val="Grand_Sum"/>
      <sheetName val="Sum_TC"/>
      <sheetName val="002"/>
      <sheetName val="003"/>
      <sheetName val="004"/>
      <sheetName val="Grand_Sum VO"/>
      <sheetName val="Sum_VIP VO"/>
      <sheetName val="SUMMERY_(BOQ)"/>
      <sheetName val="FIRST_FLOOR"/>
      <sheetName val="SECOND_FLOOR"/>
      <sheetName val="3RD_FLOOR"/>
      <sheetName val="4_TH_FLOOR"/>
      <sheetName val="1ST-4TH_DOOR_WORK"/>
      <sheetName val="1ST-4TH_MAIL&amp;FEMALE_TOILET"/>
      <sheetName val="5THFLOOR_LIFT_LOBBY&amp;CORRIDOR"/>
      <sheetName val="Back_Up"/>
      <sheetName val="?????@??????????ñCe????0?"/>
      <sheetName val="Concrete_Beam"/>
      <sheetName val="SUMMERY_(BOQ)1"/>
      <sheetName val="FIRST_FLOOR1"/>
      <sheetName val="SECOND_FLOOR1"/>
      <sheetName val="3RD_FLOOR1"/>
      <sheetName val="4_TH_FLOOR1"/>
      <sheetName val="1ST-4TH_DOOR_WORK1"/>
      <sheetName val="1ST-4TH_MAIL&amp;FEMALE_TOILET1"/>
      <sheetName val="5THFLOOR_LIFT_LOBBY&amp;CORRIDOR1"/>
      <sheetName val="Back_Up1"/>
      <sheetName val="Concrete_Beam1"/>
      <sheetName val="SAN REDUCED 1"/>
      <sheetName val="Struc"/>
      <sheetName val="Ratio"/>
      <sheetName val="Ratio Quantities"/>
      <sheetName val="Foundation_VE"/>
      <sheetName val="Column_VE (Coppper)"/>
      <sheetName val="CORE WALL (GL 38-39 I-R)VE"/>
      <sheetName val="CORE WALL (GL 14-19 I-R)VE"/>
      <sheetName val="CORE WALL (GL 27-28 C-F)VE"/>
      <sheetName val="CORE WALL (GL 53-54 J)VE"/>
      <sheetName val="CORE WALL (GL 56-57 J-P)VE"/>
      <sheetName val="CORE WALL (GL 33 C-L)VE"/>
      <sheetName val="Staircase"/>
      <sheetName val="RC Wall"/>
      <sheetName val="Struc. Steel"/>
      <sheetName val="Std.RC Wall"/>
      <sheetName val="Std. Column "/>
      <sheetName val="Foundation"/>
      <sheetName val="Column_VE"/>
      <sheetName val="GFAไม้แบบท้องพื้น"/>
      <sheetName val="Struc Check Table อาคาร 1"/>
      <sheetName val="STR"/>
      <sheetName val="Sheet2"/>
      <sheetName val="_x005f_x0000__x005f_x0000__x005f_x0000__x005f_x0000__x0"/>
      <sheetName val="_____@_x005f_x001c__x005f_x0014_______x0002"/>
      <sheetName val="S3 Architectural"/>
      <sheetName val="SUMMERY_(BOQ)2"/>
      <sheetName val="FIRST_FLOOR2"/>
      <sheetName val="SECOND_FLOOR2"/>
      <sheetName val="3RD_FLOOR2"/>
      <sheetName val="4_TH_FLOOR2"/>
      <sheetName val="1ST-4TH_DOOR_WORK2"/>
      <sheetName val="1ST-4TH_MAIL&amp;FEMALE_TOILET2"/>
      <sheetName val="5THFLOOR_LIFT_LOBBY&amp;CORRIDOR2"/>
      <sheetName val="Back_Up2"/>
      <sheetName val="Concrete_Beam2"/>
      <sheetName val="SUMMERY_(BOQ)3"/>
      <sheetName val="FIRST_FLOOR3"/>
      <sheetName val="SECOND_FLOOR3"/>
      <sheetName val="3RD_FLOOR3"/>
      <sheetName val="4_TH_FLOOR3"/>
      <sheetName val="1ST-4TH_DOOR_WORK3"/>
      <sheetName val="1ST-4TH_MAIL&amp;FEMALE_TOILET3"/>
      <sheetName val="5THFLOOR_LIFT_LOBBY&amp;CORRIDOR3"/>
      <sheetName val="Back_Up3"/>
      <sheetName val="Concrete_Beam3"/>
      <sheetName val="7IFS-5A"/>
      <sheetName val="Data Sheet"/>
      <sheetName val="Interial"/>
      <sheetName val="EST-FOOTING (G)"/>
      <sheetName val="Recovered_Sheet1"/>
      <sheetName val="TOTAL -BUILDING E1"/>
      <sheetName val="SUM - MEP(E1) "/>
      <sheetName val="EE(E1)"/>
      <sheetName val="Com(E1)"/>
      <sheetName val="Air(E1 )"/>
      <sheetName val="San(E1)"/>
      <sheetName val="Fp(E1)   "/>
      <sheetName val="SUMMARY MEP"/>
      <sheetName val="Prelim"/>
      <sheetName val="พื้นที่อาคาร"/>
      <sheetName val="SUM - MEP BUILDING"/>
      <sheetName val="Electrical System "/>
      <sheetName val="Commuication System"/>
      <sheetName val="Air Conditioning  System  "/>
      <sheetName val="Sanitary System "/>
      <sheetName val="Fire Protection System "/>
      <sheetName val="Check"/>
      <sheetName val="index"/>
      <sheetName val="ข้อมูลประตู T1"/>
      <sheetName val="ข้อมูลหน้าต่าง T1"/>
      <sheetName val="ข้อมูลหน้าต่าง T3"/>
      <sheetName val="ข้อมูลประตู T2"/>
      <sheetName val=" FS"/>
      <sheetName val="Sch_1_EE"/>
      <sheetName val="Sch.2 SN"/>
      <sheetName val="Sch.3 FP"/>
      <sheetName val="Sch.4 AC"/>
      <sheetName val="Sch.6 Prelim"/>
      <sheetName val="ปี 2562"/>
      <sheetName val="จ่ายเงิน"/>
      <sheetName val="封面_4"/>
      <sheetName val="合成単価作成・-BLDG"/>
      <sheetName val="A"/>
      <sheetName val="Cost per SQM_M&amp;E"/>
      <sheetName val="ค่าใช้จ่ายและแผนการเบิก"/>
      <sheetName val="Grand Summary ( Variation)"/>
      <sheetName val="ค่าใช้จ่ายและแผนการเบิกolan"/>
      <sheetName val="ST work con.M"/>
      <sheetName val="ST work con.carpark"/>
      <sheetName val="ST work M"/>
      <sheetName val="ST work Facad(M) "/>
      <sheetName val="ST work carpark"/>
      <sheetName val="back up arc.Car Park"/>
      <sheetName val="backup str.carpark"/>
      <sheetName val="back up arc. M"/>
      <sheetName val="แยกงาน ผนัง พื้น ฝ้า สี"/>
      <sheetName val="Grand SUMMARY MEP "/>
      <sheetName val="แยกงาน"/>
      <sheetName val="แยกงาน (2)"/>
      <sheetName val="stair"/>
      <sheetName val="Construction"/>
      <sheetName val="schedule_1"/>
      <sheetName val="KKC Brkdwn"/>
      <sheetName val="Sum.ALL"/>
      <sheetName val="รายการ VE"/>
      <sheetName val="PILE"/>
      <sheetName val="sum_ARC"/>
      <sheetName val="Public"/>
      <sheetName val="รวมห้องพัก"/>
      <sheetName val="HS"/>
      <sheetName val="Type A-1"/>
      <sheetName val="Type A-1M"/>
      <sheetName val="Type B-1"/>
      <sheetName val="Type C1"/>
      <sheetName val="Type C-2"/>
      <sheetName val="Type C-3"/>
      <sheetName val="Type C-5"/>
      <sheetName val="Type DP-5"/>
      <sheetName val="Type LOFT-1"/>
      <sheetName val="Type LOFT-2 "/>
      <sheetName val="Type LOFT-2M"/>
      <sheetName val="Type LOFT 3"/>
      <sheetName val="Type LOFT-4"/>
      <sheetName val="Type LOFT-5"/>
      <sheetName val="Type LOFT-6"/>
      <sheetName val="Type LOFT-7"/>
      <sheetName val="Type PH-A"/>
      <sheetName val="Type PH-B"/>
      <sheetName val="Type PH-C"/>
      <sheetName val="Type PH-D"/>
      <sheetName val="Type PH-E"/>
      <sheetName val="Hard"/>
      <sheetName val="Sum LAND"/>
      <sheetName val="Landscape"/>
      <sheetName val="SUM M&amp;E"/>
      <sheetName val="SN"/>
      <sheetName val="AC"/>
      <sheetName val="EX-WORK"/>
      <sheetName val="Fee Rate Summary"/>
      <sheetName val="Factor F Data"/>
      <sheetName val="_x0000__x0000__x0000__x0000__x0"/>
      <sheetName val="_____@_x001c__x0014_______x0002"/>
      <sheetName val="?????@_x005f_x001c__x005f_x0014_?????_x0002"/>
      <sheetName val="_x005f_x0000__x005f_x0000__x005"/>
      <sheetName val="_____@_x005f_x001c__x0014"/>
      <sheetName val="_x005f_x005f_x005f_x0000__x005f_x005f_x005f_x0000__x005"/>
      <sheetName val="_____@_x005f_x005f_x005f_x001c__x0014"/>
      <sheetName val="_____@_x005f_x005f_x005f_x001c__x005f_x005f_x0014"/>
      <sheetName val="_x005f_x005f_x005f_x005f_x005f_x005f_x005f_x0000__x005f"/>
      <sheetName val="_____@_x005f_x005f_x005f_x005f_x005f_x005f_x005f_x001c_"/>
      <sheetName val="mat"/>
      <sheetName val="QuantitySegment"/>
      <sheetName val="Discounted Cash Flow"/>
      <sheetName val="Garph Work-Cost"/>
      <sheetName val="ปร5"/>
      <sheetName val="ราคาวัสดุ"/>
      <sheetName val="10 ข้อมูลวัสดุ-ค่าดำเนิน"/>
      <sheetName val="REF ONLY2"/>
      <sheetName val="一発シート"/>
      <sheetName val="BOX Cryostat Details"/>
      <sheetName val="Driver Linac Layout"/>
      <sheetName val="Inputs"/>
      <sheetName val="Magnet Details"/>
      <sheetName val="Cctmst"/>
      <sheetName val="l-fixer"/>
      <sheetName val="Bill No. 2 - Carpark"/>
      <sheetName val="OR21 Final Forecast Rev.2"/>
      <sheetName val="Summary Forecast Budget 1&amp;2"/>
      <sheetName val="Summary Forecast Budget Rev 2"/>
      <sheetName val="Backup OR21 "/>
      <sheetName val="BOQ  VI 03.09.19 "/>
      <sheetName val="Backup BR.BMA"/>
      <sheetName val="Budget for ENT"/>
      <sheetName val="ADJ. D-Wall&amp;BR Ent. Rev.2.1"/>
      <sheetName val="Rebar+Conพื้น Waste10%"/>
      <sheetName val="Backup D-Wall Ent. 13.07.19"/>
      <sheetName val="Backup BR.ENT. 13.07.19"/>
      <sheetName val="IMP OR21 2019.07.11"/>
      <sheetName val="Construction cost assumption"/>
      <sheetName val="JLL Assumption"/>
      <sheetName val="Retail Program&amp;Rev Assumption"/>
      <sheetName val="Sheet5"/>
      <sheetName val="_____@__________ñCe____0_"/>
      <sheetName val="A1.2"/>
      <sheetName val="Quotation-B1"/>
      <sheetName val="Summary"/>
      <sheetName val="Site OH-Main Construction"/>
      <sheetName val="Site OH-HMA"/>
      <sheetName val="DB-Material"/>
      <sheetName val="DB-Equipment_Man"/>
      <sheetName val="DB-Manpower"/>
      <sheetName val="Para Slurry Seal"/>
      <sheetName val="Agg. for Para Type III"/>
      <sheetName val="Agg. for Para TypeIII Haulage"/>
      <sheetName val="Mobilization-Equip"/>
      <sheetName val="Tack Coat-16+400A,B"/>
      <sheetName val="Earth Excavation"/>
      <sheetName val="B1_Embankment"/>
      <sheetName val="B1_Selected Mat"/>
      <sheetName val="B1_Subbase"/>
      <sheetName val="B1_CTB_In-Place"/>
      <sheetName val="B1_CTB In-Plant"/>
      <sheetName val="B1_CTB-Haulage"/>
      <sheetName val="HMA-Production-16+400A,B"/>
      <sheetName val="HMA-Paving-16+400A,B"/>
      <sheetName val="HMA-Haulage-16+400AB"/>
      <sheetName val="Tack Coat-17+100B"/>
      <sheetName val="HMA-Production-17+100B"/>
      <sheetName val="HMA-Paving-17+100B"/>
      <sheetName val="HMA-Haulage-17+100B"/>
      <sheetName val="Milling 5cm-ทางลงเชียงราก"/>
      <sheetName val="Tack Coat-ทางลงเชียงราก"/>
      <sheetName val="HMA-Production-ทางลงเชียงราก"/>
      <sheetName val="HMA-Paving-ทางลงเชียงราก"/>
      <sheetName val="HMA-Haulage-ทางลงเชียงราก"/>
      <sheetName val="Toll Fee"/>
      <sheetName val="Traffic Management"/>
      <sheetName val="กำพงกันตก"/>
      <sheetName val="รางระบายน้ำ"/>
      <sheetName val="Factor F งาน DB."/>
      <sheetName val="5-2"/>
      <sheetName val="ค่าขนส่ง-1"/>
      <sheetName val="King 1"/>
      <sheetName val="Car."/>
      <sheetName val="cov-estimate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แผนงาน อบต ท่าลาน(ส่งเทศบาล)"/>
      <sheetName val="_____@_x005f_x001c__x005f_x005f_x0014"/>
      <sheetName val="_x005f_x005f_x005f_x0000__x005f"/>
      <sheetName val="_____@_x005f_x005f_x005f_x001c_"/>
      <sheetName val="Sap_Actual"/>
      <sheetName val="?????@_x005f_x005f_x005f_x001c__x005f_x005f_x0014"/>
      <sheetName val="FitOutConfCentre"/>
    </sheetNames>
    <sheetDataSet>
      <sheetData sheetId="0"/>
      <sheetData sheetId="1"/>
      <sheetData sheetId="2"/>
      <sheetData sheetId="3">
        <row r="307">
          <cell r="C307">
            <v>0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>
        <row r="307">
          <cell r="C307">
            <v>0</v>
          </cell>
        </row>
      </sheetData>
      <sheetData sheetId="131">
        <row r="307">
          <cell r="C307">
            <v>0</v>
          </cell>
        </row>
      </sheetData>
      <sheetData sheetId="132">
        <row r="307">
          <cell r="C307">
            <v>0</v>
          </cell>
        </row>
      </sheetData>
      <sheetData sheetId="133">
        <row r="307">
          <cell r="C307">
            <v>0</v>
          </cell>
        </row>
      </sheetData>
      <sheetData sheetId="134">
        <row r="307">
          <cell r="C307">
            <v>0</v>
          </cell>
        </row>
      </sheetData>
      <sheetData sheetId="135" refreshError="1"/>
      <sheetData sheetId="136" refreshError="1"/>
      <sheetData sheetId="137">
        <row r="307">
          <cell r="C307">
            <v>0</v>
          </cell>
        </row>
      </sheetData>
      <sheetData sheetId="138"/>
      <sheetData sheetId="139"/>
      <sheetData sheetId="140">
        <row r="307">
          <cell r="C307">
            <v>0</v>
          </cell>
        </row>
      </sheetData>
      <sheetData sheetId="141">
        <row r="307">
          <cell r="C307">
            <v>0</v>
          </cell>
        </row>
      </sheetData>
      <sheetData sheetId="142">
        <row r="307">
          <cell r="C307">
            <v>0</v>
          </cell>
        </row>
      </sheetData>
      <sheetData sheetId="143">
        <row r="307">
          <cell r="C307">
            <v>0</v>
          </cell>
        </row>
      </sheetData>
      <sheetData sheetId="144">
        <row r="307">
          <cell r="C307">
            <v>0</v>
          </cell>
        </row>
      </sheetData>
      <sheetData sheetId="145">
        <row r="307">
          <cell r="C307">
            <v>0</v>
          </cell>
        </row>
      </sheetData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307">
          <cell r="C307">
            <v>0</v>
          </cell>
        </row>
      </sheetData>
      <sheetData sheetId="155">
        <row r="307">
          <cell r="C307">
            <v>0</v>
          </cell>
        </row>
      </sheetData>
      <sheetData sheetId="156">
        <row r="307">
          <cell r="C307">
            <v>0</v>
          </cell>
        </row>
      </sheetData>
      <sheetData sheetId="157"/>
      <sheetData sheetId="158"/>
      <sheetData sheetId="159"/>
      <sheetData sheetId="160"/>
      <sheetData sheetId="161">
        <row r="307">
          <cell r="C307">
            <v>0</v>
          </cell>
        </row>
      </sheetData>
      <sheetData sheetId="162">
        <row r="307">
          <cell r="C307">
            <v>0</v>
          </cell>
        </row>
      </sheetData>
      <sheetData sheetId="163">
        <row r="307">
          <cell r="C307">
            <v>0</v>
          </cell>
        </row>
      </sheetData>
      <sheetData sheetId="164">
        <row r="307">
          <cell r="C307">
            <v>0</v>
          </cell>
        </row>
      </sheetData>
      <sheetData sheetId="165">
        <row r="307">
          <cell r="C307">
            <v>0</v>
          </cell>
        </row>
      </sheetData>
      <sheetData sheetId="166">
        <row r="307">
          <cell r="C307">
            <v>0</v>
          </cell>
        </row>
      </sheetData>
      <sheetData sheetId="167">
        <row r="307">
          <cell r="C307">
            <v>0</v>
          </cell>
        </row>
      </sheetData>
      <sheetData sheetId="168">
        <row r="307">
          <cell r="C307">
            <v>0</v>
          </cell>
        </row>
      </sheetData>
      <sheetData sheetId="169">
        <row r="307">
          <cell r="C307">
            <v>0</v>
          </cell>
        </row>
      </sheetData>
      <sheetData sheetId="170">
        <row r="307">
          <cell r="C307">
            <v>0</v>
          </cell>
        </row>
      </sheetData>
      <sheetData sheetId="171">
        <row r="307">
          <cell r="C307">
            <v>0</v>
          </cell>
        </row>
      </sheetData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/>
      <sheetData sheetId="179"/>
      <sheetData sheetId="180">
        <row r="307">
          <cell r="C307">
            <v>0</v>
          </cell>
        </row>
      </sheetData>
      <sheetData sheetId="181">
        <row r="307">
          <cell r="C307">
            <v>0</v>
          </cell>
        </row>
      </sheetData>
      <sheetData sheetId="182">
        <row r="307">
          <cell r="C307">
            <v>0</v>
          </cell>
        </row>
      </sheetData>
      <sheetData sheetId="183" refreshError="1"/>
      <sheetData sheetId="184" refreshError="1"/>
      <sheetData sheetId="185" refreshError="1"/>
      <sheetData sheetId="186"/>
      <sheetData sheetId="187"/>
      <sheetData sheetId="188" refreshError="1"/>
      <sheetData sheetId="189"/>
      <sheetData sheetId="190"/>
      <sheetData sheetId="191">
        <row r="307">
          <cell r="C307">
            <v>0</v>
          </cell>
        </row>
      </sheetData>
      <sheetData sheetId="192"/>
      <sheetData sheetId="193"/>
      <sheetData sheetId="194"/>
      <sheetData sheetId="195"/>
      <sheetData sheetId="196"/>
      <sheetData sheetId="197">
        <row r="307">
          <cell r="C307">
            <v>0</v>
          </cell>
        </row>
      </sheetData>
      <sheetData sheetId="198"/>
      <sheetData sheetId="199"/>
      <sheetData sheetId="200"/>
      <sheetData sheetId="201"/>
      <sheetData sheetId="202"/>
      <sheetData sheetId="203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/>
      <sheetData sheetId="259" refreshError="1"/>
      <sheetData sheetId="260" refreshError="1"/>
      <sheetData sheetId="261" refreshError="1"/>
      <sheetData sheetId="262"/>
      <sheetData sheetId="263"/>
      <sheetData sheetId="264"/>
      <sheetData sheetId="265">
        <row r="307">
          <cell r="C307">
            <v>0</v>
          </cell>
        </row>
      </sheetData>
      <sheetData sheetId="266"/>
      <sheetData sheetId="267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 refreshError="1"/>
      <sheetData sheetId="324" refreshError="1"/>
      <sheetData sheetId="325"/>
      <sheetData sheetId="326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สะพาน"/>
      <sheetName val="ปร.5"/>
      <sheetName val="ปร.4"/>
      <sheetName val="ยื่นชอง"/>
      <sheetName val="ต้นทุนวัสดุ"/>
      <sheetName val="ราคาวัสดุ"/>
      <sheetName val="Factor_F"/>
      <sheetName val="ค่างานต้นทุน"/>
      <sheetName val="ข้อมูลคำนวณ"/>
      <sheetName val="ค่าขนส่ง"/>
      <sheetName val="ขนส่งด้วยรถพ่วง"/>
    </sheetNames>
    <sheetDataSet>
      <sheetData sheetId="0"/>
      <sheetData sheetId="1"/>
      <sheetData sheetId="2">
        <row r="104">
          <cell r="I104">
            <v>246635.47000000003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6"/>
      <sheetName val="ปร.5(ก)"/>
      <sheetName val="ปร.4(ก)"/>
      <sheetName val="ปร.5(ข)"/>
      <sheetName val="ปร.4(ข)"/>
    </sheetNames>
    <sheetDataSet>
      <sheetData sheetId="0"/>
      <sheetData sheetId="1">
        <row r="3">
          <cell r="C3" t="str">
            <v>ปรับปรุงซ่อมแซมจวนผู้ว่าราชการจังหวัดเชียงราย (หลังเก่า)</v>
          </cell>
        </row>
        <row r="4">
          <cell r="C4" t="str">
            <v xml:space="preserve"> ต.เวียง อ.เมืองเชียงราย จ.เชียงราย</v>
          </cell>
        </row>
        <row r="5">
          <cell r="C5" t="str">
            <v>จังหวัดเชียงราย</v>
          </cell>
        </row>
      </sheetData>
      <sheetData sheetId="2">
        <row r="4">
          <cell r="F4" t="str">
            <v>A-21/12/2565</v>
          </cell>
        </row>
      </sheetData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6"/>
      <sheetName val="ปร.5(ก)"/>
      <sheetName val="ปร.4(ก)"/>
      <sheetName val="ปร.5(ข)"/>
      <sheetName val="ปร.4(ข)"/>
    </sheetNames>
    <sheetDataSet>
      <sheetData sheetId="0" refreshError="1"/>
      <sheetData sheetId="1" refreshError="1"/>
      <sheetData sheetId="2" refreshError="1">
        <row r="2">
          <cell r="C2" t="str">
            <v>จังหวัดเชียงราย</v>
          </cell>
        </row>
        <row r="3">
          <cell r="C3" t="str">
            <v>ปรับปรุงซ่อมแซมจวนผู้ว่าราชการจังหวัดเชียงราย (หลังเก่า)</v>
          </cell>
        </row>
        <row r="4">
          <cell r="C4" t="str">
            <v xml:space="preserve"> ต.เวียง อ.เมืองเชียงราย จ.เชียงราย</v>
          </cell>
          <cell r="F4" t="str">
            <v>A-21/12/2565</v>
          </cell>
        </row>
        <row r="9">
          <cell r="B9" t="str">
            <v>โครงการปรับปรุงซ่อมแซมจวนผู้ว่าราชการจังหวัดเชียงราย(หลังเก่า)</v>
          </cell>
          <cell r="C9"/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1"/>
      <sheetName val="กรอกราคาวัสดุที่แหล่ง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แผนรายประมาณการ"/>
      <sheetName val="เงินงวด"/>
      <sheetName val="ปก"/>
      <sheetName val="ขอใช้ผล"/>
      <sheetName val="Item เพิ่มเติม"/>
      <sheetName val="สรุปเสนอกรรมการ"/>
      <sheetName val="ปะหน้าซอง"/>
      <sheetName val="รูปเข้าแผน"/>
    </sheetNames>
    <sheetDataSet>
      <sheetData sheetId="0" refreshError="1">
        <row r="154">
          <cell r="BH154">
            <v>3.25</v>
          </cell>
        </row>
        <row r="167">
          <cell r="BD167">
            <v>1</v>
          </cell>
          <cell r="BE167">
            <v>5.89</v>
          </cell>
          <cell r="BF167">
            <v>5.95</v>
          </cell>
          <cell r="BG167">
            <v>6.01</v>
          </cell>
          <cell r="BH167">
            <v>10.63</v>
          </cell>
          <cell r="BI167">
            <v>10.68</v>
          </cell>
          <cell r="BJ167">
            <v>10.73</v>
          </cell>
          <cell r="BK167">
            <v>10.78</v>
          </cell>
          <cell r="BL167">
            <v>10.84</v>
          </cell>
          <cell r="BM167">
            <v>10.89</v>
          </cell>
          <cell r="BN167">
            <v>10.94</v>
          </cell>
          <cell r="BO167">
            <v>10.99</v>
          </cell>
          <cell r="BP167">
            <v>11.04</v>
          </cell>
          <cell r="BQ167">
            <v>11.09</v>
          </cell>
          <cell r="BR167">
            <v>11.14</v>
          </cell>
          <cell r="BS167">
            <v>11.19</v>
          </cell>
          <cell r="BT167">
            <v>11.24</v>
          </cell>
          <cell r="BU167">
            <v>11.29</v>
          </cell>
          <cell r="BV167">
            <v>11.35</v>
          </cell>
          <cell r="BW167">
            <v>11.4</v>
          </cell>
          <cell r="BX167">
            <v>11.45</v>
          </cell>
          <cell r="BY167">
            <v>11.5</v>
          </cell>
          <cell r="BZ167">
            <v>11.55</v>
          </cell>
          <cell r="CA167">
            <v>11.6</v>
          </cell>
          <cell r="CB167">
            <v>11.65</v>
          </cell>
          <cell r="CC167">
            <v>6.66</v>
          </cell>
        </row>
        <row r="168">
          <cell r="BD168">
            <v>2</v>
          </cell>
          <cell r="BE168">
            <v>7.22</v>
          </cell>
          <cell r="BF168">
            <v>7.34</v>
          </cell>
          <cell r="BG168">
            <v>7.46</v>
          </cell>
          <cell r="BH168">
            <v>12.43</v>
          </cell>
          <cell r="BI168">
            <v>12.53</v>
          </cell>
          <cell r="BJ168">
            <v>12.64</v>
          </cell>
          <cell r="BK168">
            <v>12.74</v>
          </cell>
          <cell r="BL168">
            <v>12.84</v>
          </cell>
          <cell r="BM168">
            <v>12.94</v>
          </cell>
          <cell r="BN168">
            <v>13.04</v>
          </cell>
          <cell r="BO168">
            <v>13.15</v>
          </cell>
          <cell r="BP168">
            <v>13.25</v>
          </cell>
          <cell r="BQ168">
            <v>13.35</v>
          </cell>
          <cell r="BR168">
            <v>13.45</v>
          </cell>
          <cell r="BS168">
            <v>13.55</v>
          </cell>
          <cell r="BT168">
            <v>13.66</v>
          </cell>
          <cell r="BU168">
            <v>13.76</v>
          </cell>
          <cell r="BV168">
            <v>13.86</v>
          </cell>
          <cell r="BW168">
            <v>13.96</v>
          </cell>
          <cell r="BX168">
            <v>14.06</v>
          </cell>
          <cell r="BY168">
            <v>14.16</v>
          </cell>
          <cell r="BZ168">
            <v>14.27</v>
          </cell>
          <cell r="CA168">
            <v>14.37</v>
          </cell>
          <cell r="CB168">
            <v>14.47</v>
          </cell>
          <cell r="CC168">
            <v>8.75</v>
          </cell>
          <cell r="CJ168">
            <v>11.14</v>
          </cell>
        </row>
        <row r="169">
          <cell r="BD169">
            <v>3</v>
          </cell>
          <cell r="BE169">
            <v>8.56</v>
          </cell>
          <cell r="BF169">
            <v>8.73</v>
          </cell>
          <cell r="BG169">
            <v>8.91</v>
          </cell>
          <cell r="BH169">
            <v>14.24</v>
          </cell>
          <cell r="BI169">
            <v>14.39</v>
          </cell>
          <cell r="BJ169">
            <v>14.54</v>
          </cell>
          <cell r="BK169">
            <v>14.69</v>
          </cell>
          <cell r="BL169">
            <v>14.85</v>
          </cell>
          <cell r="BM169">
            <v>15</v>
          </cell>
          <cell r="BN169">
            <v>15.15</v>
          </cell>
          <cell r="BO169">
            <v>15.31</v>
          </cell>
          <cell r="BP169">
            <v>15.46</v>
          </cell>
          <cell r="BQ169">
            <v>15.61</v>
          </cell>
          <cell r="BR169">
            <v>15.76</v>
          </cell>
          <cell r="BS169">
            <v>15.92</v>
          </cell>
          <cell r="BT169">
            <v>16.07</v>
          </cell>
          <cell r="BU169">
            <v>16.22</v>
          </cell>
          <cell r="BV169">
            <v>16.38</v>
          </cell>
          <cell r="BW169">
            <v>16.53</v>
          </cell>
          <cell r="BX169">
            <v>16.68</v>
          </cell>
          <cell r="BY169">
            <v>16.829999999999998</v>
          </cell>
          <cell r="BZ169">
            <v>16.989999999999998</v>
          </cell>
          <cell r="CA169">
            <v>17.14</v>
          </cell>
          <cell r="CB169">
            <v>17.29</v>
          </cell>
          <cell r="CC169">
            <v>10.85</v>
          </cell>
        </row>
        <row r="170">
          <cell r="BD170">
            <v>4</v>
          </cell>
          <cell r="BE170">
            <v>9.89</v>
          </cell>
          <cell r="BF170">
            <v>10.119999999999999</v>
          </cell>
          <cell r="BG170">
            <v>10.36</v>
          </cell>
          <cell r="BH170">
            <v>16.04</v>
          </cell>
          <cell r="BI170">
            <v>16.239999999999998</v>
          </cell>
          <cell r="BJ170">
            <v>16.45</v>
          </cell>
          <cell r="BK170">
            <v>16.649999999999999</v>
          </cell>
          <cell r="BL170">
            <v>16.850000000000001</v>
          </cell>
          <cell r="BM170">
            <v>17.059999999999999</v>
          </cell>
          <cell r="BN170">
            <v>17.260000000000002</v>
          </cell>
          <cell r="BO170">
            <v>17.46</v>
          </cell>
          <cell r="BP170">
            <v>17.670000000000002</v>
          </cell>
          <cell r="BQ170">
            <v>17.87</v>
          </cell>
          <cell r="BR170">
            <v>18.079999999999998</v>
          </cell>
          <cell r="BS170">
            <v>18.28</v>
          </cell>
          <cell r="BT170">
            <v>18.48</v>
          </cell>
          <cell r="BU170">
            <v>18.690000000000001</v>
          </cell>
          <cell r="BV170">
            <v>18.89</v>
          </cell>
          <cell r="BW170">
            <v>19.100000000000001</v>
          </cell>
          <cell r="BX170">
            <v>19.3</v>
          </cell>
          <cell r="BY170">
            <v>19.5</v>
          </cell>
          <cell r="BZ170">
            <v>19.71</v>
          </cell>
          <cell r="CA170">
            <v>19.91</v>
          </cell>
          <cell r="CB170">
            <v>20.11</v>
          </cell>
          <cell r="CC170">
            <v>12.94</v>
          </cell>
        </row>
        <row r="171">
          <cell r="BD171">
            <v>5</v>
          </cell>
          <cell r="BE171">
            <v>11.22</v>
          </cell>
          <cell r="BF171">
            <v>11.51</v>
          </cell>
          <cell r="BG171">
            <v>11.81</v>
          </cell>
          <cell r="BH171">
            <v>17.84</v>
          </cell>
          <cell r="BI171">
            <v>18.100000000000001</v>
          </cell>
          <cell r="BJ171">
            <v>18.350000000000001</v>
          </cell>
          <cell r="BK171">
            <v>18.600000000000001</v>
          </cell>
          <cell r="BL171">
            <v>18.86</v>
          </cell>
          <cell r="BM171">
            <v>19.11</v>
          </cell>
          <cell r="BN171">
            <v>19.37</v>
          </cell>
          <cell r="BO171">
            <v>19.62</v>
          </cell>
          <cell r="BP171">
            <v>19.88</v>
          </cell>
          <cell r="BQ171">
            <v>20.13</v>
          </cell>
          <cell r="BR171">
            <v>20.39</v>
          </cell>
          <cell r="BS171">
            <v>20.64</v>
          </cell>
          <cell r="BT171">
            <v>20.9</v>
          </cell>
          <cell r="BU171">
            <v>21.15</v>
          </cell>
          <cell r="BV171">
            <v>21.41</v>
          </cell>
          <cell r="BW171">
            <v>21.66</v>
          </cell>
          <cell r="BX171">
            <v>21.92</v>
          </cell>
          <cell r="BY171">
            <v>22.17</v>
          </cell>
          <cell r="BZ171">
            <v>22.43</v>
          </cell>
          <cell r="CA171">
            <v>22.68</v>
          </cell>
          <cell r="CB171">
            <v>22.94</v>
          </cell>
          <cell r="CC171">
            <v>15.04</v>
          </cell>
        </row>
        <row r="172">
          <cell r="BD172">
            <v>6</v>
          </cell>
          <cell r="BE172">
            <v>12.55</v>
          </cell>
          <cell r="BF172">
            <v>12.9</v>
          </cell>
          <cell r="BG172">
            <v>13.26</v>
          </cell>
          <cell r="BH172">
            <v>19.64</v>
          </cell>
          <cell r="BI172">
            <v>19.95</v>
          </cell>
          <cell r="BJ172">
            <v>20.25</v>
          </cell>
          <cell r="BK172">
            <v>20.56</v>
          </cell>
          <cell r="BL172">
            <v>20.86</v>
          </cell>
          <cell r="BM172">
            <v>21.17</v>
          </cell>
          <cell r="BN172">
            <v>21.48</v>
          </cell>
          <cell r="BO172">
            <v>21.78</v>
          </cell>
          <cell r="BP172">
            <v>22.09</v>
          </cell>
          <cell r="BQ172">
            <v>22.39</v>
          </cell>
          <cell r="BR172">
            <v>22.7</v>
          </cell>
          <cell r="BS172">
            <v>23</v>
          </cell>
          <cell r="BT172">
            <v>23.31</v>
          </cell>
          <cell r="BU172">
            <v>23.62</v>
          </cell>
          <cell r="BV172">
            <v>23.92</v>
          </cell>
          <cell r="BW172">
            <v>24.23</v>
          </cell>
          <cell r="BX172">
            <v>24.53</v>
          </cell>
          <cell r="BY172">
            <v>24.84</v>
          </cell>
          <cell r="BZ172">
            <v>25.14</v>
          </cell>
          <cell r="CA172">
            <v>25.45</v>
          </cell>
          <cell r="CB172">
            <v>25.76</v>
          </cell>
          <cell r="CC172">
            <v>17.14</v>
          </cell>
        </row>
        <row r="173">
          <cell r="BD173">
            <v>7</v>
          </cell>
          <cell r="BE173">
            <v>13.88</v>
          </cell>
          <cell r="BF173">
            <v>14.29</v>
          </cell>
          <cell r="BG173">
            <v>14.7</v>
          </cell>
          <cell r="BH173">
            <v>21.44</v>
          </cell>
          <cell r="BI173">
            <v>21.8</v>
          </cell>
          <cell r="BJ173">
            <v>22.16</v>
          </cell>
          <cell r="BK173">
            <v>22.51</v>
          </cell>
          <cell r="BL173">
            <v>22.87</v>
          </cell>
          <cell r="BM173">
            <v>23.23</v>
          </cell>
          <cell r="BN173">
            <v>23.58</v>
          </cell>
          <cell r="BO173">
            <v>23.94</v>
          </cell>
          <cell r="BP173">
            <v>24.3</v>
          </cell>
          <cell r="BQ173">
            <v>24.65</v>
          </cell>
          <cell r="BR173">
            <v>25.01</v>
          </cell>
          <cell r="BS173">
            <v>25.37</v>
          </cell>
          <cell r="BT173">
            <v>25.72</v>
          </cell>
          <cell r="BU173">
            <v>26.08</v>
          </cell>
          <cell r="BV173">
            <v>26.44</v>
          </cell>
          <cell r="BW173">
            <v>26.79</v>
          </cell>
          <cell r="BX173">
            <v>27.15</v>
          </cell>
          <cell r="BY173">
            <v>27.51</v>
          </cell>
          <cell r="BZ173">
            <v>27.86</v>
          </cell>
          <cell r="CA173">
            <v>28.22</v>
          </cell>
          <cell r="CB173">
            <v>28.58</v>
          </cell>
          <cell r="CC173">
            <v>19.23</v>
          </cell>
        </row>
        <row r="174">
          <cell r="BD174">
            <v>8</v>
          </cell>
          <cell r="BE174">
            <v>15.54</v>
          </cell>
          <cell r="BF174">
            <v>16.010000000000002</v>
          </cell>
          <cell r="BG174">
            <v>16.48</v>
          </cell>
          <cell r="BH174">
            <v>23.58</v>
          </cell>
          <cell r="BI174">
            <v>23.98</v>
          </cell>
          <cell r="BJ174">
            <v>24.39</v>
          </cell>
          <cell r="BK174">
            <v>24.8</v>
          </cell>
          <cell r="BL174">
            <v>25.21</v>
          </cell>
          <cell r="BM174">
            <v>25.62</v>
          </cell>
          <cell r="BN174">
            <v>26.02</v>
          </cell>
          <cell r="BO174">
            <v>26.43</v>
          </cell>
          <cell r="BP174">
            <v>26.84</v>
          </cell>
          <cell r="BQ174">
            <v>27.25</v>
          </cell>
          <cell r="BR174">
            <v>27.65</v>
          </cell>
          <cell r="BS174">
            <v>28.06</v>
          </cell>
          <cell r="BT174">
            <v>28.47</v>
          </cell>
          <cell r="BU174">
            <v>28.88</v>
          </cell>
          <cell r="BV174">
            <v>29.28</v>
          </cell>
          <cell r="BW174">
            <v>29.69</v>
          </cell>
          <cell r="BX174">
            <v>30.1</v>
          </cell>
          <cell r="BY174">
            <v>30.51</v>
          </cell>
          <cell r="BZ174">
            <v>30.92</v>
          </cell>
          <cell r="CA174">
            <v>31.32</v>
          </cell>
          <cell r="CB174">
            <v>31.73</v>
          </cell>
          <cell r="CC174">
            <v>21.66</v>
          </cell>
        </row>
        <row r="175">
          <cell r="BD175">
            <v>9</v>
          </cell>
          <cell r="BE175">
            <v>17.37</v>
          </cell>
          <cell r="BF175">
            <v>17.899999999999999</v>
          </cell>
          <cell r="BG175">
            <v>18.43</v>
          </cell>
          <cell r="BH175">
            <v>26.31</v>
          </cell>
          <cell r="BI175">
            <v>26.76</v>
          </cell>
          <cell r="BJ175">
            <v>27.22</v>
          </cell>
          <cell r="BK175">
            <v>27.68</v>
          </cell>
          <cell r="BL175">
            <v>28.14</v>
          </cell>
          <cell r="BM175">
            <v>28.6</v>
          </cell>
          <cell r="BN175">
            <v>29.06</v>
          </cell>
          <cell r="BO175">
            <v>29.52</v>
          </cell>
          <cell r="BP175">
            <v>29.97</v>
          </cell>
          <cell r="BQ175">
            <v>30.43</v>
          </cell>
          <cell r="BR175">
            <v>30.89</v>
          </cell>
          <cell r="BS175">
            <v>31.35</v>
          </cell>
          <cell r="BT175">
            <v>31.81</v>
          </cell>
          <cell r="BU175">
            <v>32.270000000000003</v>
          </cell>
          <cell r="BV175">
            <v>32.729999999999997</v>
          </cell>
          <cell r="BW175">
            <v>33.19</v>
          </cell>
          <cell r="BX175">
            <v>33.64</v>
          </cell>
          <cell r="BY175">
            <v>34.1</v>
          </cell>
          <cell r="BZ175">
            <v>34.56</v>
          </cell>
          <cell r="CA175">
            <v>35.020000000000003</v>
          </cell>
          <cell r="CB175">
            <v>35.479999999999997</v>
          </cell>
          <cell r="CC175">
            <v>24.25</v>
          </cell>
        </row>
        <row r="176">
          <cell r="BD176">
            <v>10</v>
          </cell>
          <cell r="BE176">
            <v>19.2</v>
          </cell>
          <cell r="BF176">
            <v>19.79</v>
          </cell>
          <cell r="BG176">
            <v>20.38</v>
          </cell>
          <cell r="BH176">
            <v>29.03</v>
          </cell>
          <cell r="BI176">
            <v>29.54</v>
          </cell>
          <cell r="BJ176">
            <v>30.05</v>
          </cell>
          <cell r="BK176">
            <v>30.56</v>
          </cell>
          <cell r="BL176">
            <v>31.07</v>
          </cell>
          <cell r="BM176">
            <v>31.58</v>
          </cell>
          <cell r="BN176">
            <v>32.090000000000003</v>
          </cell>
          <cell r="BO176">
            <v>32.6</v>
          </cell>
          <cell r="BP176">
            <v>33.11</v>
          </cell>
          <cell r="BQ176">
            <v>33.619999999999997</v>
          </cell>
          <cell r="BR176">
            <v>34.130000000000003</v>
          </cell>
          <cell r="BS176">
            <v>34.64</v>
          </cell>
          <cell r="BT176">
            <v>35.15</v>
          </cell>
          <cell r="BU176">
            <v>35.659999999999997</v>
          </cell>
          <cell r="BV176">
            <v>36.17</v>
          </cell>
          <cell r="BW176">
            <v>36.68</v>
          </cell>
          <cell r="BX176">
            <v>37.19</v>
          </cell>
          <cell r="BY176">
            <v>37.700000000000003</v>
          </cell>
          <cell r="BZ176">
            <v>38.200000000000003</v>
          </cell>
          <cell r="CA176">
            <v>38.71</v>
          </cell>
          <cell r="CB176">
            <v>39.22</v>
          </cell>
          <cell r="CC176">
            <v>26.85</v>
          </cell>
        </row>
        <row r="177">
          <cell r="BD177">
            <v>11</v>
          </cell>
          <cell r="BE177">
            <v>21.03</v>
          </cell>
          <cell r="BF177">
            <v>21.68</v>
          </cell>
          <cell r="BG177">
            <v>22.32</v>
          </cell>
          <cell r="BH177">
            <v>31.76</v>
          </cell>
          <cell r="BI177">
            <v>32.32</v>
          </cell>
          <cell r="BJ177">
            <v>32.880000000000003</v>
          </cell>
          <cell r="BK177">
            <v>33.44</v>
          </cell>
          <cell r="BL177">
            <v>34</v>
          </cell>
          <cell r="BM177">
            <v>34.56</v>
          </cell>
          <cell r="BN177">
            <v>35.119999999999997</v>
          </cell>
          <cell r="BO177">
            <v>35.68</v>
          </cell>
          <cell r="BP177">
            <v>36.24</v>
          </cell>
          <cell r="BQ177">
            <v>36.799999999999997</v>
          </cell>
          <cell r="BR177">
            <v>37.36</v>
          </cell>
          <cell r="BS177">
            <v>37.92</v>
          </cell>
          <cell r="BT177">
            <v>38.479999999999997</v>
          </cell>
          <cell r="BU177">
            <v>39.049999999999997</v>
          </cell>
          <cell r="BV177">
            <v>39.61</v>
          </cell>
          <cell r="BW177">
            <v>40.17</v>
          </cell>
          <cell r="BX177">
            <v>40.729999999999997</v>
          </cell>
          <cell r="BY177">
            <v>41.29</v>
          </cell>
          <cell r="BZ177">
            <v>41.85</v>
          </cell>
          <cell r="CA177">
            <v>42.41</v>
          </cell>
          <cell r="CB177">
            <v>42.97</v>
          </cell>
          <cell r="CC177">
            <v>29.44</v>
          </cell>
        </row>
        <row r="178">
          <cell r="BD178">
            <v>12</v>
          </cell>
          <cell r="BE178">
            <v>22.86</v>
          </cell>
          <cell r="BF178">
            <v>23.57</v>
          </cell>
          <cell r="BG178">
            <v>24.27</v>
          </cell>
          <cell r="BH178">
            <v>34.479999999999997</v>
          </cell>
          <cell r="BI178">
            <v>35.090000000000003</v>
          </cell>
          <cell r="BJ178">
            <v>35.71</v>
          </cell>
          <cell r="BK178">
            <v>36.32</v>
          </cell>
          <cell r="BL178">
            <v>36.93</v>
          </cell>
          <cell r="BM178">
            <v>37.54</v>
          </cell>
          <cell r="BN178">
            <v>38.15</v>
          </cell>
          <cell r="BO178">
            <v>38.76</v>
          </cell>
          <cell r="BP178">
            <v>39.369999999999997</v>
          </cell>
          <cell r="BQ178">
            <v>39.99</v>
          </cell>
          <cell r="BR178">
            <v>40.6</v>
          </cell>
          <cell r="BS178">
            <v>41.21</v>
          </cell>
          <cell r="BT178">
            <v>41.82</v>
          </cell>
          <cell r="BU178">
            <v>42.43</v>
          </cell>
          <cell r="BV178">
            <v>43.04</v>
          </cell>
          <cell r="BW178">
            <v>43.66</v>
          </cell>
          <cell r="BX178">
            <v>44.27</v>
          </cell>
          <cell r="BY178">
            <v>44.88</v>
          </cell>
          <cell r="BZ178">
            <v>45.49</v>
          </cell>
          <cell r="CA178">
            <v>46.1</v>
          </cell>
          <cell r="CB178">
            <v>46.71</v>
          </cell>
          <cell r="CC178">
            <v>32.03</v>
          </cell>
        </row>
        <row r="179">
          <cell r="BD179">
            <v>13</v>
          </cell>
          <cell r="BE179">
            <v>24.69</v>
          </cell>
          <cell r="BF179">
            <v>25.45</v>
          </cell>
          <cell r="BG179">
            <v>26.22</v>
          </cell>
          <cell r="BH179">
            <v>37.21</v>
          </cell>
          <cell r="BI179">
            <v>37.869999999999997</v>
          </cell>
          <cell r="BJ179">
            <v>38.54</v>
          </cell>
          <cell r="BK179">
            <v>39.200000000000003</v>
          </cell>
          <cell r="BL179">
            <v>39.86</v>
          </cell>
          <cell r="BM179">
            <v>40.520000000000003</v>
          </cell>
          <cell r="BN179">
            <v>41.19</v>
          </cell>
          <cell r="BO179">
            <v>41.85</v>
          </cell>
          <cell r="BP179">
            <v>42.51</v>
          </cell>
          <cell r="BQ179">
            <v>43.17</v>
          </cell>
          <cell r="BR179">
            <v>43.84</v>
          </cell>
          <cell r="BS179">
            <v>44.5</v>
          </cell>
          <cell r="BT179">
            <v>45.16</v>
          </cell>
          <cell r="BU179">
            <v>45.82</v>
          </cell>
          <cell r="BV179">
            <v>46.49</v>
          </cell>
          <cell r="BW179">
            <v>47.15</v>
          </cell>
          <cell r="BX179">
            <v>47.81</v>
          </cell>
          <cell r="BY179">
            <v>48.47</v>
          </cell>
          <cell r="BZ179">
            <v>49.14</v>
          </cell>
          <cell r="CA179">
            <v>49.8</v>
          </cell>
          <cell r="CB179">
            <v>50.46</v>
          </cell>
          <cell r="CC179">
            <v>34.630000000000003</v>
          </cell>
        </row>
        <row r="180">
          <cell r="BD180">
            <v>14</v>
          </cell>
          <cell r="BE180">
            <v>26.52</v>
          </cell>
          <cell r="BF180">
            <v>27.34</v>
          </cell>
          <cell r="BG180">
            <v>28.16</v>
          </cell>
          <cell r="BH180">
            <v>39.94</v>
          </cell>
          <cell r="BI180">
            <v>40.65</v>
          </cell>
          <cell r="BJ180">
            <v>41.37</v>
          </cell>
          <cell r="BK180">
            <v>42.08</v>
          </cell>
          <cell r="BL180">
            <v>42.79</v>
          </cell>
          <cell r="BM180">
            <v>43.51</v>
          </cell>
          <cell r="BN180">
            <v>44.22</v>
          </cell>
          <cell r="BO180">
            <v>44.93</v>
          </cell>
          <cell r="BP180">
            <v>45.65</v>
          </cell>
          <cell r="BQ180">
            <v>46.36</v>
          </cell>
          <cell r="BR180">
            <v>47.07</v>
          </cell>
          <cell r="BS180">
            <v>47.79</v>
          </cell>
          <cell r="BT180">
            <v>48.5</v>
          </cell>
          <cell r="BU180">
            <v>49.21</v>
          </cell>
          <cell r="BV180">
            <v>49.93</v>
          </cell>
          <cell r="BW180">
            <v>50.64</v>
          </cell>
          <cell r="BX180">
            <v>51.35</v>
          </cell>
          <cell r="BY180">
            <v>52.07</v>
          </cell>
          <cell r="BZ180">
            <v>52.78</v>
          </cell>
          <cell r="CA180">
            <v>53.49</v>
          </cell>
          <cell r="CB180">
            <v>54.21</v>
          </cell>
          <cell r="CC180">
            <v>37.22</v>
          </cell>
        </row>
        <row r="181">
          <cell r="BD181">
            <v>15</v>
          </cell>
          <cell r="BE181">
            <v>28.35</v>
          </cell>
          <cell r="BF181">
            <v>29.23</v>
          </cell>
          <cell r="BG181">
            <v>30.11</v>
          </cell>
          <cell r="BH181">
            <v>42.66</v>
          </cell>
          <cell r="BI181">
            <v>43.43</v>
          </cell>
          <cell r="BJ181">
            <v>44.19</v>
          </cell>
          <cell r="BK181">
            <v>44.96</v>
          </cell>
          <cell r="BL181">
            <v>45.72</v>
          </cell>
          <cell r="BM181">
            <v>46.49</v>
          </cell>
          <cell r="BN181">
            <v>47.25</v>
          </cell>
          <cell r="BO181">
            <v>48.02</v>
          </cell>
          <cell r="BP181">
            <v>48.78</v>
          </cell>
          <cell r="BQ181">
            <v>49.54</v>
          </cell>
          <cell r="BR181">
            <v>50.31</v>
          </cell>
          <cell r="BS181">
            <v>51.07</v>
          </cell>
          <cell r="BT181">
            <v>51.84</v>
          </cell>
          <cell r="BU181">
            <v>52.6</v>
          </cell>
          <cell r="BV181">
            <v>53.37</v>
          </cell>
          <cell r="BW181">
            <v>54.13</v>
          </cell>
          <cell r="BX181">
            <v>54.89</v>
          </cell>
          <cell r="BY181">
            <v>55.66</v>
          </cell>
          <cell r="BZ181">
            <v>56.42</v>
          </cell>
          <cell r="CA181">
            <v>57.19</v>
          </cell>
          <cell r="CB181">
            <v>57.95</v>
          </cell>
          <cell r="CC181">
            <v>39.81</v>
          </cell>
        </row>
        <row r="182">
          <cell r="BD182">
            <v>16</v>
          </cell>
          <cell r="BE182">
            <v>30.18</v>
          </cell>
          <cell r="BF182">
            <v>31.12</v>
          </cell>
          <cell r="BG182">
            <v>32.06</v>
          </cell>
          <cell r="BH182">
            <v>45.39</v>
          </cell>
          <cell r="BI182">
            <v>46.21</v>
          </cell>
          <cell r="BJ182">
            <v>47.02</v>
          </cell>
          <cell r="BK182">
            <v>47.84</v>
          </cell>
          <cell r="BL182">
            <v>48.66</v>
          </cell>
          <cell r="BM182">
            <v>49.47</v>
          </cell>
          <cell r="BN182">
            <v>50.29</v>
          </cell>
          <cell r="BO182">
            <v>51.1</v>
          </cell>
          <cell r="BP182">
            <v>51.92</v>
          </cell>
          <cell r="BQ182">
            <v>52.73</v>
          </cell>
          <cell r="BR182">
            <v>53.55</v>
          </cell>
          <cell r="BS182">
            <v>54.36</v>
          </cell>
          <cell r="BT182">
            <v>55.18</v>
          </cell>
          <cell r="BU182">
            <v>55.99</v>
          </cell>
          <cell r="BV182">
            <v>56.81</v>
          </cell>
          <cell r="BW182">
            <v>57.62</v>
          </cell>
          <cell r="BX182">
            <v>58.44</v>
          </cell>
          <cell r="BY182">
            <v>59.26</v>
          </cell>
          <cell r="BZ182">
            <v>60.07</v>
          </cell>
          <cell r="CA182">
            <v>60.89</v>
          </cell>
          <cell r="CB182">
            <v>61.7</v>
          </cell>
          <cell r="CC182">
            <v>42.41</v>
          </cell>
        </row>
        <row r="183">
          <cell r="BD183">
            <v>17</v>
          </cell>
          <cell r="BE183">
            <v>32</v>
          </cell>
          <cell r="BF183">
            <v>33</v>
          </cell>
          <cell r="BG183">
            <v>34</v>
          </cell>
          <cell r="BH183">
            <v>48.12</v>
          </cell>
          <cell r="BI183">
            <v>48.98</v>
          </cell>
          <cell r="BJ183">
            <v>49.85</v>
          </cell>
          <cell r="BK183">
            <v>50.72</v>
          </cell>
          <cell r="BL183">
            <v>51.58</v>
          </cell>
          <cell r="BM183">
            <v>52.45</v>
          </cell>
          <cell r="BN183">
            <v>53.32</v>
          </cell>
          <cell r="BO183">
            <v>54.18</v>
          </cell>
          <cell r="BP183">
            <v>55.05</v>
          </cell>
          <cell r="BQ183">
            <v>55.91</v>
          </cell>
          <cell r="BR183">
            <v>56.78</v>
          </cell>
          <cell r="BS183">
            <v>57.65</v>
          </cell>
          <cell r="BT183">
            <v>58.51</v>
          </cell>
          <cell r="BU183">
            <v>59.38</v>
          </cell>
          <cell r="BV183">
            <v>60.25</v>
          </cell>
          <cell r="BW183">
            <v>61.11</v>
          </cell>
          <cell r="BX183">
            <v>61.98</v>
          </cell>
          <cell r="BY183">
            <v>62.85</v>
          </cell>
          <cell r="BZ183">
            <v>63.71</v>
          </cell>
          <cell r="CA183">
            <v>64.58</v>
          </cell>
          <cell r="CB183">
            <v>65.44</v>
          </cell>
          <cell r="CC183">
            <v>45</v>
          </cell>
        </row>
        <row r="184">
          <cell r="BD184">
            <v>18</v>
          </cell>
          <cell r="BE184">
            <v>33.83</v>
          </cell>
          <cell r="BF184">
            <v>34.89</v>
          </cell>
          <cell r="BG184">
            <v>35.950000000000003</v>
          </cell>
          <cell r="BH184">
            <v>50.84</v>
          </cell>
          <cell r="BI184">
            <v>51.76</v>
          </cell>
          <cell r="BJ184">
            <v>52.68</v>
          </cell>
          <cell r="BK184">
            <v>53.59</v>
          </cell>
          <cell r="BL184">
            <v>54.51</v>
          </cell>
          <cell r="BM184">
            <v>55.43</v>
          </cell>
          <cell r="BN184">
            <v>56.34</v>
          </cell>
          <cell r="BO184">
            <v>57.26</v>
          </cell>
          <cell r="BP184">
            <v>58.18</v>
          </cell>
          <cell r="BQ184">
            <v>59.1</v>
          </cell>
          <cell r="BR184">
            <v>60.01</v>
          </cell>
          <cell r="BS184">
            <v>60.93</v>
          </cell>
          <cell r="BT184">
            <v>61.85</v>
          </cell>
          <cell r="BU184">
            <v>62.77</v>
          </cell>
          <cell r="BV184">
            <v>63.68</v>
          </cell>
          <cell r="BW184">
            <v>64.599999999999994</v>
          </cell>
          <cell r="BX184">
            <v>65.52</v>
          </cell>
          <cell r="BY184">
            <v>66.430000000000007</v>
          </cell>
          <cell r="BZ184">
            <v>67.349999999999994</v>
          </cell>
          <cell r="CA184">
            <v>68.27</v>
          </cell>
          <cell r="CB184">
            <v>69.19</v>
          </cell>
          <cell r="CC184">
            <v>47.59</v>
          </cell>
        </row>
        <row r="185">
          <cell r="BD185">
            <v>19</v>
          </cell>
          <cell r="BE185">
            <v>35.659999999999997</v>
          </cell>
          <cell r="BF185">
            <v>36.78</v>
          </cell>
          <cell r="BG185">
            <v>37.9</v>
          </cell>
          <cell r="BH185">
            <v>53.58</v>
          </cell>
          <cell r="BI185">
            <v>54.54</v>
          </cell>
          <cell r="BJ185">
            <v>55.51</v>
          </cell>
          <cell r="BK185">
            <v>56.48</v>
          </cell>
          <cell r="BL185">
            <v>57.45</v>
          </cell>
          <cell r="BM185">
            <v>58.42</v>
          </cell>
          <cell r="BN185">
            <v>59.38</v>
          </cell>
          <cell r="BO185">
            <v>60.35</v>
          </cell>
          <cell r="BP185">
            <v>61.32</v>
          </cell>
          <cell r="BQ185">
            <v>62.29</v>
          </cell>
          <cell r="BR185">
            <v>63.26</v>
          </cell>
          <cell r="BS185">
            <v>64.23</v>
          </cell>
          <cell r="BT185">
            <v>65.19</v>
          </cell>
          <cell r="BU185">
            <v>66.16</v>
          </cell>
          <cell r="BV185">
            <v>67.13</v>
          </cell>
          <cell r="BW185">
            <v>68.099999999999994</v>
          </cell>
          <cell r="BX185">
            <v>69.069999999999993</v>
          </cell>
          <cell r="BY185">
            <v>70.040000000000006</v>
          </cell>
          <cell r="BZ185">
            <v>71</v>
          </cell>
          <cell r="CA185">
            <v>71.97</v>
          </cell>
          <cell r="CB185">
            <v>72.94</v>
          </cell>
          <cell r="CC185">
            <v>50.19</v>
          </cell>
        </row>
        <row r="186">
          <cell r="BD186">
            <v>20</v>
          </cell>
          <cell r="BE186">
            <v>37.49</v>
          </cell>
          <cell r="BF186">
            <v>38.67</v>
          </cell>
          <cell r="BG186">
            <v>39.840000000000003</v>
          </cell>
          <cell r="BH186">
            <v>56.3</v>
          </cell>
          <cell r="BI186">
            <v>57.32</v>
          </cell>
          <cell r="BJ186">
            <v>58.34</v>
          </cell>
          <cell r="BK186">
            <v>59.36</v>
          </cell>
          <cell r="BL186">
            <v>60.38</v>
          </cell>
          <cell r="BM186">
            <v>61.4</v>
          </cell>
          <cell r="BN186">
            <v>62.42</v>
          </cell>
          <cell r="BO186">
            <v>63.44</v>
          </cell>
          <cell r="BP186">
            <v>64.459999999999994</v>
          </cell>
          <cell r="BQ186">
            <v>65.48</v>
          </cell>
          <cell r="BR186">
            <v>66.489999999999995</v>
          </cell>
          <cell r="BS186">
            <v>67.510000000000005</v>
          </cell>
          <cell r="BT186">
            <v>68.53</v>
          </cell>
          <cell r="BU186">
            <v>69.55</v>
          </cell>
          <cell r="BV186">
            <v>70.569999999999993</v>
          </cell>
          <cell r="BW186">
            <v>71.59</v>
          </cell>
          <cell r="BX186">
            <v>72.61</v>
          </cell>
          <cell r="BY186">
            <v>73.63</v>
          </cell>
          <cell r="BZ186">
            <v>74.650000000000006</v>
          </cell>
          <cell r="CA186">
            <v>75.67</v>
          </cell>
          <cell r="CB186">
            <v>76.69</v>
          </cell>
          <cell r="CC186">
            <v>52.78</v>
          </cell>
        </row>
        <row r="187">
          <cell r="BD187">
            <v>21</v>
          </cell>
          <cell r="BE187">
            <v>39.32</v>
          </cell>
          <cell r="BF187">
            <v>40.56</v>
          </cell>
          <cell r="BG187">
            <v>41.79</v>
          </cell>
          <cell r="BH187">
            <v>59.02</v>
          </cell>
          <cell r="BI187">
            <v>60.09</v>
          </cell>
          <cell r="BJ187">
            <v>61.16</v>
          </cell>
          <cell r="BK187">
            <v>62.23</v>
          </cell>
          <cell r="BL187">
            <v>63.31</v>
          </cell>
          <cell r="BM187">
            <v>64.38</v>
          </cell>
          <cell r="BN187">
            <v>65.45</v>
          </cell>
          <cell r="BO187">
            <v>66.52</v>
          </cell>
          <cell r="BP187">
            <v>67.59</v>
          </cell>
          <cell r="BQ187">
            <v>68.66</v>
          </cell>
          <cell r="BR187">
            <v>69.73</v>
          </cell>
          <cell r="BS187">
            <v>70.8</v>
          </cell>
          <cell r="BT187">
            <v>71.87</v>
          </cell>
          <cell r="BU187">
            <v>72.94</v>
          </cell>
          <cell r="BV187">
            <v>74.010000000000005</v>
          </cell>
          <cell r="BW187">
            <v>75.08</v>
          </cell>
          <cell r="BX187">
            <v>76.150000000000006</v>
          </cell>
          <cell r="BY187">
            <v>77.22</v>
          </cell>
          <cell r="BZ187">
            <v>78.290000000000006</v>
          </cell>
          <cell r="CA187">
            <v>79.36</v>
          </cell>
          <cell r="CB187">
            <v>80.430000000000007</v>
          </cell>
          <cell r="CC187">
            <v>55.37</v>
          </cell>
        </row>
        <row r="188">
          <cell r="BD188">
            <v>22</v>
          </cell>
          <cell r="BE188">
            <v>41.15</v>
          </cell>
          <cell r="BF188">
            <v>42.44</v>
          </cell>
          <cell r="BG188">
            <v>43.74</v>
          </cell>
          <cell r="BH188">
            <v>61.76</v>
          </cell>
          <cell r="BI188">
            <v>62.88</v>
          </cell>
          <cell r="BJ188">
            <v>64</v>
          </cell>
          <cell r="BK188">
            <v>65.12</v>
          </cell>
          <cell r="BL188">
            <v>66.239999999999995</v>
          </cell>
          <cell r="BM188">
            <v>67.37</v>
          </cell>
          <cell r="BN188">
            <v>68.489999999999995</v>
          </cell>
          <cell r="BO188">
            <v>69.61</v>
          </cell>
          <cell r="BP188">
            <v>70.73</v>
          </cell>
          <cell r="BQ188">
            <v>71.849999999999994</v>
          </cell>
          <cell r="BR188">
            <v>72.97</v>
          </cell>
          <cell r="BS188">
            <v>74.09</v>
          </cell>
          <cell r="BT188">
            <v>75.209999999999994</v>
          </cell>
          <cell r="BU188">
            <v>76.33</v>
          </cell>
          <cell r="BV188">
            <v>77.459999999999994</v>
          </cell>
          <cell r="BW188">
            <v>78.58</v>
          </cell>
          <cell r="BX188">
            <v>79.7</v>
          </cell>
          <cell r="BY188">
            <v>80.819999999999993</v>
          </cell>
          <cell r="BZ188">
            <v>81.94</v>
          </cell>
          <cell r="CA188">
            <v>83.06</v>
          </cell>
          <cell r="CB188">
            <v>84.18</v>
          </cell>
          <cell r="CC188">
            <v>57.97</v>
          </cell>
        </row>
        <row r="189">
          <cell r="BD189">
            <v>23</v>
          </cell>
          <cell r="BE189">
            <v>42.98</v>
          </cell>
          <cell r="BF189">
            <v>44.33</v>
          </cell>
          <cell r="BG189">
            <v>45.88</v>
          </cell>
          <cell r="BH189">
            <v>64.48</v>
          </cell>
          <cell r="BI189">
            <v>65.650000000000006</v>
          </cell>
          <cell r="BJ189">
            <v>66.819999999999993</v>
          </cell>
          <cell r="BK189">
            <v>67.989999999999995</v>
          </cell>
          <cell r="BL189">
            <v>69.16</v>
          </cell>
          <cell r="BM189">
            <v>70.34</v>
          </cell>
          <cell r="BN189">
            <v>71.510000000000005</v>
          </cell>
          <cell r="BO189">
            <v>72.680000000000007</v>
          </cell>
          <cell r="BP189">
            <v>73.849999999999994</v>
          </cell>
          <cell r="BQ189">
            <v>75.03</v>
          </cell>
          <cell r="BR189">
            <v>76.2</v>
          </cell>
          <cell r="BS189">
            <v>77.37</v>
          </cell>
          <cell r="BT189">
            <v>78.540000000000006</v>
          </cell>
          <cell r="BU189">
            <v>79.709999999999994</v>
          </cell>
          <cell r="BV189">
            <v>80.89</v>
          </cell>
          <cell r="BW189">
            <v>82.06</v>
          </cell>
          <cell r="BX189">
            <v>83.23</v>
          </cell>
          <cell r="BY189">
            <v>84.4</v>
          </cell>
          <cell r="BZ189">
            <v>85.57</v>
          </cell>
          <cell r="CA189">
            <v>86.75</v>
          </cell>
          <cell r="CB189">
            <v>87.92</v>
          </cell>
          <cell r="CC189">
            <v>60.56</v>
          </cell>
        </row>
        <row r="190">
          <cell r="BD190">
            <v>24</v>
          </cell>
          <cell r="BE190">
            <v>44.81</v>
          </cell>
          <cell r="BF190">
            <v>46.22</v>
          </cell>
          <cell r="BG190">
            <v>47.63</v>
          </cell>
          <cell r="BH190">
            <v>67.209999999999994</v>
          </cell>
          <cell r="BI190">
            <v>68.430000000000007</v>
          </cell>
          <cell r="BJ190">
            <v>69.66</v>
          </cell>
          <cell r="BK190">
            <v>70.88</v>
          </cell>
          <cell r="BL190">
            <v>72.099999999999994</v>
          </cell>
          <cell r="BM190">
            <v>73.33</v>
          </cell>
          <cell r="BN190">
            <v>74.55</v>
          </cell>
          <cell r="BO190">
            <v>75.77</v>
          </cell>
          <cell r="BP190">
            <v>76.989999999999995</v>
          </cell>
          <cell r="BQ190">
            <v>78.22</v>
          </cell>
          <cell r="BR190">
            <v>79.44</v>
          </cell>
          <cell r="BS190">
            <v>80.66</v>
          </cell>
          <cell r="BT190">
            <v>81.89</v>
          </cell>
          <cell r="BU190">
            <v>83.11</v>
          </cell>
          <cell r="BV190">
            <v>84.33</v>
          </cell>
          <cell r="BW190">
            <v>85.56</v>
          </cell>
          <cell r="BX190">
            <v>86.78</v>
          </cell>
          <cell r="BY190">
            <v>88</v>
          </cell>
          <cell r="BZ190">
            <v>89.22</v>
          </cell>
          <cell r="CA190">
            <v>90.45</v>
          </cell>
          <cell r="CB190">
            <v>91.67</v>
          </cell>
          <cell r="CC190">
            <v>63.15</v>
          </cell>
        </row>
        <row r="191">
          <cell r="BD191">
            <v>25</v>
          </cell>
          <cell r="BE191">
            <v>46.64</v>
          </cell>
          <cell r="BF191">
            <v>48.11</v>
          </cell>
          <cell r="BG191">
            <v>49.58</v>
          </cell>
          <cell r="BH191">
            <v>69.94</v>
          </cell>
          <cell r="BI191">
            <v>71.22</v>
          </cell>
          <cell r="BJ191">
            <v>72.489999999999995</v>
          </cell>
          <cell r="BK191">
            <v>73.760000000000005</v>
          </cell>
          <cell r="BL191">
            <v>75.040000000000006</v>
          </cell>
          <cell r="BM191">
            <v>76.31</v>
          </cell>
          <cell r="BN191">
            <v>77.59</v>
          </cell>
          <cell r="BO191">
            <v>78.86</v>
          </cell>
          <cell r="BP191">
            <v>80.13</v>
          </cell>
          <cell r="BQ191">
            <v>81.41</v>
          </cell>
          <cell r="BR191">
            <v>82.68</v>
          </cell>
          <cell r="BS191">
            <v>83.96</v>
          </cell>
          <cell r="BT191">
            <v>85.23</v>
          </cell>
          <cell r="BU191">
            <v>86.5</v>
          </cell>
          <cell r="BV191">
            <v>87.78</v>
          </cell>
          <cell r="BW191">
            <v>89.05</v>
          </cell>
          <cell r="BX191">
            <v>90.33</v>
          </cell>
          <cell r="BY191">
            <v>91.6</v>
          </cell>
          <cell r="BZ191">
            <v>92.87</v>
          </cell>
          <cell r="CA191">
            <v>94.15</v>
          </cell>
          <cell r="CB191">
            <v>95.42</v>
          </cell>
          <cell r="CC191">
            <v>65.75</v>
          </cell>
        </row>
        <row r="192">
          <cell r="BD192">
            <v>26</v>
          </cell>
          <cell r="BE192">
            <v>48.47</v>
          </cell>
          <cell r="BF192">
            <v>49.99</v>
          </cell>
          <cell r="BG192">
            <v>51.52</v>
          </cell>
          <cell r="BH192">
            <v>72.67</v>
          </cell>
          <cell r="BI192">
            <v>73.989999999999995</v>
          </cell>
          <cell r="BJ192">
            <v>75.319999999999993</v>
          </cell>
          <cell r="BK192">
            <v>76.64</v>
          </cell>
          <cell r="BL192">
            <v>77.97</v>
          </cell>
          <cell r="BM192">
            <v>79.290000000000006</v>
          </cell>
          <cell r="BN192">
            <v>80.62</v>
          </cell>
          <cell r="BO192">
            <v>81.94</v>
          </cell>
          <cell r="BP192">
            <v>83.27</v>
          </cell>
          <cell r="BQ192">
            <v>84.59</v>
          </cell>
          <cell r="BR192">
            <v>85.92</v>
          </cell>
          <cell r="BS192">
            <v>87.24</v>
          </cell>
          <cell r="BT192">
            <v>88.57</v>
          </cell>
          <cell r="BU192">
            <v>89.89</v>
          </cell>
          <cell r="BV192">
            <v>91.22</v>
          </cell>
          <cell r="BW192">
            <v>92.54</v>
          </cell>
          <cell r="BX192">
            <v>93.87</v>
          </cell>
          <cell r="BY192">
            <v>95.19</v>
          </cell>
          <cell r="BZ192">
            <v>96.51</v>
          </cell>
          <cell r="CA192">
            <v>97.84</v>
          </cell>
          <cell r="CB192">
            <v>99.16</v>
          </cell>
          <cell r="CC192">
            <v>68.34</v>
          </cell>
        </row>
        <row r="193">
          <cell r="BD193">
            <v>27</v>
          </cell>
          <cell r="BE193">
            <v>50.29</v>
          </cell>
          <cell r="BF193">
            <v>51.88</v>
          </cell>
          <cell r="BG193">
            <v>53.47</v>
          </cell>
          <cell r="BH193">
            <v>75.400000000000006</v>
          </cell>
          <cell r="BI193">
            <v>76.77</v>
          </cell>
          <cell r="BJ193">
            <v>78.150000000000006</v>
          </cell>
          <cell r="BK193">
            <v>79.52</v>
          </cell>
          <cell r="BL193">
            <v>80.900000000000006</v>
          </cell>
          <cell r="BM193">
            <v>82.27</v>
          </cell>
          <cell r="BN193">
            <v>83.65</v>
          </cell>
          <cell r="BO193">
            <v>85.03</v>
          </cell>
          <cell r="BP193">
            <v>86.4</v>
          </cell>
          <cell r="BQ193">
            <v>87.78</v>
          </cell>
          <cell r="BR193">
            <v>89.15</v>
          </cell>
          <cell r="BS193">
            <v>90.53</v>
          </cell>
          <cell r="BT193">
            <v>91.91</v>
          </cell>
          <cell r="BU193">
            <v>93.28</v>
          </cell>
          <cell r="BV193">
            <v>94.66</v>
          </cell>
          <cell r="BW193">
            <v>96.03</v>
          </cell>
          <cell r="BX193">
            <v>97.41</v>
          </cell>
          <cell r="BY193">
            <v>98.79</v>
          </cell>
          <cell r="BZ193">
            <v>100.16</v>
          </cell>
          <cell r="CA193">
            <v>101.54</v>
          </cell>
          <cell r="CB193">
            <v>102.91</v>
          </cell>
          <cell r="CC193">
            <v>70.930000000000007</v>
          </cell>
        </row>
        <row r="194">
          <cell r="BD194">
            <v>28</v>
          </cell>
          <cell r="BE194">
            <v>52.12</v>
          </cell>
          <cell r="BF194">
            <v>53.77</v>
          </cell>
          <cell r="BG194">
            <v>55.42</v>
          </cell>
          <cell r="BH194">
            <v>78.13</v>
          </cell>
          <cell r="BI194">
            <v>79.55</v>
          </cell>
          <cell r="BJ194">
            <v>80.98</v>
          </cell>
          <cell r="BK194">
            <v>82.41</v>
          </cell>
          <cell r="BL194">
            <v>83.83</v>
          </cell>
          <cell r="BM194">
            <v>85.26</v>
          </cell>
          <cell r="BN194">
            <v>86.69</v>
          </cell>
          <cell r="BO194">
            <v>88.11</v>
          </cell>
          <cell r="BP194">
            <v>89.54</v>
          </cell>
          <cell r="BQ194">
            <v>90.97</v>
          </cell>
          <cell r="BR194">
            <v>92.39</v>
          </cell>
          <cell r="BS194">
            <v>93.82</v>
          </cell>
          <cell r="BT194">
            <v>95.25</v>
          </cell>
          <cell r="BU194">
            <v>96.68</v>
          </cell>
          <cell r="BV194">
            <v>98.1</v>
          </cell>
          <cell r="BW194">
            <v>99.53</v>
          </cell>
          <cell r="BX194">
            <v>100.96</v>
          </cell>
          <cell r="BY194">
            <v>102.38</v>
          </cell>
          <cell r="BZ194">
            <v>103.81</v>
          </cell>
          <cell r="CA194">
            <v>105.24</v>
          </cell>
          <cell r="CB194">
            <v>106.66</v>
          </cell>
          <cell r="CC194">
            <v>73.53</v>
          </cell>
        </row>
        <row r="195">
          <cell r="BD195">
            <v>29</v>
          </cell>
          <cell r="BE195">
            <v>53.95</v>
          </cell>
          <cell r="BF195">
            <v>55.66</v>
          </cell>
          <cell r="BG195">
            <v>57.36</v>
          </cell>
          <cell r="BH195">
            <v>80.83</v>
          </cell>
          <cell r="BI195">
            <v>82.31</v>
          </cell>
          <cell r="BJ195">
            <v>83.79</v>
          </cell>
          <cell r="BK195">
            <v>85.27</v>
          </cell>
          <cell r="BL195">
            <v>86.74</v>
          </cell>
          <cell r="BM195">
            <v>88.22</v>
          </cell>
          <cell r="BN195">
            <v>89.7</v>
          </cell>
          <cell r="BO195">
            <v>91.18</v>
          </cell>
          <cell r="BP195">
            <v>92.65</v>
          </cell>
          <cell r="BQ195">
            <v>94.13</v>
          </cell>
          <cell r="BR195">
            <v>95.61</v>
          </cell>
          <cell r="BS195">
            <v>97.09</v>
          </cell>
          <cell r="BT195">
            <v>98.57</v>
          </cell>
          <cell r="BU195">
            <v>100.04</v>
          </cell>
          <cell r="BV195">
            <v>101.52</v>
          </cell>
          <cell r="BW195">
            <v>103</v>
          </cell>
          <cell r="BX195">
            <v>104.48</v>
          </cell>
          <cell r="BY195">
            <v>105.96</v>
          </cell>
          <cell r="BZ195">
            <v>107.43</v>
          </cell>
          <cell r="CA195">
            <v>108.91</v>
          </cell>
          <cell r="CB195">
            <v>110.39</v>
          </cell>
          <cell r="CC195">
            <v>76.12</v>
          </cell>
        </row>
        <row r="196">
          <cell r="BD196">
            <v>30</v>
          </cell>
          <cell r="BE196">
            <v>55.78</v>
          </cell>
          <cell r="BF196">
            <v>57.54</v>
          </cell>
          <cell r="BG196">
            <v>59.31</v>
          </cell>
          <cell r="BH196">
            <v>83.58</v>
          </cell>
          <cell r="BI196">
            <v>85.11</v>
          </cell>
          <cell r="BJ196">
            <v>86.63</v>
          </cell>
          <cell r="BK196">
            <v>88.16</v>
          </cell>
          <cell r="BL196">
            <v>89.69</v>
          </cell>
          <cell r="BM196">
            <v>91.22</v>
          </cell>
          <cell r="BN196">
            <v>92.75</v>
          </cell>
          <cell r="BO196">
            <v>94.28</v>
          </cell>
          <cell r="BP196">
            <v>95.81</v>
          </cell>
          <cell r="BQ196">
            <v>97.34</v>
          </cell>
          <cell r="BR196">
            <v>98.86</v>
          </cell>
          <cell r="BS196">
            <v>100.39</v>
          </cell>
          <cell r="BT196">
            <v>101.92</v>
          </cell>
          <cell r="BU196">
            <v>103.45</v>
          </cell>
          <cell r="BV196">
            <v>104.98</v>
          </cell>
          <cell r="BW196">
            <v>106.51</v>
          </cell>
          <cell r="BX196">
            <v>108.04</v>
          </cell>
          <cell r="BY196">
            <v>109.57</v>
          </cell>
          <cell r="BZ196">
            <v>111.09</v>
          </cell>
          <cell r="CA196">
            <v>112.62</v>
          </cell>
          <cell r="CB196">
            <v>114.15</v>
          </cell>
          <cell r="CC196">
            <v>78.709999999999994</v>
          </cell>
        </row>
        <row r="197">
          <cell r="BD197">
            <v>31</v>
          </cell>
          <cell r="BE197">
            <v>57.61</v>
          </cell>
          <cell r="BF197">
            <v>59.43</v>
          </cell>
          <cell r="BG197">
            <v>61.26</v>
          </cell>
          <cell r="BH197">
            <v>86.29</v>
          </cell>
          <cell r="BI197">
            <v>87.87</v>
          </cell>
          <cell r="BJ197">
            <v>89.45</v>
          </cell>
          <cell r="BK197">
            <v>91.02</v>
          </cell>
          <cell r="BL197">
            <v>92.6</v>
          </cell>
          <cell r="BM197">
            <v>94.18</v>
          </cell>
          <cell r="BN197">
            <v>95.76</v>
          </cell>
          <cell r="BO197">
            <v>97.34</v>
          </cell>
          <cell r="BP197">
            <v>98.92</v>
          </cell>
          <cell r="BQ197">
            <v>100.5</v>
          </cell>
          <cell r="BR197">
            <v>102.08</v>
          </cell>
          <cell r="BS197">
            <v>103.66</v>
          </cell>
          <cell r="BT197">
            <v>105.24</v>
          </cell>
          <cell r="BU197">
            <v>106.82</v>
          </cell>
          <cell r="BV197">
            <v>108.4</v>
          </cell>
          <cell r="BW197">
            <v>109.98</v>
          </cell>
          <cell r="BX197">
            <v>111.56</v>
          </cell>
          <cell r="BY197">
            <v>113.14</v>
          </cell>
          <cell r="BZ197">
            <v>114.72</v>
          </cell>
          <cell r="CA197">
            <v>116.3</v>
          </cell>
          <cell r="CB197">
            <v>117.88</v>
          </cell>
          <cell r="CC197">
            <v>81.31</v>
          </cell>
        </row>
        <row r="198">
          <cell r="BD198">
            <v>32</v>
          </cell>
          <cell r="BE198">
            <v>59.44</v>
          </cell>
          <cell r="BF198">
            <v>61.32</v>
          </cell>
          <cell r="BG198">
            <v>63.2</v>
          </cell>
          <cell r="BH198">
            <v>89.03</v>
          </cell>
          <cell r="BI198">
            <v>90.66</v>
          </cell>
          <cell r="BJ198">
            <v>92.29</v>
          </cell>
          <cell r="BK198">
            <v>93.92</v>
          </cell>
          <cell r="BL198">
            <v>95.55</v>
          </cell>
          <cell r="BM198">
            <v>97.19</v>
          </cell>
          <cell r="BN198">
            <v>98.82</v>
          </cell>
          <cell r="BO198">
            <v>100.45</v>
          </cell>
          <cell r="BP198">
            <v>102.08</v>
          </cell>
          <cell r="BQ198">
            <v>103.71</v>
          </cell>
          <cell r="BR198">
            <v>105.34</v>
          </cell>
          <cell r="BS198">
            <v>106.97</v>
          </cell>
          <cell r="BT198">
            <v>108.6</v>
          </cell>
          <cell r="BU198">
            <v>110.23</v>
          </cell>
          <cell r="BV198">
            <v>111.86</v>
          </cell>
          <cell r="BW198">
            <v>113.49</v>
          </cell>
          <cell r="BX198">
            <v>115.12</v>
          </cell>
          <cell r="BY198">
            <v>116.75</v>
          </cell>
          <cell r="BZ198">
            <v>118.38</v>
          </cell>
          <cell r="CA198">
            <v>120.02</v>
          </cell>
          <cell r="CB198">
            <v>121.65</v>
          </cell>
          <cell r="CC198">
            <v>83.9</v>
          </cell>
        </row>
        <row r="199">
          <cell r="BD199">
            <v>33</v>
          </cell>
          <cell r="BE199">
            <v>61.27</v>
          </cell>
          <cell r="BF199">
            <v>63.21</v>
          </cell>
          <cell r="BG199">
            <v>65.150000000000006</v>
          </cell>
          <cell r="BH199">
            <v>91.76</v>
          </cell>
          <cell r="BI199">
            <v>93.44</v>
          </cell>
          <cell r="BJ199">
            <v>95.12</v>
          </cell>
          <cell r="BK199">
            <v>96.8</v>
          </cell>
          <cell r="BL199">
            <v>98.49</v>
          </cell>
          <cell r="BM199">
            <v>100.17</v>
          </cell>
          <cell r="BN199">
            <v>101.85</v>
          </cell>
          <cell r="BO199">
            <v>103.53</v>
          </cell>
          <cell r="BP199">
            <v>105.21</v>
          </cell>
          <cell r="BQ199">
            <v>106.89</v>
          </cell>
          <cell r="BR199">
            <v>108.58</v>
          </cell>
          <cell r="BS199">
            <v>110.26</v>
          </cell>
          <cell r="BT199">
            <v>111.94</v>
          </cell>
          <cell r="BU199">
            <v>113.62</v>
          </cell>
          <cell r="BV199">
            <v>115.3</v>
          </cell>
          <cell r="BW199">
            <v>116.98</v>
          </cell>
          <cell r="BX199">
            <v>118.67</v>
          </cell>
          <cell r="BY199">
            <v>120.35</v>
          </cell>
          <cell r="BZ199">
            <v>122.03</v>
          </cell>
          <cell r="CA199">
            <v>123.71</v>
          </cell>
          <cell r="CB199">
            <v>125.39</v>
          </cell>
          <cell r="CC199">
            <v>86.49</v>
          </cell>
        </row>
        <row r="200">
          <cell r="BD200">
            <v>34</v>
          </cell>
          <cell r="BE200">
            <v>63.1</v>
          </cell>
          <cell r="BF200">
            <v>65.099999999999994</v>
          </cell>
          <cell r="BG200">
            <v>67.09</v>
          </cell>
          <cell r="BH200">
            <v>94.49</v>
          </cell>
          <cell r="BI200">
            <v>96.23</v>
          </cell>
          <cell r="BJ200">
            <v>97.96</v>
          </cell>
          <cell r="BK200">
            <v>99.63</v>
          </cell>
          <cell r="BL200">
            <v>101.42</v>
          </cell>
          <cell r="BM200">
            <v>103.16</v>
          </cell>
          <cell r="BN200">
            <v>104.89</v>
          </cell>
          <cell r="BO200">
            <v>106.62</v>
          </cell>
          <cell r="BP200">
            <v>108.35</v>
          </cell>
          <cell r="BQ200">
            <v>110.09</v>
          </cell>
          <cell r="BR200">
            <v>111.82</v>
          </cell>
          <cell r="BS200">
            <v>113.55</v>
          </cell>
          <cell r="BT200">
            <v>115.28</v>
          </cell>
          <cell r="BU200">
            <v>117.02</v>
          </cell>
          <cell r="BV200">
            <v>118.75</v>
          </cell>
          <cell r="BW200">
            <v>120.48</v>
          </cell>
          <cell r="BX200">
            <v>122.22</v>
          </cell>
          <cell r="BY200">
            <v>123.95</v>
          </cell>
          <cell r="BZ200">
            <v>125.68</v>
          </cell>
          <cell r="CA200">
            <v>127.41</v>
          </cell>
          <cell r="CB200">
            <v>129.15</v>
          </cell>
          <cell r="CC200">
            <v>89.09</v>
          </cell>
        </row>
        <row r="201">
          <cell r="BD201">
            <v>35</v>
          </cell>
          <cell r="BE201">
            <v>64.930000000000007</v>
          </cell>
          <cell r="BF201">
            <v>66.98</v>
          </cell>
          <cell r="BG201">
            <v>69.040000000000006</v>
          </cell>
          <cell r="BH201">
            <v>97.2</v>
          </cell>
          <cell r="BI201">
            <v>98.98</v>
          </cell>
          <cell r="BJ201">
            <v>100.77</v>
          </cell>
          <cell r="BK201">
            <v>102.55</v>
          </cell>
          <cell r="BL201">
            <v>104.33</v>
          </cell>
          <cell r="BM201">
            <v>106.12</v>
          </cell>
          <cell r="BN201">
            <v>107.9</v>
          </cell>
          <cell r="BO201">
            <v>109.68</v>
          </cell>
          <cell r="BP201">
            <v>111.47</v>
          </cell>
          <cell r="BQ201">
            <v>113.25</v>
          </cell>
          <cell r="BR201">
            <v>115.03</v>
          </cell>
          <cell r="BS201">
            <v>116.82</v>
          </cell>
          <cell r="BT201">
            <v>118.6</v>
          </cell>
          <cell r="BU201">
            <v>120.39</v>
          </cell>
          <cell r="BV201">
            <v>122.17</v>
          </cell>
          <cell r="BW201">
            <v>123.95</v>
          </cell>
          <cell r="BX201">
            <v>125.74</v>
          </cell>
          <cell r="BY201">
            <v>127.52</v>
          </cell>
          <cell r="BZ201">
            <v>129.30000000000001</v>
          </cell>
          <cell r="CA201">
            <v>131.09</v>
          </cell>
          <cell r="CB201">
            <v>132.87</v>
          </cell>
          <cell r="CC201">
            <v>91.68</v>
          </cell>
        </row>
        <row r="202">
          <cell r="BD202">
            <v>36</v>
          </cell>
          <cell r="BE202">
            <v>66.75</v>
          </cell>
          <cell r="BF202">
            <v>68.87</v>
          </cell>
          <cell r="BG202">
            <v>70.989999999999995</v>
          </cell>
          <cell r="BH202">
            <v>99.94</v>
          </cell>
          <cell r="BI202">
            <v>101.77</v>
          </cell>
          <cell r="BJ202">
            <v>103.61</v>
          </cell>
          <cell r="BK202">
            <v>105.44</v>
          </cell>
          <cell r="BL202">
            <v>107.27</v>
          </cell>
          <cell r="BM202">
            <v>109.11</v>
          </cell>
          <cell r="BN202">
            <v>110.94</v>
          </cell>
          <cell r="BO202">
            <v>112.78</v>
          </cell>
          <cell r="BP202">
            <v>114.61</v>
          </cell>
          <cell r="BQ202">
            <v>116.45</v>
          </cell>
          <cell r="BR202">
            <v>118.28</v>
          </cell>
          <cell r="BS202">
            <v>120.12</v>
          </cell>
          <cell r="BT202">
            <v>121.95</v>
          </cell>
          <cell r="BU202">
            <v>123.79</v>
          </cell>
          <cell r="BV202">
            <v>125.62</v>
          </cell>
          <cell r="BW202">
            <v>127.45</v>
          </cell>
          <cell r="BX202">
            <v>129.29</v>
          </cell>
          <cell r="BY202">
            <v>131.12</v>
          </cell>
          <cell r="BZ202">
            <v>132.96</v>
          </cell>
          <cell r="CA202">
            <v>134.79</v>
          </cell>
          <cell r="CB202">
            <v>136.63</v>
          </cell>
          <cell r="CC202">
            <v>94.27</v>
          </cell>
        </row>
        <row r="203">
          <cell r="BD203">
            <v>37</v>
          </cell>
          <cell r="BE203">
            <v>66.58</v>
          </cell>
          <cell r="BF203">
            <v>70.760000000000005</v>
          </cell>
          <cell r="BG203">
            <v>72.930000000000007</v>
          </cell>
          <cell r="BH203">
            <v>102.67</v>
          </cell>
          <cell r="BI203">
            <v>104.56</v>
          </cell>
          <cell r="BJ203">
            <v>106.44</v>
          </cell>
          <cell r="BK203">
            <v>108.33</v>
          </cell>
          <cell r="BL203">
            <v>110.21</v>
          </cell>
          <cell r="BM203">
            <v>112.1</v>
          </cell>
          <cell r="BN203">
            <v>113.99</v>
          </cell>
          <cell r="BO203">
            <v>115.87</v>
          </cell>
          <cell r="BP203">
            <v>117.76</v>
          </cell>
          <cell r="BQ203">
            <v>119.64</v>
          </cell>
          <cell r="BR203">
            <v>121.53</v>
          </cell>
          <cell r="BS203">
            <v>123.41</v>
          </cell>
          <cell r="BT203">
            <v>125.3</v>
          </cell>
          <cell r="BU203">
            <v>127.18</v>
          </cell>
          <cell r="BV203">
            <v>129.07</v>
          </cell>
          <cell r="BW203">
            <v>130.96</v>
          </cell>
          <cell r="BX203">
            <v>132.84</v>
          </cell>
          <cell r="BY203">
            <v>134.72999999999999</v>
          </cell>
          <cell r="BZ203">
            <v>136.61000000000001</v>
          </cell>
          <cell r="CA203">
            <v>138.5</v>
          </cell>
          <cell r="CB203">
            <v>140.38</v>
          </cell>
          <cell r="CC203">
            <v>96.87</v>
          </cell>
        </row>
        <row r="204">
          <cell r="BD204">
            <v>38</v>
          </cell>
          <cell r="BE204">
            <v>70.41</v>
          </cell>
          <cell r="BF204">
            <v>72.650000000000006</v>
          </cell>
          <cell r="BG204">
            <v>74.88</v>
          </cell>
          <cell r="BH204">
            <v>105.4</v>
          </cell>
          <cell r="BI204">
            <v>107.34</v>
          </cell>
          <cell r="BJ204">
            <v>109.28</v>
          </cell>
          <cell r="BK204">
            <v>111.21</v>
          </cell>
          <cell r="BL204">
            <v>113.15</v>
          </cell>
          <cell r="BM204">
            <v>115.09</v>
          </cell>
          <cell r="BN204">
            <v>117.02</v>
          </cell>
          <cell r="BO204">
            <v>118.96</v>
          </cell>
          <cell r="BP204">
            <v>120.9</v>
          </cell>
          <cell r="BQ204">
            <v>122.83</v>
          </cell>
          <cell r="BR204">
            <v>124.77</v>
          </cell>
          <cell r="BS204">
            <v>126.71</v>
          </cell>
          <cell r="BT204">
            <v>128.63999999999999</v>
          </cell>
          <cell r="BU204">
            <v>130.58000000000001</v>
          </cell>
          <cell r="BV204">
            <v>132.52000000000001</v>
          </cell>
          <cell r="BW204">
            <v>134.44999999999999</v>
          </cell>
          <cell r="BX204">
            <v>136.38999999999999</v>
          </cell>
          <cell r="BY204">
            <v>138.32</v>
          </cell>
          <cell r="BZ204">
            <v>140.26</v>
          </cell>
          <cell r="CA204">
            <v>142.19999999999999</v>
          </cell>
          <cell r="CB204">
            <v>144.13</v>
          </cell>
          <cell r="CC204">
            <v>99.46</v>
          </cell>
        </row>
        <row r="205">
          <cell r="BD205">
            <v>39</v>
          </cell>
          <cell r="BE205">
            <v>72.239999999999995</v>
          </cell>
          <cell r="BF205">
            <v>74.53</v>
          </cell>
          <cell r="BG205">
            <v>75.83</v>
          </cell>
          <cell r="BH205">
            <v>108.13</v>
          </cell>
          <cell r="BI205">
            <v>110.12</v>
          </cell>
          <cell r="BJ205">
            <v>112.1</v>
          </cell>
          <cell r="BK205">
            <v>114.09</v>
          </cell>
          <cell r="BL205">
            <v>116.08</v>
          </cell>
          <cell r="BM205">
            <v>118.07</v>
          </cell>
          <cell r="BN205">
            <v>120.05</v>
          </cell>
          <cell r="BO205">
            <v>122.04</v>
          </cell>
          <cell r="BP205">
            <v>124.03</v>
          </cell>
          <cell r="BQ205">
            <v>126.02</v>
          </cell>
          <cell r="BR205">
            <v>128</v>
          </cell>
          <cell r="BS205">
            <v>129.99</v>
          </cell>
          <cell r="BT205">
            <v>131.97999999999999</v>
          </cell>
          <cell r="BU205">
            <v>133.97</v>
          </cell>
          <cell r="BV205">
            <v>135.94999999999999</v>
          </cell>
          <cell r="BW205">
            <v>137.94</v>
          </cell>
          <cell r="BX205">
            <v>139.93</v>
          </cell>
          <cell r="BY205">
            <v>141.91999999999999</v>
          </cell>
          <cell r="BZ205">
            <v>143.9</v>
          </cell>
          <cell r="CA205">
            <v>145.88999999999999</v>
          </cell>
          <cell r="CB205">
            <v>147.88</v>
          </cell>
          <cell r="CC205">
            <v>102.05</v>
          </cell>
        </row>
        <row r="206">
          <cell r="BD206">
            <v>40</v>
          </cell>
          <cell r="BE206">
            <v>74.069999999999993</v>
          </cell>
          <cell r="BF206">
            <v>76.42</v>
          </cell>
          <cell r="BG206">
            <v>78.77</v>
          </cell>
          <cell r="BH206">
            <v>110.84</v>
          </cell>
          <cell r="BI206">
            <v>112.88</v>
          </cell>
          <cell r="BJ206">
            <v>114.92</v>
          </cell>
          <cell r="BK206">
            <v>116.96</v>
          </cell>
          <cell r="BL206">
            <v>119</v>
          </cell>
          <cell r="BM206">
            <v>121.04</v>
          </cell>
          <cell r="BN206">
            <v>123.08</v>
          </cell>
          <cell r="BO206">
            <v>125.11</v>
          </cell>
          <cell r="BP206">
            <v>127.15</v>
          </cell>
          <cell r="BQ206">
            <v>129.19</v>
          </cell>
          <cell r="BR206">
            <v>131.22999999999999</v>
          </cell>
          <cell r="BS206">
            <v>133.27000000000001</v>
          </cell>
          <cell r="BT206">
            <v>135.31</v>
          </cell>
          <cell r="BU206">
            <v>137.34</v>
          </cell>
          <cell r="BV206">
            <v>139.38</v>
          </cell>
          <cell r="BW206">
            <v>141.41999999999999</v>
          </cell>
          <cell r="BX206">
            <v>143.46</v>
          </cell>
          <cell r="BY206">
            <v>145.5</v>
          </cell>
          <cell r="BZ206">
            <v>147.54</v>
          </cell>
          <cell r="CA206">
            <v>149.57</v>
          </cell>
          <cell r="CB206">
            <v>151.61000000000001</v>
          </cell>
          <cell r="CC206">
            <v>104.65</v>
          </cell>
        </row>
        <row r="207">
          <cell r="BD207">
            <v>41</v>
          </cell>
          <cell r="BE207">
            <v>75.900000000000006</v>
          </cell>
          <cell r="BF207">
            <v>78.31</v>
          </cell>
          <cell r="BG207">
            <v>80.72</v>
          </cell>
          <cell r="BH207">
            <v>113.59</v>
          </cell>
          <cell r="BI207">
            <v>115.68</v>
          </cell>
          <cell r="BJ207">
            <v>117.77</v>
          </cell>
          <cell r="BK207">
            <v>119.86</v>
          </cell>
          <cell r="BL207">
            <v>121.95</v>
          </cell>
          <cell r="BM207">
            <v>124.04</v>
          </cell>
          <cell r="BN207">
            <v>126.12</v>
          </cell>
          <cell r="BO207">
            <v>128.21</v>
          </cell>
          <cell r="BP207">
            <v>130.30000000000001</v>
          </cell>
          <cell r="BQ207">
            <v>132.38999999999999</v>
          </cell>
          <cell r="BR207">
            <v>134.47999999999999</v>
          </cell>
          <cell r="BS207">
            <v>136.57</v>
          </cell>
          <cell r="BT207">
            <v>138.66</v>
          </cell>
          <cell r="BU207">
            <v>140.75</v>
          </cell>
          <cell r="BV207">
            <v>142.84</v>
          </cell>
          <cell r="BW207">
            <v>144.93</v>
          </cell>
          <cell r="BX207">
            <v>147.02000000000001</v>
          </cell>
          <cell r="BY207">
            <v>149.11000000000001</v>
          </cell>
          <cell r="BZ207">
            <v>151.19999999999999</v>
          </cell>
          <cell r="CA207">
            <v>153.29</v>
          </cell>
          <cell r="CB207">
            <v>155.38</v>
          </cell>
          <cell r="CC207">
            <v>107.24</v>
          </cell>
        </row>
        <row r="208">
          <cell r="BD208">
            <v>42</v>
          </cell>
          <cell r="BE208">
            <v>77.73</v>
          </cell>
          <cell r="BF208">
            <v>80.2</v>
          </cell>
          <cell r="BG208">
            <v>82.67</v>
          </cell>
          <cell r="BH208">
            <v>116.32</v>
          </cell>
          <cell r="BI208">
            <v>118.46</v>
          </cell>
          <cell r="BJ208">
            <v>120.6</v>
          </cell>
          <cell r="BK208">
            <v>122.74</v>
          </cell>
          <cell r="BL208">
            <v>124.88</v>
          </cell>
          <cell r="BM208">
            <v>127.02</v>
          </cell>
          <cell r="BN208">
            <v>129.16</v>
          </cell>
          <cell r="BO208">
            <v>131.30000000000001</v>
          </cell>
          <cell r="BP208">
            <v>133.44</v>
          </cell>
          <cell r="BQ208">
            <v>135.58000000000001</v>
          </cell>
          <cell r="BR208">
            <v>137.72</v>
          </cell>
          <cell r="BS208">
            <v>139.86000000000001</v>
          </cell>
          <cell r="BT208">
            <v>142</v>
          </cell>
          <cell r="BU208">
            <v>144.13999999999999</v>
          </cell>
          <cell r="BV208">
            <v>146.28</v>
          </cell>
          <cell r="BW208">
            <v>148.41999999999999</v>
          </cell>
          <cell r="BX208">
            <v>150.56</v>
          </cell>
          <cell r="BY208">
            <v>152.69999999999999</v>
          </cell>
          <cell r="BZ208">
            <v>154.84</v>
          </cell>
          <cell r="CA208">
            <v>156.97999999999999</v>
          </cell>
          <cell r="CB208">
            <v>159.12</v>
          </cell>
          <cell r="CC208">
            <v>109.83</v>
          </cell>
        </row>
        <row r="209">
          <cell r="BD209">
            <v>43</v>
          </cell>
          <cell r="BE209">
            <v>79.56</v>
          </cell>
          <cell r="BF209">
            <v>82.09</v>
          </cell>
          <cell r="BG209">
            <v>84.61</v>
          </cell>
          <cell r="BH209">
            <v>119.03</v>
          </cell>
          <cell r="BI209">
            <v>121.22</v>
          </cell>
          <cell r="BJ209">
            <v>123.41</v>
          </cell>
          <cell r="BK209">
            <v>125.6</v>
          </cell>
          <cell r="BL209">
            <v>127.79</v>
          </cell>
          <cell r="BM209">
            <v>129.99</v>
          </cell>
          <cell r="BN209">
            <v>132.18</v>
          </cell>
          <cell r="BO209">
            <v>134.37</v>
          </cell>
          <cell r="BP209">
            <v>136.56</v>
          </cell>
          <cell r="BQ209">
            <v>138.75</v>
          </cell>
          <cell r="BR209">
            <v>140.94</v>
          </cell>
          <cell r="BS209">
            <v>143.13</v>
          </cell>
          <cell r="BT209">
            <v>145.32</v>
          </cell>
          <cell r="BU209">
            <v>147.52000000000001</v>
          </cell>
          <cell r="BV209">
            <v>149.71</v>
          </cell>
          <cell r="BW209">
            <v>151.9</v>
          </cell>
          <cell r="BX209">
            <v>154.09</v>
          </cell>
          <cell r="BY209">
            <v>156.28</v>
          </cell>
          <cell r="BZ209">
            <v>158.47</v>
          </cell>
          <cell r="CA209">
            <v>160.66</v>
          </cell>
          <cell r="CB209">
            <v>162.85</v>
          </cell>
          <cell r="CC209">
            <v>112.43</v>
          </cell>
        </row>
        <row r="210">
          <cell r="BD210">
            <v>44</v>
          </cell>
          <cell r="BE210">
            <v>81.39</v>
          </cell>
          <cell r="BF210">
            <v>83.97</v>
          </cell>
          <cell r="BG210">
            <v>86.56</v>
          </cell>
          <cell r="BH210">
            <v>121.77</v>
          </cell>
          <cell r="BI210">
            <v>124.01</v>
          </cell>
          <cell r="BJ210">
            <v>126.25</v>
          </cell>
          <cell r="BK210">
            <v>128.49</v>
          </cell>
          <cell r="BL210">
            <v>130.74</v>
          </cell>
          <cell r="BM210">
            <v>132.97999999999999</v>
          </cell>
          <cell r="BN210">
            <v>135.22</v>
          </cell>
          <cell r="BO210">
            <v>137.46</v>
          </cell>
          <cell r="BP210">
            <v>139.69999999999999</v>
          </cell>
          <cell r="BQ210">
            <v>141.94999999999999</v>
          </cell>
          <cell r="BR210">
            <v>144.19</v>
          </cell>
          <cell r="BS210">
            <v>146.43</v>
          </cell>
          <cell r="BT210">
            <v>148.66999999999999</v>
          </cell>
          <cell r="BU210">
            <v>150.91999999999999</v>
          </cell>
          <cell r="BV210">
            <v>153.16</v>
          </cell>
          <cell r="BW210">
            <v>155.4</v>
          </cell>
          <cell r="BX210">
            <v>157.63999999999999</v>
          </cell>
          <cell r="BY210">
            <v>159.88</v>
          </cell>
          <cell r="BZ210">
            <v>162.13</v>
          </cell>
          <cell r="CA210">
            <v>164.37</v>
          </cell>
          <cell r="CB210">
            <v>166.61</v>
          </cell>
          <cell r="CC210">
            <v>115.02</v>
          </cell>
        </row>
        <row r="211">
          <cell r="BD211">
            <v>45</v>
          </cell>
          <cell r="BE211">
            <v>83.21</v>
          </cell>
          <cell r="BF211">
            <v>85.86</v>
          </cell>
          <cell r="BG211">
            <v>88.51</v>
          </cell>
          <cell r="BH211">
            <v>124.48</v>
          </cell>
          <cell r="BI211">
            <v>126.77</v>
          </cell>
          <cell r="BJ211">
            <v>129.07</v>
          </cell>
          <cell r="BK211">
            <v>131.36000000000001</v>
          </cell>
          <cell r="BL211">
            <v>133.65</v>
          </cell>
          <cell r="BM211">
            <v>135.94999999999999</v>
          </cell>
          <cell r="BN211">
            <v>138.24</v>
          </cell>
          <cell r="BO211">
            <v>140.53</v>
          </cell>
          <cell r="BP211">
            <v>142.83000000000001</v>
          </cell>
          <cell r="BQ211">
            <v>145.12</v>
          </cell>
          <cell r="BR211">
            <v>147.41</v>
          </cell>
          <cell r="BS211">
            <v>149.71</v>
          </cell>
          <cell r="BT211">
            <v>152</v>
          </cell>
          <cell r="BU211">
            <v>154.29</v>
          </cell>
          <cell r="BV211">
            <v>156.59</v>
          </cell>
          <cell r="BW211">
            <v>158.88</v>
          </cell>
          <cell r="BX211">
            <v>161.16999999999999</v>
          </cell>
          <cell r="BY211">
            <v>163.47</v>
          </cell>
          <cell r="BZ211">
            <v>165.76</v>
          </cell>
          <cell r="CA211">
            <v>168.05</v>
          </cell>
          <cell r="CB211">
            <v>170.35</v>
          </cell>
          <cell r="CC211">
            <v>117.61</v>
          </cell>
        </row>
        <row r="212">
          <cell r="BD212">
            <v>46</v>
          </cell>
          <cell r="BE212">
            <v>85.04</v>
          </cell>
          <cell r="BF212">
            <v>87.75</v>
          </cell>
          <cell r="BG212">
            <v>90.45</v>
          </cell>
          <cell r="BH212">
            <v>127.22</v>
          </cell>
          <cell r="BI212">
            <v>129.57</v>
          </cell>
          <cell r="BJ212">
            <v>131.91</v>
          </cell>
          <cell r="BK212">
            <v>134.25</v>
          </cell>
          <cell r="BL212">
            <v>136.6</v>
          </cell>
          <cell r="BM212">
            <v>138.94</v>
          </cell>
          <cell r="BN212">
            <v>141.29</v>
          </cell>
          <cell r="BO212">
            <v>143.63</v>
          </cell>
          <cell r="BP212">
            <v>145.97999999999999</v>
          </cell>
          <cell r="BQ212">
            <v>148.32</v>
          </cell>
          <cell r="BR212">
            <v>150.66</v>
          </cell>
          <cell r="BS212">
            <v>153.01</v>
          </cell>
          <cell r="BT212">
            <v>155.35</v>
          </cell>
          <cell r="BU212">
            <v>157.69999999999999</v>
          </cell>
          <cell r="BV212">
            <v>160.04</v>
          </cell>
          <cell r="BW212">
            <v>162.38</v>
          </cell>
          <cell r="BX212">
            <v>164.73</v>
          </cell>
          <cell r="BY212">
            <v>167.07</v>
          </cell>
          <cell r="BZ212">
            <v>169.42</v>
          </cell>
          <cell r="CA212">
            <v>171.76</v>
          </cell>
          <cell r="CB212">
            <v>174.11</v>
          </cell>
          <cell r="CC212">
            <v>120.21</v>
          </cell>
        </row>
        <row r="213">
          <cell r="BD213">
            <v>47</v>
          </cell>
          <cell r="BE213">
            <v>86.87</v>
          </cell>
          <cell r="BF213">
            <v>89.64</v>
          </cell>
          <cell r="BG213">
            <v>92.4</v>
          </cell>
          <cell r="BH213">
            <v>129.93</v>
          </cell>
          <cell r="BI213">
            <v>132.33000000000001</v>
          </cell>
          <cell r="BJ213">
            <v>134.72</v>
          </cell>
          <cell r="BK213">
            <v>137.12</v>
          </cell>
          <cell r="BL213">
            <v>139.51</v>
          </cell>
          <cell r="BM213">
            <v>141.91</v>
          </cell>
          <cell r="BN213">
            <v>144.30000000000001</v>
          </cell>
          <cell r="BO213">
            <v>146.69999999999999</v>
          </cell>
          <cell r="BP213">
            <v>149.1</v>
          </cell>
          <cell r="BQ213">
            <v>151.49</v>
          </cell>
          <cell r="BR213">
            <v>153.88999999999999</v>
          </cell>
          <cell r="BS213">
            <v>156.28</v>
          </cell>
          <cell r="BT213">
            <v>158.68</v>
          </cell>
          <cell r="BU213">
            <v>161.07</v>
          </cell>
          <cell r="BV213">
            <v>163.47</v>
          </cell>
          <cell r="BW213">
            <v>165.86</v>
          </cell>
          <cell r="BX213">
            <v>168.26</v>
          </cell>
          <cell r="BY213">
            <v>170.65</v>
          </cell>
          <cell r="BZ213">
            <v>173.05</v>
          </cell>
          <cell r="CA213">
            <v>175.44</v>
          </cell>
          <cell r="CB213">
            <v>177.84</v>
          </cell>
          <cell r="CC213">
            <v>122.8</v>
          </cell>
        </row>
        <row r="214">
          <cell r="BD214">
            <v>48</v>
          </cell>
          <cell r="BE214">
            <v>88.7</v>
          </cell>
          <cell r="BF214">
            <v>91.52</v>
          </cell>
          <cell r="BG214">
            <v>94.35</v>
          </cell>
          <cell r="BH214">
            <v>132.66999999999999</v>
          </cell>
          <cell r="BI214">
            <v>135.12</v>
          </cell>
          <cell r="BJ214">
            <v>137.56</v>
          </cell>
          <cell r="BK214">
            <v>140.01</v>
          </cell>
          <cell r="BL214">
            <v>142.46</v>
          </cell>
          <cell r="BM214">
            <v>144.9</v>
          </cell>
          <cell r="BN214">
            <v>147.35</v>
          </cell>
          <cell r="BO214">
            <v>149.79</v>
          </cell>
          <cell r="BP214">
            <v>152.24</v>
          </cell>
          <cell r="BQ214">
            <v>154.69</v>
          </cell>
          <cell r="BR214">
            <v>157.13</v>
          </cell>
          <cell r="BS214">
            <v>159.28</v>
          </cell>
          <cell r="BT214">
            <v>162.02000000000001</v>
          </cell>
          <cell r="BU214">
            <v>164.47</v>
          </cell>
          <cell r="BV214">
            <v>166.92</v>
          </cell>
          <cell r="BW214">
            <v>169.36</v>
          </cell>
          <cell r="BX214">
            <v>171.81</v>
          </cell>
          <cell r="BY214">
            <v>174.25</v>
          </cell>
          <cell r="BZ214">
            <v>176.7</v>
          </cell>
          <cell r="CA214">
            <v>179.15</v>
          </cell>
          <cell r="CB214">
            <v>181.59</v>
          </cell>
          <cell r="CC214">
            <v>125.39</v>
          </cell>
        </row>
        <row r="215">
          <cell r="BD215">
            <v>49</v>
          </cell>
          <cell r="BE215">
            <v>90.53</v>
          </cell>
          <cell r="BF215">
            <v>93.41</v>
          </cell>
          <cell r="BG215">
            <v>96.29</v>
          </cell>
          <cell r="BH215">
            <v>135.37</v>
          </cell>
          <cell r="BI215">
            <v>137.87</v>
          </cell>
          <cell r="BJ215">
            <v>140.37</v>
          </cell>
          <cell r="BK215">
            <v>142.86000000000001</v>
          </cell>
          <cell r="BL215">
            <v>145.36000000000001</v>
          </cell>
          <cell r="BM215">
            <v>147.86000000000001</v>
          </cell>
          <cell r="BN215">
            <v>150.36000000000001</v>
          </cell>
          <cell r="BO215">
            <v>152.85</v>
          </cell>
          <cell r="BP215">
            <v>155.35</v>
          </cell>
          <cell r="BQ215">
            <v>157.85</v>
          </cell>
          <cell r="BR215">
            <v>160.34</v>
          </cell>
          <cell r="BS215">
            <v>162.84</v>
          </cell>
          <cell r="BT215">
            <v>165.34</v>
          </cell>
          <cell r="BU215">
            <v>167.83</v>
          </cell>
          <cell r="BV215">
            <v>170.33</v>
          </cell>
          <cell r="BW215">
            <v>172.83</v>
          </cell>
          <cell r="BX215">
            <v>175.33</v>
          </cell>
          <cell r="BY215">
            <v>177.82</v>
          </cell>
          <cell r="BZ215">
            <v>180.32</v>
          </cell>
          <cell r="CA215">
            <v>182.82</v>
          </cell>
          <cell r="CB215">
            <v>185.31</v>
          </cell>
          <cell r="CC215">
            <v>127.99</v>
          </cell>
        </row>
        <row r="216">
          <cell r="BD216">
            <v>50</v>
          </cell>
          <cell r="BE216">
            <v>92.36</v>
          </cell>
          <cell r="BF216">
            <v>95.3</v>
          </cell>
          <cell r="BG216">
            <v>98.24</v>
          </cell>
          <cell r="BH216">
            <v>138.1</v>
          </cell>
          <cell r="BI216">
            <v>140.65</v>
          </cell>
          <cell r="BJ216">
            <v>143.19</v>
          </cell>
          <cell r="BK216">
            <v>145.74</v>
          </cell>
          <cell r="BL216">
            <v>148.29</v>
          </cell>
          <cell r="BM216">
            <v>150.84</v>
          </cell>
          <cell r="BN216">
            <v>153.38999999999999</v>
          </cell>
          <cell r="BO216">
            <v>155.93</v>
          </cell>
          <cell r="BP216">
            <v>158.47999999999999</v>
          </cell>
          <cell r="BQ216">
            <v>161.03</v>
          </cell>
          <cell r="BR216">
            <v>163.58000000000001</v>
          </cell>
          <cell r="BS216">
            <v>166.13</v>
          </cell>
          <cell r="BT216">
            <v>168.67</v>
          </cell>
          <cell r="BU216">
            <v>171.22</v>
          </cell>
          <cell r="BV216">
            <v>173.77</v>
          </cell>
          <cell r="BW216">
            <v>176.32</v>
          </cell>
          <cell r="BX216">
            <v>178.87</v>
          </cell>
          <cell r="BY216">
            <v>181.41</v>
          </cell>
          <cell r="BZ216">
            <v>183.96</v>
          </cell>
          <cell r="CA216">
            <v>186.51</v>
          </cell>
          <cell r="CB216">
            <v>189.06</v>
          </cell>
          <cell r="CC216">
            <v>130.58000000000001</v>
          </cell>
        </row>
        <row r="217">
          <cell r="BD217">
            <v>51</v>
          </cell>
          <cell r="BE217">
            <v>94.19</v>
          </cell>
          <cell r="BF217">
            <v>97.19</v>
          </cell>
          <cell r="BG217">
            <v>100.19</v>
          </cell>
          <cell r="BH217">
            <v>140.85</v>
          </cell>
          <cell r="BI217">
            <v>143.44999999999999</v>
          </cell>
          <cell r="BJ217">
            <v>146.05000000000001</v>
          </cell>
          <cell r="BK217">
            <v>148.63999999999999</v>
          </cell>
          <cell r="BL217">
            <v>151.24</v>
          </cell>
          <cell r="BM217">
            <v>153.84</v>
          </cell>
          <cell r="BN217">
            <v>156.44</v>
          </cell>
          <cell r="BO217">
            <v>159.04</v>
          </cell>
          <cell r="BP217">
            <v>161.63999999999999</v>
          </cell>
          <cell r="BQ217">
            <v>164.24</v>
          </cell>
          <cell r="BR217">
            <v>166.84</v>
          </cell>
          <cell r="BS217">
            <v>169.44</v>
          </cell>
          <cell r="BT217">
            <v>172.04</v>
          </cell>
          <cell r="BU217">
            <v>174.63</v>
          </cell>
          <cell r="BV217">
            <v>177.23</v>
          </cell>
          <cell r="BW217">
            <v>179.83</v>
          </cell>
          <cell r="BX217">
            <v>182.43</v>
          </cell>
          <cell r="BY217">
            <v>185.03</v>
          </cell>
          <cell r="BZ217">
            <v>187.63</v>
          </cell>
          <cell r="CA217">
            <v>190.23</v>
          </cell>
          <cell r="CB217">
            <v>192.83</v>
          </cell>
          <cell r="CC217">
            <v>133.16999999999999</v>
          </cell>
        </row>
        <row r="218">
          <cell r="BD218">
            <v>52</v>
          </cell>
          <cell r="BE218">
            <v>96.02</v>
          </cell>
          <cell r="BF218">
            <v>99.08</v>
          </cell>
          <cell r="BG218">
            <v>102.13</v>
          </cell>
          <cell r="BH218">
            <v>143.55000000000001</v>
          </cell>
          <cell r="BI218">
            <v>146.19999999999999</v>
          </cell>
          <cell r="BJ218">
            <v>148.85</v>
          </cell>
          <cell r="BK218">
            <v>151.5</v>
          </cell>
          <cell r="BL218">
            <v>154.15</v>
          </cell>
          <cell r="BM218">
            <v>156.80000000000001</v>
          </cell>
          <cell r="BN218">
            <v>159.44999999999999</v>
          </cell>
          <cell r="BO218">
            <v>162.1</v>
          </cell>
          <cell r="BP218">
            <v>164.75</v>
          </cell>
          <cell r="BQ218">
            <v>167.4</v>
          </cell>
          <cell r="BR218">
            <v>170.05</v>
          </cell>
          <cell r="BS218">
            <v>172.7</v>
          </cell>
          <cell r="BT218">
            <v>175.35</v>
          </cell>
          <cell r="BU218">
            <v>178</v>
          </cell>
          <cell r="BV218">
            <v>180.65</v>
          </cell>
          <cell r="BW218">
            <v>183.3</v>
          </cell>
          <cell r="BX218">
            <v>185.95</v>
          </cell>
          <cell r="BY218">
            <v>188.6</v>
          </cell>
          <cell r="BZ218">
            <v>191.25</v>
          </cell>
          <cell r="CA218">
            <v>193.9</v>
          </cell>
          <cell r="CB218">
            <v>196.55</v>
          </cell>
          <cell r="CC218">
            <v>135.77000000000001</v>
          </cell>
        </row>
        <row r="219">
          <cell r="BD219">
            <v>53</v>
          </cell>
          <cell r="BE219">
            <v>97.85</v>
          </cell>
          <cell r="BF219">
            <v>100.96</v>
          </cell>
          <cell r="BG219">
            <v>104.08</v>
          </cell>
          <cell r="BH219">
            <v>146.28</v>
          </cell>
          <cell r="BI219">
            <v>148.97999999999999</v>
          </cell>
          <cell r="BJ219">
            <v>151.69</v>
          </cell>
          <cell r="BK219">
            <v>154.38999999999999</v>
          </cell>
          <cell r="BL219">
            <v>157.09</v>
          </cell>
          <cell r="BM219">
            <v>159.79</v>
          </cell>
          <cell r="BN219">
            <v>162.49</v>
          </cell>
          <cell r="BO219">
            <v>165.19</v>
          </cell>
          <cell r="BP219">
            <v>167.89</v>
          </cell>
          <cell r="BQ219">
            <v>170.59</v>
          </cell>
          <cell r="BR219">
            <v>173.29</v>
          </cell>
          <cell r="BS219">
            <v>175.99</v>
          </cell>
          <cell r="BT219">
            <v>178.69</v>
          </cell>
          <cell r="BU219">
            <v>181.39</v>
          </cell>
          <cell r="BV219">
            <v>184.1</v>
          </cell>
          <cell r="BW219">
            <v>186.8</v>
          </cell>
          <cell r="BX219">
            <v>189.5</v>
          </cell>
          <cell r="BY219">
            <v>192.2</v>
          </cell>
          <cell r="BZ219">
            <v>194.9</v>
          </cell>
          <cell r="CA219">
            <v>197.6</v>
          </cell>
          <cell r="CB219">
            <v>200.3</v>
          </cell>
          <cell r="CC219">
            <v>138.36000000000001</v>
          </cell>
        </row>
        <row r="220">
          <cell r="BD220">
            <v>54</v>
          </cell>
          <cell r="BE220">
            <v>99.68</v>
          </cell>
          <cell r="BF220">
            <v>102.85</v>
          </cell>
          <cell r="BG220">
            <v>106.03</v>
          </cell>
          <cell r="BH220">
            <v>149.04</v>
          </cell>
          <cell r="BI220">
            <v>151.79</v>
          </cell>
          <cell r="BJ220">
            <v>154.54</v>
          </cell>
          <cell r="BK220">
            <v>157.29</v>
          </cell>
          <cell r="BL220">
            <v>160.04</v>
          </cell>
          <cell r="BM220">
            <v>162.79</v>
          </cell>
          <cell r="BN220">
            <v>165.55</v>
          </cell>
          <cell r="BO220">
            <v>168.3</v>
          </cell>
          <cell r="BP220">
            <v>171.05</v>
          </cell>
          <cell r="BQ220">
            <v>173.8</v>
          </cell>
          <cell r="BR220">
            <v>176.55</v>
          </cell>
          <cell r="BS220">
            <v>179.31</v>
          </cell>
          <cell r="BT220">
            <v>182.06</v>
          </cell>
          <cell r="BU220">
            <v>184.81</v>
          </cell>
          <cell r="BV220">
            <v>187.56</v>
          </cell>
          <cell r="BW220">
            <v>190.31</v>
          </cell>
          <cell r="BX220">
            <v>193.06</v>
          </cell>
          <cell r="BY220">
            <v>195.82</v>
          </cell>
          <cell r="BZ220">
            <v>198.57</v>
          </cell>
          <cell r="CA220">
            <v>201.32</v>
          </cell>
          <cell r="CB220">
            <v>204.07</v>
          </cell>
          <cell r="CC220">
            <v>140.94999999999999</v>
          </cell>
        </row>
        <row r="221">
          <cell r="BD221">
            <v>55</v>
          </cell>
          <cell r="BE221">
            <v>101.5</v>
          </cell>
          <cell r="BF221">
            <v>104.74</v>
          </cell>
          <cell r="BG221">
            <v>107.97</v>
          </cell>
          <cell r="BH221">
            <v>151.74</v>
          </cell>
          <cell r="BI221">
            <v>154.54</v>
          </cell>
          <cell r="BJ221">
            <v>157.34</v>
          </cell>
          <cell r="BK221">
            <v>160.13999999999999</v>
          </cell>
          <cell r="BL221">
            <v>162.94999999999999</v>
          </cell>
          <cell r="BM221">
            <v>165.75</v>
          </cell>
          <cell r="BN221">
            <v>168.55</v>
          </cell>
          <cell r="BO221">
            <v>171.36</v>
          </cell>
          <cell r="BP221">
            <v>174.16</v>
          </cell>
          <cell r="BQ221">
            <v>176.96</v>
          </cell>
          <cell r="BR221">
            <v>179.76</v>
          </cell>
          <cell r="BS221">
            <v>182.57</v>
          </cell>
          <cell r="BT221">
            <v>185.37</v>
          </cell>
          <cell r="BU221">
            <v>188.17</v>
          </cell>
          <cell r="BV221">
            <v>190.98</v>
          </cell>
          <cell r="BW221">
            <v>193.78</v>
          </cell>
          <cell r="BX221">
            <v>196.58</v>
          </cell>
          <cell r="BY221">
            <v>199.38</v>
          </cell>
          <cell r="BZ221">
            <v>202.19</v>
          </cell>
          <cell r="CA221">
            <v>204.99</v>
          </cell>
          <cell r="CB221">
            <v>207.79</v>
          </cell>
          <cell r="CC221">
            <v>143.55000000000001</v>
          </cell>
        </row>
        <row r="222">
          <cell r="BD222">
            <v>56</v>
          </cell>
          <cell r="BE222">
            <v>103.33</v>
          </cell>
          <cell r="BF222">
            <v>106.63</v>
          </cell>
          <cell r="BG222">
            <v>109.92</v>
          </cell>
          <cell r="BH222">
            <v>154.46</v>
          </cell>
          <cell r="BI222">
            <v>157.31</v>
          </cell>
          <cell r="BJ222">
            <v>160.16999999999999</v>
          </cell>
          <cell r="BK222">
            <v>163.02000000000001</v>
          </cell>
          <cell r="BL222">
            <v>165.87</v>
          </cell>
          <cell r="BM222">
            <v>168.73</v>
          </cell>
          <cell r="BN222">
            <v>171.58</v>
          </cell>
          <cell r="BO222">
            <v>174.43</v>
          </cell>
          <cell r="BP222">
            <v>177.29</v>
          </cell>
          <cell r="BQ222">
            <v>180.14</v>
          </cell>
          <cell r="BR222">
            <v>183</v>
          </cell>
          <cell r="BS222">
            <v>185.85</v>
          </cell>
          <cell r="BT222">
            <v>188.7</v>
          </cell>
          <cell r="BU222">
            <v>191.56</v>
          </cell>
          <cell r="BV222">
            <v>194.41</v>
          </cell>
          <cell r="BW222">
            <v>197.26</v>
          </cell>
          <cell r="BX222">
            <v>200.12</v>
          </cell>
          <cell r="BY222">
            <v>202.97</v>
          </cell>
          <cell r="BZ222">
            <v>205.83</v>
          </cell>
          <cell r="CA222">
            <v>208.68</v>
          </cell>
          <cell r="CB222">
            <v>211.53</v>
          </cell>
          <cell r="CC222">
            <v>146.13999999999999</v>
          </cell>
        </row>
        <row r="223">
          <cell r="BD223">
            <v>57</v>
          </cell>
          <cell r="BE223">
            <v>105.16</v>
          </cell>
          <cell r="BF223">
            <v>108.51</v>
          </cell>
          <cell r="BG223">
            <v>111.87</v>
          </cell>
          <cell r="BH223">
            <v>157.19999999999999</v>
          </cell>
          <cell r="BI223">
            <v>160.11000000000001</v>
          </cell>
          <cell r="BJ223">
            <v>163.01</v>
          </cell>
          <cell r="BK223">
            <v>165.91</v>
          </cell>
          <cell r="BL223">
            <v>168.82</v>
          </cell>
          <cell r="BM223">
            <v>171.72</v>
          </cell>
          <cell r="BN223">
            <v>174.63</v>
          </cell>
          <cell r="BO223">
            <v>177.53</v>
          </cell>
          <cell r="BP223">
            <v>180.44</v>
          </cell>
          <cell r="BQ223">
            <v>183.34</v>
          </cell>
          <cell r="BR223">
            <v>186.25</v>
          </cell>
          <cell r="BS223">
            <v>189.15</v>
          </cell>
          <cell r="BT223">
            <v>192.06</v>
          </cell>
          <cell r="BU223">
            <v>194.96</v>
          </cell>
          <cell r="BV223">
            <v>197.87</v>
          </cell>
          <cell r="BW223">
            <v>200.77</v>
          </cell>
          <cell r="BX223">
            <v>203.68</v>
          </cell>
          <cell r="BY223">
            <v>206.58</v>
          </cell>
          <cell r="BZ223">
            <v>209.49</v>
          </cell>
          <cell r="CA223">
            <v>212.39</v>
          </cell>
          <cell r="CB223">
            <v>215.29</v>
          </cell>
          <cell r="CC223">
            <v>148.72999999999999</v>
          </cell>
        </row>
        <row r="224">
          <cell r="BD224">
            <v>58</v>
          </cell>
          <cell r="BE224">
            <v>106.99</v>
          </cell>
          <cell r="BF224">
            <v>110.4</v>
          </cell>
          <cell r="BG224">
            <v>113.81</v>
          </cell>
          <cell r="BH224">
            <v>159.97</v>
          </cell>
          <cell r="BI224">
            <v>162.91999999999999</v>
          </cell>
          <cell r="BJ224">
            <v>165.88</v>
          </cell>
          <cell r="BK224">
            <v>168.83</v>
          </cell>
          <cell r="BL224">
            <v>171.79</v>
          </cell>
          <cell r="BM224">
            <v>174.74</v>
          </cell>
          <cell r="BN224">
            <v>177.7</v>
          </cell>
          <cell r="BO224">
            <v>180.66</v>
          </cell>
          <cell r="BP224">
            <v>183.61</v>
          </cell>
          <cell r="BQ224">
            <v>186.57</v>
          </cell>
          <cell r="BR224">
            <v>189.52</v>
          </cell>
          <cell r="BS224">
            <v>192.48</v>
          </cell>
          <cell r="BT224">
            <v>195.43</v>
          </cell>
          <cell r="BU224">
            <v>198.39</v>
          </cell>
          <cell r="BV224">
            <v>201.35</v>
          </cell>
          <cell r="BW224">
            <v>204.3</v>
          </cell>
          <cell r="BX224">
            <v>207.26</v>
          </cell>
          <cell r="BY224">
            <v>210.21</v>
          </cell>
          <cell r="BZ224">
            <v>213.17</v>
          </cell>
          <cell r="CA224">
            <v>216.12</v>
          </cell>
          <cell r="CB224">
            <v>219.08</v>
          </cell>
          <cell r="CC224">
            <v>151.33000000000001</v>
          </cell>
        </row>
        <row r="225">
          <cell r="BD225">
            <v>59</v>
          </cell>
          <cell r="BE225">
            <v>108.82</v>
          </cell>
          <cell r="BF225">
            <v>112.29</v>
          </cell>
          <cell r="BG225">
            <v>115.76</v>
          </cell>
          <cell r="BH225">
            <v>162.66999999999999</v>
          </cell>
          <cell r="BI225">
            <v>165.67</v>
          </cell>
          <cell r="BJ225">
            <v>168.68</v>
          </cell>
          <cell r="BK225">
            <v>171.69</v>
          </cell>
          <cell r="BL225">
            <v>174.69</v>
          </cell>
          <cell r="BM225">
            <v>177.7</v>
          </cell>
          <cell r="BN225">
            <v>180.71</v>
          </cell>
          <cell r="BO225">
            <v>183.71</v>
          </cell>
          <cell r="BP225">
            <v>186.72</v>
          </cell>
          <cell r="BQ225">
            <v>189.73</v>
          </cell>
          <cell r="BR225">
            <v>192.73</v>
          </cell>
          <cell r="BS225">
            <v>195.74</v>
          </cell>
          <cell r="BT225">
            <v>198.75</v>
          </cell>
          <cell r="BU225">
            <v>201.75</v>
          </cell>
          <cell r="BV225">
            <v>204.76</v>
          </cell>
          <cell r="BW225">
            <v>207.77</v>
          </cell>
          <cell r="BX225">
            <v>210.77</v>
          </cell>
          <cell r="BY225">
            <v>213.78</v>
          </cell>
          <cell r="BZ225">
            <v>216.79</v>
          </cell>
          <cell r="CA225">
            <v>219.79</v>
          </cell>
          <cell r="CB225">
            <v>222.8</v>
          </cell>
          <cell r="CC225">
            <v>153.91999999999999</v>
          </cell>
        </row>
        <row r="226">
          <cell r="BD226">
            <v>60</v>
          </cell>
          <cell r="BE226">
            <v>110.65</v>
          </cell>
          <cell r="BF226">
            <v>114.18</v>
          </cell>
          <cell r="BG226">
            <v>117.71</v>
          </cell>
          <cell r="BH226">
            <v>165.39</v>
          </cell>
          <cell r="BI226">
            <v>168.45</v>
          </cell>
          <cell r="BJ226">
            <v>171.5</v>
          </cell>
          <cell r="BK226">
            <v>174.56</v>
          </cell>
          <cell r="BL226">
            <v>177.62</v>
          </cell>
          <cell r="BM226">
            <v>180.68</v>
          </cell>
          <cell r="BN226">
            <v>183.74</v>
          </cell>
          <cell r="BO226">
            <v>186.79</v>
          </cell>
          <cell r="BP226">
            <v>189.85</v>
          </cell>
          <cell r="BQ226">
            <v>192.91</v>
          </cell>
          <cell r="BR226">
            <v>195.97</v>
          </cell>
          <cell r="BS226">
            <v>199.02</v>
          </cell>
          <cell r="BT226">
            <v>202.08</v>
          </cell>
          <cell r="BU226">
            <v>205.14</v>
          </cell>
          <cell r="BV226">
            <v>208.2</v>
          </cell>
          <cell r="BW226">
            <v>211.25</v>
          </cell>
          <cell r="BX226">
            <v>214.31</v>
          </cell>
          <cell r="BY226">
            <v>217.37</v>
          </cell>
          <cell r="BZ226">
            <v>220.43</v>
          </cell>
          <cell r="CA226">
            <v>223.48</v>
          </cell>
          <cell r="CB226">
            <v>226.54</v>
          </cell>
          <cell r="CC226">
            <v>156.51</v>
          </cell>
        </row>
        <row r="227">
          <cell r="BD227">
            <v>61</v>
          </cell>
          <cell r="BE227">
            <v>112.48</v>
          </cell>
          <cell r="BF227">
            <v>116.06</v>
          </cell>
          <cell r="BG227">
            <v>119.65</v>
          </cell>
          <cell r="BH227">
            <v>168.13</v>
          </cell>
          <cell r="BI227">
            <v>171.24</v>
          </cell>
          <cell r="BJ227">
            <v>174.35</v>
          </cell>
          <cell r="BK227">
            <v>177.46</v>
          </cell>
          <cell r="BL227">
            <v>180.57</v>
          </cell>
          <cell r="BM227">
            <v>183.67</v>
          </cell>
          <cell r="BN227">
            <v>186.78</v>
          </cell>
          <cell r="BO227">
            <v>189.89</v>
          </cell>
          <cell r="BP227">
            <v>193</v>
          </cell>
          <cell r="BQ227">
            <v>196.11</v>
          </cell>
          <cell r="BR227">
            <v>199.22</v>
          </cell>
          <cell r="BS227">
            <v>202.33</v>
          </cell>
          <cell r="BT227">
            <v>205.43</v>
          </cell>
          <cell r="BU227">
            <v>208.54</v>
          </cell>
          <cell r="BV227">
            <v>211.65</v>
          </cell>
          <cell r="BW227">
            <v>214.76</v>
          </cell>
          <cell r="BX227">
            <v>217.87</v>
          </cell>
          <cell r="BY227">
            <v>220.98</v>
          </cell>
          <cell r="BZ227">
            <v>224.09</v>
          </cell>
          <cell r="CA227">
            <v>227.19</v>
          </cell>
          <cell r="CB227">
            <v>230.3</v>
          </cell>
          <cell r="CC227">
            <v>159.11000000000001</v>
          </cell>
        </row>
        <row r="228">
          <cell r="BD228">
            <v>62</v>
          </cell>
          <cell r="BE228">
            <v>114.31</v>
          </cell>
          <cell r="BF228">
            <v>117.95</v>
          </cell>
          <cell r="BG228">
            <v>121.6</v>
          </cell>
          <cell r="BH228">
            <v>170.89</v>
          </cell>
          <cell r="BI228">
            <v>174.05</v>
          </cell>
          <cell r="BJ228">
            <v>177.21</v>
          </cell>
          <cell r="BK228">
            <v>180.37</v>
          </cell>
          <cell r="BL228">
            <v>183.53</v>
          </cell>
          <cell r="BM228">
            <v>186.69</v>
          </cell>
          <cell r="BN228">
            <v>189.85</v>
          </cell>
          <cell r="BO228">
            <v>193.01</v>
          </cell>
          <cell r="BP228">
            <v>196.17</v>
          </cell>
          <cell r="BQ228">
            <v>199.33</v>
          </cell>
          <cell r="BR228">
            <v>202.49</v>
          </cell>
          <cell r="BS228">
            <v>205.65</v>
          </cell>
          <cell r="BT228">
            <v>208.81</v>
          </cell>
          <cell r="BU228">
            <v>211.97</v>
          </cell>
          <cell r="BV228">
            <v>215.13</v>
          </cell>
          <cell r="BW228">
            <v>218.29</v>
          </cell>
          <cell r="BX228">
            <v>221.45</v>
          </cell>
          <cell r="BY228">
            <v>224.61</v>
          </cell>
          <cell r="BZ228">
            <v>227.76</v>
          </cell>
          <cell r="CA228">
            <v>230.92</v>
          </cell>
          <cell r="CB228">
            <v>234.08</v>
          </cell>
          <cell r="CC228">
            <v>161.69999999999999</v>
          </cell>
        </row>
        <row r="229">
          <cell r="BD229">
            <v>63</v>
          </cell>
          <cell r="BE229">
            <v>116.14</v>
          </cell>
          <cell r="BF229">
            <v>119.84</v>
          </cell>
          <cell r="BG229">
            <v>123.54</v>
          </cell>
          <cell r="BH229">
            <v>173.58</v>
          </cell>
          <cell r="BI229">
            <v>176.79</v>
          </cell>
          <cell r="BJ229">
            <v>180</v>
          </cell>
          <cell r="BK229">
            <v>183.21</v>
          </cell>
          <cell r="BL229">
            <v>186.42</v>
          </cell>
          <cell r="BM229">
            <v>189.63</v>
          </cell>
          <cell r="BN229">
            <v>192.84</v>
          </cell>
          <cell r="BO229">
            <v>196.05</v>
          </cell>
          <cell r="BP229">
            <v>199.26</v>
          </cell>
          <cell r="BQ229">
            <v>202.47</v>
          </cell>
          <cell r="BR229">
            <v>205.68</v>
          </cell>
          <cell r="BS229">
            <v>208.9</v>
          </cell>
          <cell r="BT229">
            <v>212.11</v>
          </cell>
          <cell r="BU229">
            <v>215.32</v>
          </cell>
          <cell r="BV229">
            <v>218.53</v>
          </cell>
          <cell r="BW229">
            <v>221.74</v>
          </cell>
          <cell r="BX229">
            <v>224.95</v>
          </cell>
          <cell r="BY229">
            <v>228.16</v>
          </cell>
          <cell r="BZ229">
            <v>231.37</v>
          </cell>
          <cell r="CA229">
            <v>234.58</v>
          </cell>
          <cell r="CB229">
            <v>237.79</v>
          </cell>
          <cell r="CC229">
            <v>164.29</v>
          </cell>
        </row>
        <row r="230">
          <cell r="BD230">
            <v>64</v>
          </cell>
          <cell r="BE230">
            <v>117.96</v>
          </cell>
          <cell r="BF230">
            <v>121.73</v>
          </cell>
          <cell r="BG230">
            <v>125.49</v>
          </cell>
          <cell r="BH230">
            <v>176.28</v>
          </cell>
          <cell r="BI230">
            <v>179.55</v>
          </cell>
          <cell r="BJ230">
            <v>182.81</v>
          </cell>
          <cell r="BK230">
            <v>186.07</v>
          </cell>
          <cell r="BL230">
            <v>189.33</v>
          </cell>
          <cell r="BM230">
            <v>192.59</v>
          </cell>
          <cell r="BN230">
            <v>195.85</v>
          </cell>
          <cell r="BO230">
            <v>199.11</v>
          </cell>
          <cell r="BP230">
            <v>202.38</v>
          </cell>
          <cell r="BQ230">
            <v>205.64</v>
          </cell>
          <cell r="BR230">
            <v>208.9</v>
          </cell>
          <cell r="BS230">
            <v>212.16</v>
          </cell>
          <cell r="BT230">
            <v>215.42</v>
          </cell>
          <cell r="BU230">
            <v>218.68</v>
          </cell>
          <cell r="BV230">
            <v>221.94</v>
          </cell>
          <cell r="BW230">
            <v>225.21</v>
          </cell>
          <cell r="BX230">
            <v>228.47</v>
          </cell>
          <cell r="BY230">
            <v>231.73</v>
          </cell>
          <cell r="BZ230">
            <v>234.99</v>
          </cell>
          <cell r="CA230">
            <v>238.25</v>
          </cell>
          <cell r="CB230">
            <v>241.51</v>
          </cell>
          <cell r="CC230">
            <v>166.89</v>
          </cell>
        </row>
        <row r="231">
          <cell r="BD231">
            <v>65</v>
          </cell>
          <cell r="BE231">
            <v>119.79</v>
          </cell>
          <cell r="BF231">
            <v>123.62</v>
          </cell>
          <cell r="BG231">
            <v>127.44</v>
          </cell>
          <cell r="BH231">
            <v>179</v>
          </cell>
          <cell r="BI231">
            <v>182.32</v>
          </cell>
          <cell r="BJ231">
            <v>185.63</v>
          </cell>
          <cell r="BK231">
            <v>188.94</v>
          </cell>
          <cell r="BL231">
            <v>192.25</v>
          </cell>
          <cell r="BM231">
            <v>195.57</v>
          </cell>
          <cell r="BN231">
            <v>198.88</v>
          </cell>
          <cell r="BO231">
            <v>202.19</v>
          </cell>
          <cell r="BP231">
            <v>205.5</v>
          </cell>
          <cell r="BQ231">
            <v>208.82</v>
          </cell>
          <cell r="BR231">
            <v>212.19</v>
          </cell>
          <cell r="BS231">
            <v>215.44</v>
          </cell>
          <cell r="BT231">
            <v>218.75</v>
          </cell>
          <cell r="BU231">
            <v>222.07</v>
          </cell>
          <cell r="BV231">
            <v>225.38</v>
          </cell>
          <cell r="BW231">
            <v>228.69</v>
          </cell>
          <cell r="BX231">
            <v>232</v>
          </cell>
          <cell r="BY231">
            <v>235.32</v>
          </cell>
          <cell r="BZ231">
            <v>238.63</v>
          </cell>
          <cell r="CA231">
            <v>241.94</v>
          </cell>
          <cell r="CB231">
            <v>245.25</v>
          </cell>
          <cell r="CC231">
            <v>169.48</v>
          </cell>
        </row>
        <row r="232">
          <cell r="BD232">
            <v>66</v>
          </cell>
          <cell r="BE232">
            <v>121.62</v>
          </cell>
          <cell r="BF232">
            <v>125.5</v>
          </cell>
          <cell r="BG232">
            <v>129.38</v>
          </cell>
          <cell r="BH232">
            <v>181.74</v>
          </cell>
          <cell r="BI232">
            <v>185.11</v>
          </cell>
          <cell r="BJ232">
            <v>188.47</v>
          </cell>
          <cell r="BK232">
            <v>191.83</v>
          </cell>
          <cell r="BL232">
            <v>195.2</v>
          </cell>
          <cell r="BM232">
            <v>198.56</v>
          </cell>
          <cell r="BN232">
            <v>201.92</v>
          </cell>
          <cell r="BO232">
            <v>205.29</v>
          </cell>
          <cell r="BP232">
            <v>208.65</v>
          </cell>
          <cell r="BQ232">
            <v>212.01</v>
          </cell>
          <cell r="BR232">
            <v>215.38</v>
          </cell>
          <cell r="BS232">
            <v>218.74</v>
          </cell>
          <cell r="BT232">
            <v>222.1</v>
          </cell>
          <cell r="BU232">
            <v>225.47</v>
          </cell>
          <cell r="BV232">
            <v>228.83</v>
          </cell>
          <cell r="BW232">
            <v>232.19</v>
          </cell>
          <cell r="BX232">
            <v>235.56</v>
          </cell>
          <cell r="BY232">
            <v>238.92</v>
          </cell>
          <cell r="BZ232">
            <v>242.28</v>
          </cell>
          <cell r="CA232">
            <v>246.65</v>
          </cell>
          <cell r="CB232">
            <v>249.01</v>
          </cell>
          <cell r="CC232">
            <v>172.07</v>
          </cell>
        </row>
        <row r="233">
          <cell r="BD233">
            <v>67</v>
          </cell>
          <cell r="BE233">
            <v>123.45</v>
          </cell>
          <cell r="BF233">
            <v>127.39</v>
          </cell>
          <cell r="BG233">
            <v>131.33000000000001</v>
          </cell>
          <cell r="BH233">
            <v>184.5</v>
          </cell>
          <cell r="BI233">
            <v>187.92</v>
          </cell>
          <cell r="BJ233">
            <v>191.33</v>
          </cell>
          <cell r="BK233">
            <v>194.75</v>
          </cell>
          <cell r="BL233">
            <v>198.16</v>
          </cell>
          <cell r="BM233">
            <v>201.57</v>
          </cell>
          <cell r="BN233">
            <v>204.99</v>
          </cell>
          <cell r="BO233">
            <v>208.4</v>
          </cell>
          <cell r="BP233">
            <v>211.82</v>
          </cell>
          <cell r="BQ233">
            <v>215.23</v>
          </cell>
          <cell r="BR233">
            <v>218.65</v>
          </cell>
          <cell r="BS233">
            <v>222.06</v>
          </cell>
          <cell r="BT233">
            <v>225.47</v>
          </cell>
          <cell r="BU233">
            <v>228.89</v>
          </cell>
          <cell r="BV233">
            <v>232.3</v>
          </cell>
          <cell r="BW233">
            <v>235.72</v>
          </cell>
          <cell r="BX233">
            <v>239.13</v>
          </cell>
          <cell r="BY233">
            <v>242.55</v>
          </cell>
          <cell r="BZ233">
            <v>245.96</v>
          </cell>
          <cell r="CA233">
            <v>249.37</v>
          </cell>
          <cell r="CB233">
            <v>252.79</v>
          </cell>
          <cell r="CC233">
            <v>174.67</v>
          </cell>
        </row>
        <row r="234">
          <cell r="BD234">
            <v>68</v>
          </cell>
          <cell r="BE234">
            <v>125.28</v>
          </cell>
          <cell r="BF234">
            <v>129.28</v>
          </cell>
          <cell r="BG234">
            <v>133.28</v>
          </cell>
          <cell r="BH234">
            <v>187.17</v>
          </cell>
          <cell r="BI234">
            <v>190.63</v>
          </cell>
          <cell r="BJ234">
            <v>194.1</v>
          </cell>
          <cell r="BK234">
            <v>197.56</v>
          </cell>
          <cell r="BL234">
            <v>201.03</v>
          </cell>
          <cell r="BM234">
            <v>204.49</v>
          </cell>
          <cell r="BN234">
            <v>207.96</v>
          </cell>
          <cell r="BO234">
            <v>211.43</v>
          </cell>
          <cell r="BP234">
            <v>214.89</v>
          </cell>
          <cell r="BQ234">
            <v>218.36</v>
          </cell>
          <cell r="BR234">
            <v>221.82</v>
          </cell>
          <cell r="BS234">
            <v>225.29</v>
          </cell>
          <cell r="BT234">
            <v>228.75</v>
          </cell>
          <cell r="BU234">
            <v>232.22</v>
          </cell>
          <cell r="BV234">
            <v>235.68</v>
          </cell>
          <cell r="BW234">
            <v>239.15</v>
          </cell>
          <cell r="BX234">
            <v>242.61</v>
          </cell>
          <cell r="BY234">
            <v>246.08</v>
          </cell>
          <cell r="BZ234">
            <v>249.54</v>
          </cell>
          <cell r="CA234">
            <v>253.01</v>
          </cell>
          <cell r="CB234">
            <v>256.47000000000003</v>
          </cell>
          <cell r="CC234">
            <v>177.26</v>
          </cell>
        </row>
        <row r="235">
          <cell r="BD235">
            <v>69</v>
          </cell>
          <cell r="BE235">
            <v>127.11</v>
          </cell>
          <cell r="BF235">
            <v>131.16999999999999</v>
          </cell>
          <cell r="BG235">
            <v>135.22</v>
          </cell>
          <cell r="BH235">
            <v>189.96</v>
          </cell>
          <cell r="BI235">
            <v>193.48</v>
          </cell>
          <cell r="BJ235">
            <v>197</v>
          </cell>
          <cell r="BK235">
            <v>200.51</v>
          </cell>
          <cell r="BL235">
            <v>204.03</v>
          </cell>
          <cell r="BM235">
            <v>207.55</v>
          </cell>
          <cell r="BN235">
            <v>211.06</v>
          </cell>
          <cell r="BO235">
            <v>214.58</v>
          </cell>
          <cell r="BP235">
            <v>218.09</v>
          </cell>
          <cell r="BQ235">
            <v>221.61</v>
          </cell>
          <cell r="BR235">
            <v>225.13</v>
          </cell>
          <cell r="BS235">
            <v>228.64</v>
          </cell>
          <cell r="BT235">
            <v>232.16</v>
          </cell>
          <cell r="BU235">
            <v>235.68</v>
          </cell>
          <cell r="BV235">
            <v>239.19</v>
          </cell>
          <cell r="BW235">
            <v>242.71</v>
          </cell>
          <cell r="BX235">
            <v>246.22</v>
          </cell>
          <cell r="BY235">
            <v>249.74</v>
          </cell>
          <cell r="BZ235">
            <v>253.26</v>
          </cell>
          <cell r="CA235">
            <v>256.77</v>
          </cell>
          <cell r="CB235">
            <v>260.29000000000002</v>
          </cell>
          <cell r="CC235">
            <v>179.85</v>
          </cell>
        </row>
        <row r="236">
          <cell r="BD236">
            <v>70</v>
          </cell>
          <cell r="BE236">
            <v>128.94</v>
          </cell>
          <cell r="BF236">
            <v>133.05000000000001</v>
          </cell>
          <cell r="BG236">
            <v>137.16999999999999</v>
          </cell>
          <cell r="BH236">
            <v>192.66</v>
          </cell>
          <cell r="BI236">
            <v>196.23</v>
          </cell>
          <cell r="BJ236">
            <v>199.8</v>
          </cell>
          <cell r="BK236">
            <v>203.36</v>
          </cell>
          <cell r="BL236">
            <v>206.93</v>
          </cell>
          <cell r="BM236">
            <v>210.5</v>
          </cell>
          <cell r="BN236">
            <v>214.07</v>
          </cell>
          <cell r="BO236">
            <v>217.63</v>
          </cell>
          <cell r="BP236">
            <v>221.2</v>
          </cell>
          <cell r="BQ236">
            <v>224.77</v>
          </cell>
          <cell r="BR236">
            <v>228.34</v>
          </cell>
          <cell r="BS236">
            <v>231.9</v>
          </cell>
          <cell r="BT236">
            <v>235.47</v>
          </cell>
          <cell r="BU236">
            <v>239.04</v>
          </cell>
          <cell r="BV236">
            <v>242.6</v>
          </cell>
          <cell r="BW236">
            <v>246.17</v>
          </cell>
          <cell r="BX236">
            <v>249.74</v>
          </cell>
          <cell r="BY236">
            <v>253.31</v>
          </cell>
          <cell r="BZ236">
            <v>256.87</v>
          </cell>
          <cell r="CA236">
            <v>260.44</v>
          </cell>
          <cell r="CB236">
            <v>264.01</v>
          </cell>
          <cell r="CC236">
            <v>182.45</v>
          </cell>
        </row>
        <row r="237">
          <cell r="BD237">
            <v>71</v>
          </cell>
          <cell r="BE237">
            <v>130.77000000000001</v>
          </cell>
          <cell r="BF237">
            <v>134.94</v>
          </cell>
          <cell r="BG237">
            <v>139.12</v>
          </cell>
          <cell r="BH237">
            <v>195.38</v>
          </cell>
          <cell r="BI237">
            <v>199</v>
          </cell>
          <cell r="BJ237">
            <v>212.61</v>
          </cell>
          <cell r="BK237">
            <v>206.23</v>
          </cell>
          <cell r="BL237">
            <v>209.85</v>
          </cell>
          <cell r="BM237">
            <v>213.47</v>
          </cell>
          <cell r="BN237">
            <v>217.09</v>
          </cell>
          <cell r="BO237">
            <v>220.7</v>
          </cell>
          <cell r="BP237">
            <v>224.32</v>
          </cell>
          <cell r="BQ237">
            <v>227.94</v>
          </cell>
          <cell r="BR237">
            <v>231.56</v>
          </cell>
          <cell r="BS237">
            <v>235.18</v>
          </cell>
          <cell r="BT237">
            <v>238.8</v>
          </cell>
          <cell r="BU237">
            <v>242.41</v>
          </cell>
          <cell r="BV237">
            <v>246.03</v>
          </cell>
          <cell r="BW237">
            <v>249.65</v>
          </cell>
          <cell r="BX237">
            <v>253.27</v>
          </cell>
          <cell r="BY237">
            <v>256.89</v>
          </cell>
          <cell r="BZ237">
            <v>260.5</v>
          </cell>
          <cell r="CA237">
            <v>264.12</v>
          </cell>
          <cell r="CB237">
            <v>267.74</v>
          </cell>
          <cell r="CC237">
            <v>185.04</v>
          </cell>
        </row>
        <row r="238">
          <cell r="BD238">
            <v>72</v>
          </cell>
          <cell r="BE238">
            <v>132.6</v>
          </cell>
          <cell r="BF238">
            <v>136.83000000000001</v>
          </cell>
          <cell r="BG238">
            <v>141.06</v>
          </cell>
          <cell r="BH238">
            <v>198.11</v>
          </cell>
          <cell r="BI238">
            <v>201.78</v>
          </cell>
          <cell r="BJ238">
            <v>205.45</v>
          </cell>
          <cell r="BK238">
            <v>209.12</v>
          </cell>
          <cell r="BL238">
            <v>212.78</v>
          </cell>
          <cell r="BM238">
            <v>216.45</v>
          </cell>
          <cell r="BN238">
            <v>220.12</v>
          </cell>
          <cell r="BO238">
            <v>223.79</v>
          </cell>
          <cell r="BP238">
            <v>227.46</v>
          </cell>
          <cell r="BQ238">
            <v>231.13</v>
          </cell>
          <cell r="BR238">
            <v>234.8</v>
          </cell>
          <cell r="BS238">
            <v>238.47</v>
          </cell>
          <cell r="BT238">
            <v>242.14</v>
          </cell>
          <cell r="BU238">
            <v>245.81</v>
          </cell>
          <cell r="BV238">
            <v>249.48</v>
          </cell>
          <cell r="BW238">
            <v>253.15</v>
          </cell>
          <cell r="BX238">
            <v>256.81</v>
          </cell>
          <cell r="BY238">
            <v>260.48</v>
          </cell>
          <cell r="BZ238">
            <v>264.14999999999998</v>
          </cell>
          <cell r="CA238">
            <v>267.82</v>
          </cell>
          <cell r="CB238">
            <v>271.49</v>
          </cell>
          <cell r="CC238">
            <v>187.63</v>
          </cell>
        </row>
        <row r="239">
          <cell r="BD239">
            <v>73</v>
          </cell>
          <cell r="BE239">
            <v>134.43</v>
          </cell>
          <cell r="BF239">
            <v>138.72</v>
          </cell>
          <cell r="BG239">
            <v>143.01</v>
          </cell>
          <cell r="BH239">
            <v>200.86</v>
          </cell>
          <cell r="BI239">
            <v>204.58</v>
          </cell>
          <cell r="BJ239">
            <v>208.3</v>
          </cell>
          <cell r="BK239">
            <v>212.02</v>
          </cell>
          <cell r="BL239">
            <v>215.74</v>
          </cell>
          <cell r="BM239">
            <v>219.46</v>
          </cell>
          <cell r="BN239">
            <v>223.18</v>
          </cell>
          <cell r="BO239">
            <v>226.9</v>
          </cell>
          <cell r="BP239">
            <v>230.62</v>
          </cell>
          <cell r="BQ239">
            <v>234.34</v>
          </cell>
          <cell r="BR239">
            <v>238.06</v>
          </cell>
          <cell r="BS239">
            <v>241.78</v>
          </cell>
          <cell r="BT239">
            <v>245.5</v>
          </cell>
          <cell r="BU239">
            <v>249.22</v>
          </cell>
          <cell r="BV239">
            <v>252.94</v>
          </cell>
          <cell r="BW239">
            <v>256.66000000000003</v>
          </cell>
          <cell r="BX239">
            <v>260.38</v>
          </cell>
          <cell r="BY239">
            <v>264.10000000000002</v>
          </cell>
          <cell r="BZ239">
            <v>267.82</v>
          </cell>
          <cell r="CA239">
            <v>271.54000000000002</v>
          </cell>
          <cell r="CB239">
            <v>275.26</v>
          </cell>
          <cell r="CC239">
            <v>190.23</v>
          </cell>
        </row>
        <row r="240">
          <cell r="BD240">
            <v>74</v>
          </cell>
          <cell r="BE240">
            <v>136.25</v>
          </cell>
          <cell r="BF240">
            <v>140.61000000000001</v>
          </cell>
          <cell r="BG240">
            <v>144.96</v>
          </cell>
          <cell r="BH240">
            <v>203.62</v>
          </cell>
          <cell r="BI240">
            <v>207.39</v>
          </cell>
          <cell r="BJ240">
            <v>211.16</v>
          </cell>
          <cell r="BK240">
            <v>214.94</v>
          </cell>
          <cell r="BL240">
            <v>218.71</v>
          </cell>
          <cell r="BM240">
            <v>222.48</v>
          </cell>
          <cell r="BN240">
            <v>226.25</v>
          </cell>
          <cell r="BO240">
            <v>230.02</v>
          </cell>
          <cell r="BP240">
            <v>233.79</v>
          </cell>
          <cell r="BQ240">
            <v>237.56</v>
          </cell>
          <cell r="BR240">
            <v>241.33</v>
          </cell>
          <cell r="BS240">
            <v>245.1</v>
          </cell>
          <cell r="BT240">
            <v>248.87</v>
          </cell>
          <cell r="BU240">
            <v>252.65</v>
          </cell>
          <cell r="BV240">
            <v>256.42</v>
          </cell>
          <cell r="BW240">
            <v>260.19</v>
          </cell>
          <cell r="BX240">
            <v>263.95999999999998</v>
          </cell>
          <cell r="BY240">
            <v>267.73</v>
          </cell>
          <cell r="BZ240">
            <v>271.5</v>
          </cell>
          <cell r="CA240">
            <v>275.27</v>
          </cell>
          <cell r="CB240">
            <v>279.04000000000002</v>
          </cell>
          <cell r="CC240">
            <v>192.82</v>
          </cell>
        </row>
        <row r="241">
          <cell r="BD241">
            <v>75</v>
          </cell>
          <cell r="BE241">
            <v>138.08000000000001</v>
          </cell>
          <cell r="BF241">
            <v>142.49</v>
          </cell>
          <cell r="BG241">
            <v>146.9</v>
          </cell>
          <cell r="BH241">
            <v>206.27</v>
          </cell>
          <cell r="BI241">
            <v>210.09</v>
          </cell>
          <cell r="BJ241">
            <v>213.91</v>
          </cell>
          <cell r="BK241">
            <v>217.74</v>
          </cell>
          <cell r="BL241">
            <v>221.56</v>
          </cell>
          <cell r="BM241">
            <v>225.38</v>
          </cell>
          <cell r="BN241">
            <v>229.2</v>
          </cell>
          <cell r="BO241">
            <v>233.02</v>
          </cell>
          <cell r="BP241">
            <v>236.85</v>
          </cell>
          <cell r="BQ241">
            <v>240.67</v>
          </cell>
          <cell r="BR241">
            <v>244.49</v>
          </cell>
          <cell r="BS241">
            <v>248.31</v>
          </cell>
          <cell r="BT241">
            <v>252.13</v>
          </cell>
          <cell r="BU241">
            <v>255.96</v>
          </cell>
          <cell r="BV241">
            <v>259.77999999999997</v>
          </cell>
          <cell r="BW241">
            <v>263.60000000000002</v>
          </cell>
          <cell r="BX241">
            <v>267.42</v>
          </cell>
          <cell r="BY241">
            <v>271.24</v>
          </cell>
          <cell r="BZ241">
            <v>275.07</v>
          </cell>
          <cell r="CA241">
            <v>278.89</v>
          </cell>
          <cell r="CB241">
            <v>282.70999999999998</v>
          </cell>
          <cell r="CC241">
            <v>195.41</v>
          </cell>
        </row>
        <row r="242">
          <cell r="BD242">
            <v>76</v>
          </cell>
          <cell r="BE242">
            <v>139.91</v>
          </cell>
          <cell r="BF242">
            <v>144.38</v>
          </cell>
          <cell r="BG242">
            <v>148.85</v>
          </cell>
          <cell r="BH242">
            <v>209.07</v>
          </cell>
          <cell r="BI242">
            <v>212.94</v>
          </cell>
          <cell r="BJ242">
            <v>216.82</v>
          </cell>
          <cell r="BK242">
            <v>220.69</v>
          </cell>
          <cell r="BL242">
            <v>224.56</v>
          </cell>
          <cell r="BM242">
            <v>228.43</v>
          </cell>
          <cell r="BN242">
            <v>232.31</v>
          </cell>
          <cell r="BO242">
            <v>236.18</v>
          </cell>
          <cell r="BP242">
            <v>240.05</v>
          </cell>
          <cell r="BQ242">
            <v>243.93</v>
          </cell>
          <cell r="BR242">
            <v>247.8</v>
          </cell>
          <cell r="BS242">
            <v>251.67</v>
          </cell>
          <cell r="BT242">
            <v>255.55</v>
          </cell>
          <cell r="BU242">
            <v>259.42</v>
          </cell>
          <cell r="BV242">
            <v>263.29000000000002</v>
          </cell>
          <cell r="BW242">
            <v>267.16000000000003</v>
          </cell>
          <cell r="BX242">
            <v>271.04000000000002</v>
          </cell>
          <cell r="BY242">
            <v>274.91000000000003</v>
          </cell>
          <cell r="BZ242">
            <v>278.77999999999997</v>
          </cell>
          <cell r="CA242">
            <v>282.66000000000003</v>
          </cell>
          <cell r="CB242">
            <v>286.52999999999997</v>
          </cell>
          <cell r="CC242">
            <v>198.01</v>
          </cell>
        </row>
        <row r="243">
          <cell r="BD243">
            <v>77</v>
          </cell>
          <cell r="BE243">
            <v>141.74</v>
          </cell>
          <cell r="BF243">
            <v>146.27000000000001</v>
          </cell>
          <cell r="BG243">
            <v>150.80000000000001</v>
          </cell>
          <cell r="BH243">
            <v>211.75</v>
          </cell>
          <cell r="BI243">
            <v>215.67</v>
          </cell>
          <cell r="BJ243">
            <v>219.59</v>
          </cell>
          <cell r="BK243">
            <v>223.52</v>
          </cell>
          <cell r="BL243">
            <v>227.44</v>
          </cell>
          <cell r="BM243">
            <v>231.37</v>
          </cell>
          <cell r="BN243">
            <v>235.29</v>
          </cell>
          <cell r="BO243">
            <v>239.21</v>
          </cell>
          <cell r="BP243">
            <v>243.14</v>
          </cell>
          <cell r="BQ243">
            <v>247.06</v>
          </cell>
          <cell r="BR243">
            <v>250.99</v>
          </cell>
          <cell r="BS243">
            <v>254.91</v>
          </cell>
          <cell r="BT243">
            <v>258.83</v>
          </cell>
          <cell r="BU243">
            <v>262.76</v>
          </cell>
          <cell r="BV243">
            <v>266.68</v>
          </cell>
          <cell r="BW243">
            <v>270.61</v>
          </cell>
          <cell r="BX243">
            <v>274.52999999999997</v>
          </cell>
          <cell r="BY243">
            <v>278.45</v>
          </cell>
          <cell r="BZ243">
            <v>282.38</v>
          </cell>
          <cell r="CA243">
            <v>286.3</v>
          </cell>
          <cell r="CB243">
            <v>290.22000000000003</v>
          </cell>
          <cell r="CC243">
            <v>200.6</v>
          </cell>
        </row>
        <row r="244">
          <cell r="BD244">
            <v>78</v>
          </cell>
          <cell r="BE244">
            <v>143.57</v>
          </cell>
          <cell r="BF244">
            <v>148.16</v>
          </cell>
          <cell r="BG244">
            <v>152.74</v>
          </cell>
          <cell r="BH244">
            <v>214.44</v>
          </cell>
          <cell r="BI244">
            <v>218.41</v>
          </cell>
          <cell r="BJ244">
            <v>222.39</v>
          </cell>
          <cell r="BK244">
            <v>226.36</v>
          </cell>
          <cell r="BL244">
            <v>230.34</v>
          </cell>
          <cell r="BM244">
            <v>234.31</v>
          </cell>
          <cell r="BN244">
            <v>238.29</v>
          </cell>
          <cell r="BO244">
            <v>242.26</v>
          </cell>
          <cell r="BP244">
            <v>246.24</v>
          </cell>
          <cell r="BQ244">
            <v>250.21</v>
          </cell>
          <cell r="BR244">
            <v>254.19</v>
          </cell>
          <cell r="BS244">
            <v>258.16000000000003</v>
          </cell>
          <cell r="BT244">
            <v>262.13</v>
          </cell>
          <cell r="BU244">
            <v>266.11</v>
          </cell>
          <cell r="BV244">
            <v>270.08</v>
          </cell>
          <cell r="BW244">
            <v>274.06</v>
          </cell>
          <cell r="BX244">
            <v>278.02999999999997</v>
          </cell>
          <cell r="BY244">
            <v>282.01</v>
          </cell>
          <cell r="BZ244">
            <v>285.98</v>
          </cell>
          <cell r="CA244">
            <v>289.95999999999998</v>
          </cell>
          <cell r="CB244">
            <v>293.93</v>
          </cell>
          <cell r="CC244">
            <v>203.19</v>
          </cell>
        </row>
        <row r="245">
          <cell r="BD245">
            <v>79</v>
          </cell>
          <cell r="BE245">
            <v>145.4</v>
          </cell>
          <cell r="BF245">
            <v>150.04</v>
          </cell>
          <cell r="BG245">
            <v>154.69</v>
          </cell>
          <cell r="BH245">
            <v>217.29</v>
          </cell>
          <cell r="BI245">
            <v>221.32</v>
          </cell>
          <cell r="BJ245">
            <v>225.34</v>
          </cell>
          <cell r="BK245">
            <v>229.37</v>
          </cell>
          <cell r="BL245">
            <v>233.39</v>
          </cell>
          <cell r="BM245">
            <v>237.42</v>
          </cell>
          <cell r="BN245">
            <v>241.45</v>
          </cell>
          <cell r="BO245">
            <v>245.47</v>
          </cell>
          <cell r="BP245">
            <v>249.5</v>
          </cell>
          <cell r="BQ245">
            <v>253.52</v>
          </cell>
          <cell r="BR245">
            <v>257.55</v>
          </cell>
          <cell r="BS245">
            <v>261.57</v>
          </cell>
          <cell r="BT245">
            <v>265.60000000000002</v>
          </cell>
          <cell r="BU245">
            <v>269.63</v>
          </cell>
          <cell r="BV245">
            <v>273.64999999999998</v>
          </cell>
          <cell r="BW245">
            <v>277.68</v>
          </cell>
          <cell r="BX245">
            <v>281.7</v>
          </cell>
          <cell r="BY245">
            <v>285.73</v>
          </cell>
          <cell r="BZ245">
            <v>289.76</v>
          </cell>
          <cell r="CA245">
            <v>293.77999999999997</v>
          </cell>
          <cell r="CB245">
            <v>297.81</v>
          </cell>
          <cell r="CC245">
            <v>205.79</v>
          </cell>
        </row>
        <row r="246">
          <cell r="BD246">
            <v>80</v>
          </cell>
          <cell r="BE246">
            <v>147.22999999999999</v>
          </cell>
          <cell r="BF246">
            <v>151.93</v>
          </cell>
          <cell r="BG246">
            <v>156.63999999999999</v>
          </cell>
          <cell r="BH246">
            <v>220.01</v>
          </cell>
          <cell r="BI246">
            <v>224.09</v>
          </cell>
          <cell r="BJ246">
            <v>228.17</v>
          </cell>
          <cell r="BK246">
            <v>232.24</v>
          </cell>
          <cell r="BL246">
            <v>236.32</v>
          </cell>
          <cell r="BM246">
            <v>240.4</v>
          </cell>
          <cell r="BN246">
            <v>244.47</v>
          </cell>
          <cell r="BO246">
            <v>248.55</v>
          </cell>
          <cell r="BP246">
            <v>252.63</v>
          </cell>
          <cell r="BQ246">
            <v>256.7</v>
          </cell>
          <cell r="BR246">
            <v>260.77999999999997</v>
          </cell>
          <cell r="BS246">
            <v>264.86</v>
          </cell>
          <cell r="BT246">
            <v>268.93</v>
          </cell>
          <cell r="BU246">
            <v>273.01</v>
          </cell>
          <cell r="BV246">
            <v>277.08999999999997</v>
          </cell>
          <cell r="BW246">
            <v>281.16000000000003</v>
          </cell>
          <cell r="BX246">
            <v>285.24</v>
          </cell>
          <cell r="BY246">
            <v>289.32</v>
          </cell>
          <cell r="BZ246">
            <v>293.39</v>
          </cell>
          <cell r="CA246">
            <v>297.47000000000003</v>
          </cell>
          <cell r="CB246">
            <v>301.55</v>
          </cell>
          <cell r="CC246">
            <v>208.38</v>
          </cell>
        </row>
        <row r="247">
          <cell r="BD247">
            <v>81</v>
          </cell>
          <cell r="BE247">
            <v>149.06</v>
          </cell>
          <cell r="BF247">
            <v>153.82</v>
          </cell>
          <cell r="BG247">
            <v>158.58000000000001</v>
          </cell>
          <cell r="BH247">
            <v>222.75</v>
          </cell>
          <cell r="BI247">
            <v>226.88</v>
          </cell>
          <cell r="BJ247">
            <v>231</v>
          </cell>
          <cell r="BK247">
            <v>235.12</v>
          </cell>
          <cell r="BL247">
            <v>239.26</v>
          </cell>
          <cell r="BM247">
            <v>243.39</v>
          </cell>
          <cell r="BN247">
            <v>247.51</v>
          </cell>
          <cell r="BO247">
            <v>251.64</v>
          </cell>
          <cell r="BP247">
            <v>255.77</v>
          </cell>
          <cell r="BQ247">
            <v>259.89999999999998</v>
          </cell>
          <cell r="BR247">
            <v>264.02999999999997</v>
          </cell>
          <cell r="BS247">
            <v>268.14999999999998</v>
          </cell>
          <cell r="BT247">
            <v>272.27999999999997</v>
          </cell>
          <cell r="BU247">
            <v>276.41000000000003</v>
          </cell>
          <cell r="BV247">
            <v>280.54000000000002</v>
          </cell>
          <cell r="BW247">
            <v>284.66000000000003</v>
          </cell>
          <cell r="BX247">
            <v>288.79000000000002</v>
          </cell>
          <cell r="BY247">
            <v>292.92</v>
          </cell>
          <cell r="BZ247">
            <v>297.05</v>
          </cell>
          <cell r="CA247">
            <v>301.18</v>
          </cell>
          <cell r="CB247">
            <v>305.3</v>
          </cell>
          <cell r="CC247">
            <v>210.97</v>
          </cell>
        </row>
        <row r="248">
          <cell r="BD248">
            <v>82</v>
          </cell>
          <cell r="BE248">
            <v>150.88999999999999</v>
          </cell>
          <cell r="BF248">
            <v>155.71</v>
          </cell>
          <cell r="BG248">
            <v>160.53</v>
          </cell>
          <cell r="BH248">
            <v>225.34</v>
          </cell>
          <cell r="BI248">
            <v>229.52</v>
          </cell>
          <cell r="BJ248">
            <v>233.7</v>
          </cell>
          <cell r="BK248">
            <v>237.87</v>
          </cell>
          <cell r="BL248">
            <v>242.05</v>
          </cell>
          <cell r="BM248">
            <v>246.23</v>
          </cell>
          <cell r="BN248">
            <v>250.41</v>
          </cell>
          <cell r="BO248">
            <v>254.59</v>
          </cell>
          <cell r="BP248">
            <v>258.77</v>
          </cell>
          <cell r="BQ248">
            <v>262.95</v>
          </cell>
          <cell r="BR248">
            <v>267.13</v>
          </cell>
          <cell r="BS248">
            <v>271.3</v>
          </cell>
          <cell r="BT248">
            <v>275.48</v>
          </cell>
          <cell r="BU248">
            <v>279.66000000000003</v>
          </cell>
          <cell r="BV248">
            <v>283.83999999999997</v>
          </cell>
          <cell r="BW248">
            <v>288.02</v>
          </cell>
          <cell r="BX248">
            <v>292.2</v>
          </cell>
          <cell r="BY248">
            <v>296.38</v>
          </cell>
          <cell r="BZ248">
            <v>300.56</v>
          </cell>
          <cell r="CA248">
            <v>304.73</v>
          </cell>
          <cell r="CB248">
            <v>308.91000000000003</v>
          </cell>
          <cell r="CC248">
            <v>213.57</v>
          </cell>
        </row>
        <row r="249">
          <cell r="BD249">
            <v>83</v>
          </cell>
          <cell r="BE249">
            <v>152.71</v>
          </cell>
          <cell r="BF249">
            <v>157.6</v>
          </cell>
          <cell r="BG249">
            <v>162.47999999999999</v>
          </cell>
          <cell r="BH249">
            <v>228.1</v>
          </cell>
          <cell r="BI249">
            <v>232.33</v>
          </cell>
          <cell r="BJ249">
            <v>236.56</v>
          </cell>
          <cell r="BK249">
            <v>240.79</v>
          </cell>
          <cell r="BL249">
            <v>245.02</v>
          </cell>
          <cell r="BM249">
            <v>249.25</v>
          </cell>
          <cell r="BN249">
            <v>253.48</v>
          </cell>
          <cell r="BO249">
            <v>257.70999999999998</v>
          </cell>
          <cell r="BP249">
            <v>261.94</v>
          </cell>
          <cell r="BQ249">
            <v>266.17</v>
          </cell>
          <cell r="BR249">
            <v>270.39999999999998</v>
          </cell>
          <cell r="BS249">
            <v>274.63</v>
          </cell>
          <cell r="BT249">
            <v>278.86</v>
          </cell>
          <cell r="BU249">
            <v>283.08999999999997</v>
          </cell>
          <cell r="BV249">
            <v>287.32</v>
          </cell>
          <cell r="BW249">
            <v>291.55</v>
          </cell>
          <cell r="BX249">
            <v>295.77999999999997</v>
          </cell>
          <cell r="BY249">
            <v>300.01</v>
          </cell>
          <cell r="BZ249">
            <v>304.24</v>
          </cell>
          <cell r="CA249">
            <v>308.47000000000003</v>
          </cell>
          <cell r="CB249">
            <v>312.7</v>
          </cell>
          <cell r="CC249">
            <v>216.16</v>
          </cell>
        </row>
        <row r="250">
          <cell r="BD250">
            <v>84</v>
          </cell>
          <cell r="BE250">
            <v>154.54</v>
          </cell>
          <cell r="BF250">
            <v>159.47999999999999</v>
          </cell>
          <cell r="BG250">
            <v>164.42</v>
          </cell>
          <cell r="BH250">
            <v>230.88</v>
          </cell>
          <cell r="BI250">
            <v>235.16</v>
          </cell>
          <cell r="BJ250">
            <v>239.44</v>
          </cell>
          <cell r="BK250">
            <v>243.72</v>
          </cell>
          <cell r="BL250">
            <v>248.01</v>
          </cell>
          <cell r="BM250">
            <v>252.29</v>
          </cell>
          <cell r="BN250">
            <v>256.57</v>
          </cell>
          <cell r="BO250">
            <v>260.85000000000002</v>
          </cell>
          <cell r="BP250">
            <v>265.13</v>
          </cell>
          <cell r="BQ250">
            <v>269.41000000000003</v>
          </cell>
          <cell r="BR250">
            <v>273.69</v>
          </cell>
          <cell r="BS250">
            <v>277.97000000000003</v>
          </cell>
          <cell r="BT250">
            <v>282.25</v>
          </cell>
          <cell r="BU250">
            <v>286.52999999999997</v>
          </cell>
          <cell r="BV250">
            <v>290.81</v>
          </cell>
          <cell r="BW250">
            <v>295.08999999999997</v>
          </cell>
          <cell r="BX250">
            <v>299.37</v>
          </cell>
          <cell r="BY250">
            <v>303.64999999999998</v>
          </cell>
          <cell r="BZ250">
            <v>307.93</v>
          </cell>
          <cell r="CA250">
            <v>312.22000000000003</v>
          </cell>
          <cell r="CB250">
            <v>316.5</v>
          </cell>
          <cell r="CC250">
            <v>218.75</v>
          </cell>
        </row>
        <row r="251">
          <cell r="BD251">
            <v>85</v>
          </cell>
          <cell r="BE251">
            <v>156.37</v>
          </cell>
          <cell r="BF251">
            <v>161.37</v>
          </cell>
          <cell r="BG251">
            <v>166.37</v>
          </cell>
          <cell r="BH251">
            <v>233.68</v>
          </cell>
          <cell r="BI251">
            <v>238.01</v>
          </cell>
          <cell r="BJ251">
            <v>242.34</v>
          </cell>
          <cell r="BK251">
            <v>246.68</v>
          </cell>
          <cell r="BL251">
            <v>251.01</v>
          </cell>
          <cell r="BM251">
            <v>255.34</v>
          </cell>
          <cell r="BN251">
            <v>259.67</v>
          </cell>
          <cell r="BO251">
            <v>264</v>
          </cell>
          <cell r="BP251">
            <v>268.33</v>
          </cell>
          <cell r="BQ251">
            <v>272.67</v>
          </cell>
          <cell r="BR251">
            <v>277</v>
          </cell>
          <cell r="BS251">
            <v>281.33</v>
          </cell>
          <cell r="BT251">
            <v>285.66000000000003</v>
          </cell>
          <cell r="BU251">
            <v>289.99</v>
          </cell>
          <cell r="BV251">
            <v>294.32</v>
          </cell>
          <cell r="BW251">
            <v>298.64999999999998</v>
          </cell>
          <cell r="BX251">
            <v>302.99</v>
          </cell>
          <cell r="BY251">
            <v>307.32</v>
          </cell>
          <cell r="BZ251">
            <v>311.64999999999998</v>
          </cell>
          <cell r="CA251">
            <v>315.98</v>
          </cell>
          <cell r="CB251">
            <v>320.31</v>
          </cell>
          <cell r="CC251">
            <v>221.35</v>
          </cell>
        </row>
        <row r="252">
          <cell r="BD252">
            <v>86</v>
          </cell>
          <cell r="BE252">
            <v>158.19999999999999</v>
          </cell>
          <cell r="BF252">
            <v>163.26</v>
          </cell>
          <cell r="BG252">
            <v>168.32</v>
          </cell>
          <cell r="BH252">
            <v>236.32</v>
          </cell>
          <cell r="BI252">
            <v>240.7</v>
          </cell>
          <cell r="BJ252">
            <v>245.08</v>
          </cell>
          <cell r="BK252">
            <v>249.47</v>
          </cell>
          <cell r="BL252">
            <v>253.85</v>
          </cell>
          <cell r="BM252">
            <v>258.23</v>
          </cell>
          <cell r="BN252">
            <v>262.61</v>
          </cell>
          <cell r="BO252">
            <v>267</v>
          </cell>
          <cell r="BP252">
            <v>271.38</v>
          </cell>
          <cell r="BQ252">
            <v>275.76</v>
          </cell>
          <cell r="BR252">
            <v>280.14</v>
          </cell>
          <cell r="BS252">
            <v>284.52999999999997</v>
          </cell>
          <cell r="BT252">
            <v>288.91000000000003</v>
          </cell>
          <cell r="BU252">
            <v>293.29000000000002</v>
          </cell>
          <cell r="BV252">
            <v>297.67</v>
          </cell>
          <cell r="BW252">
            <v>302.06</v>
          </cell>
          <cell r="BX252">
            <v>306.44</v>
          </cell>
          <cell r="BY252">
            <v>310.82</v>
          </cell>
          <cell r="BZ252">
            <v>315.2</v>
          </cell>
          <cell r="CA252">
            <v>319.58999999999997</v>
          </cell>
          <cell r="CB252">
            <v>323.97000000000003</v>
          </cell>
          <cell r="CC252">
            <v>223.94</v>
          </cell>
        </row>
        <row r="253">
          <cell r="BD253">
            <v>87</v>
          </cell>
          <cell r="BE253">
            <v>160.03</v>
          </cell>
          <cell r="BF253">
            <v>165.15</v>
          </cell>
          <cell r="BG253">
            <v>170.26</v>
          </cell>
          <cell r="BH253">
            <v>238.97</v>
          </cell>
          <cell r="BI253">
            <v>243.4</v>
          </cell>
          <cell r="BJ253">
            <v>247.83</v>
          </cell>
          <cell r="BK253">
            <v>252.27</v>
          </cell>
          <cell r="BL253">
            <v>256.7</v>
          </cell>
          <cell r="BM253">
            <v>261.13</v>
          </cell>
          <cell r="BN253">
            <v>265.57</v>
          </cell>
          <cell r="BO253">
            <v>270</v>
          </cell>
          <cell r="BP253">
            <v>274.43</v>
          </cell>
          <cell r="BQ253">
            <v>278.87</v>
          </cell>
          <cell r="BR253">
            <v>283.3</v>
          </cell>
          <cell r="BS253">
            <v>287.73</v>
          </cell>
          <cell r="BT253">
            <v>292.17</v>
          </cell>
          <cell r="BU253">
            <v>296.60000000000002</v>
          </cell>
          <cell r="BV253">
            <v>301.04000000000002</v>
          </cell>
          <cell r="BW253">
            <v>305.47000000000003</v>
          </cell>
          <cell r="BX253">
            <v>309.89999999999998</v>
          </cell>
          <cell r="BY253">
            <v>314.33999999999997</v>
          </cell>
          <cell r="BZ253">
            <v>318.77</v>
          </cell>
          <cell r="CA253">
            <v>323.2</v>
          </cell>
          <cell r="CB253">
            <v>327.64</v>
          </cell>
          <cell r="CC253">
            <v>226.53</v>
          </cell>
        </row>
        <row r="254">
          <cell r="BD254">
            <v>88</v>
          </cell>
          <cell r="BE254">
            <v>161.86000000000001</v>
          </cell>
          <cell r="BF254">
            <v>167.03</v>
          </cell>
          <cell r="BG254">
            <v>172.21</v>
          </cell>
          <cell r="BH254">
            <v>241.81</v>
          </cell>
          <cell r="BI254">
            <v>246.29</v>
          </cell>
          <cell r="BJ254">
            <v>250.78</v>
          </cell>
          <cell r="BK254">
            <v>255.26</v>
          </cell>
          <cell r="BL254">
            <v>259.75</v>
          </cell>
          <cell r="BM254">
            <v>264.23</v>
          </cell>
          <cell r="BN254">
            <v>268.72000000000003</v>
          </cell>
          <cell r="BO254">
            <v>273.2</v>
          </cell>
          <cell r="BP254">
            <v>277.69</v>
          </cell>
          <cell r="BQ254">
            <v>282.17</v>
          </cell>
          <cell r="BR254">
            <v>286.64999999999998</v>
          </cell>
          <cell r="BS254">
            <v>291.14</v>
          </cell>
          <cell r="BT254">
            <v>295.62</v>
          </cell>
          <cell r="BU254">
            <v>300.11</v>
          </cell>
          <cell r="BV254">
            <v>304.58999999999997</v>
          </cell>
          <cell r="BW254">
            <v>309.08</v>
          </cell>
          <cell r="BX254">
            <v>313.56</v>
          </cell>
          <cell r="BY254">
            <v>318.05</v>
          </cell>
          <cell r="BZ254">
            <v>322.52999999999997</v>
          </cell>
          <cell r="CA254">
            <v>327.01</v>
          </cell>
          <cell r="CB254">
            <v>331.5</v>
          </cell>
          <cell r="CC254">
            <v>229.13</v>
          </cell>
        </row>
        <row r="255">
          <cell r="BD255">
            <v>89</v>
          </cell>
          <cell r="BE255">
            <v>163.69</v>
          </cell>
          <cell r="BF255">
            <v>168.92</v>
          </cell>
          <cell r="BG255">
            <v>174.16</v>
          </cell>
          <cell r="BH255">
            <v>244.48</v>
          </cell>
          <cell r="BI255">
            <v>249.02</v>
          </cell>
          <cell r="BJ255">
            <v>253.55</v>
          </cell>
          <cell r="BK255">
            <v>258.08999999999997</v>
          </cell>
          <cell r="BL255">
            <v>262.62</v>
          </cell>
          <cell r="BM255">
            <v>267.16000000000003</v>
          </cell>
          <cell r="BN255">
            <v>271.7</v>
          </cell>
          <cell r="BO255">
            <v>276.23</v>
          </cell>
          <cell r="BP255">
            <v>280.77</v>
          </cell>
          <cell r="BQ255">
            <v>285.3</v>
          </cell>
          <cell r="BR255">
            <v>289.83999999999997</v>
          </cell>
          <cell r="BS255">
            <v>294.37</v>
          </cell>
          <cell r="BT255">
            <v>298.91000000000003</v>
          </cell>
          <cell r="BU255">
            <v>303.44</v>
          </cell>
          <cell r="BV255">
            <v>307.98</v>
          </cell>
          <cell r="BW255">
            <v>312.51</v>
          </cell>
          <cell r="BX255">
            <v>317.05</v>
          </cell>
          <cell r="BY255">
            <v>321.58999999999997</v>
          </cell>
          <cell r="BZ255">
            <v>326.12</v>
          </cell>
          <cell r="CA255">
            <v>330.66</v>
          </cell>
          <cell r="CB255">
            <v>335.19</v>
          </cell>
          <cell r="CC255">
            <v>231.72</v>
          </cell>
        </row>
        <row r="256">
          <cell r="BD256">
            <v>90</v>
          </cell>
          <cell r="BE256">
            <v>165.52</v>
          </cell>
          <cell r="BF256">
            <v>170.81</v>
          </cell>
          <cell r="BG256">
            <v>176.1</v>
          </cell>
          <cell r="BH256">
            <v>247.17</v>
          </cell>
          <cell r="BI256">
            <v>251.75</v>
          </cell>
          <cell r="BJ256">
            <v>256.33999999999997</v>
          </cell>
          <cell r="BK256">
            <v>260.93</v>
          </cell>
          <cell r="BL256">
            <v>265.51</v>
          </cell>
          <cell r="BM256">
            <v>270.10000000000002</v>
          </cell>
          <cell r="BN256">
            <v>274.69</v>
          </cell>
          <cell r="BO256">
            <v>279.27</v>
          </cell>
          <cell r="BP256">
            <v>283.86</v>
          </cell>
          <cell r="BQ256">
            <v>288.45</v>
          </cell>
          <cell r="BR256">
            <v>293.02999999999997</v>
          </cell>
          <cell r="BS256">
            <v>297.62</v>
          </cell>
          <cell r="BT256">
            <v>302.2</v>
          </cell>
          <cell r="BU256">
            <v>306.79000000000002</v>
          </cell>
          <cell r="BV256">
            <v>311.38</v>
          </cell>
          <cell r="BW256">
            <v>315.95999999999998</v>
          </cell>
          <cell r="BX256">
            <v>320.55</v>
          </cell>
          <cell r="BY256">
            <v>325.14</v>
          </cell>
          <cell r="BZ256">
            <v>329.72</v>
          </cell>
          <cell r="CA256">
            <v>334.31</v>
          </cell>
          <cell r="CB256">
            <v>338.9</v>
          </cell>
          <cell r="CC256">
            <v>234.31</v>
          </cell>
        </row>
        <row r="257">
          <cell r="BD257">
            <v>91</v>
          </cell>
          <cell r="BE257">
            <v>167.35</v>
          </cell>
          <cell r="BF257">
            <v>172.7</v>
          </cell>
          <cell r="BG257">
            <v>178.05</v>
          </cell>
          <cell r="BH257">
            <v>250.06</v>
          </cell>
          <cell r="BI257">
            <v>254.7</v>
          </cell>
          <cell r="BJ257">
            <v>259.33999999999997</v>
          </cell>
          <cell r="BK257">
            <v>263.97000000000003</v>
          </cell>
          <cell r="BL257">
            <v>268.61</v>
          </cell>
          <cell r="BM257">
            <v>273.25</v>
          </cell>
          <cell r="BN257">
            <v>277.89</v>
          </cell>
          <cell r="BO257">
            <v>282.52</v>
          </cell>
          <cell r="BP257">
            <v>287.16000000000003</v>
          </cell>
          <cell r="BQ257">
            <v>291.8</v>
          </cell>
          <cell r="BR257">
            <v>296.44</v>
          </cell>
          <cell r="BS257">
            <v>301.07</v>
          </cell>
          <cell r="BT257">
            <v>305.70999999999998</v>
          </cell>
          <cell r="BU257">
            <v>310.35000000000002</v>
          </cell>
          <cell r="BV257">
            <v>314.98</v>
          </cell>
          <cell r="BW257">
            <v>319.62</v>
          </cell>
          <cell r="BX257">
            <v>324.26</v>
          </cell>
          <cell r="BY257">
            <v>328.9</v>
          </cell>
          <cell r="BZ257">
            <v>333.53</v>
          </cell>
          <cell r="CA257">
            <v>338.17</v>
          </cell>
          <cell r="CB257">
            <v>342.81</v>
          </cell>
          <cell r="CC257">
            <v>236.91</v>
          </cell>
        </row>
        <row r="258">
          <cell r="BD258">
            <v>92</v>
          </cell>
          <cell r="BE258">
            <v>169.18</v>
          </cell>
          <cell r="BF258">
            <v>174.59</v>
          </cell>
          <cell r="BG258">
            <v>179.99</v>
          </cell>
          <cell r="BH258">
            <v>252.77</v>
          </cell>
          <cell r="BI258">
            <v>257.45999999999998</v>
          </cell>
          <cell r="BJ258">
            <v>262.14999999999998</v>
          </cell>
          <cell r="BK258">
            <v>266.83999999999997</v>
          </cell>
          <cell r="BL258">
            <v>271.52999999999997</v>
          </cell>
          <cell r="BM258">
            <v>276.22000000000003</v>
          </cell>
          <cell r="BN258">
            <v>280.89999999999998</v>
          </cell>
          <cell r="BO258">
            <v>285.58999999999997</v>
          </cell>
          <cell r="BP258">
            <v>290.27999999999997</v>
          </cell>
          <cell r="BQ258">
            <v>294.97000000000003</v>
          </cell>
          <cell r="BR258">
            <v>299.66000000000003</v>
          </cell>
          <cell r="BS258">
            <v>304.35000000000002</v>
          </cell>
          <cell r="BT258">
            <v>309.02999999999997</v>
          </cell>
          <cell r="BU258">
            <v>313.72000000000003</v>
          </cell>
          <cell r="BV258">
            <v>318.41000000000003</v>
          </cell>
          <cell r="BW258">
            <v>323.10000000000002</v>
          </cell>
          <cell r="BX258">
            <v>327.79</v>
          </cell>
          <cell r="BY258">
            <v>332.48</v>
          </cell>
          <cell r="BZ258">
            <v>337.16</v>
          </cell>
          <cell r="CA258">
            <v>341.85</v>
          </cell>
          <cell r="CB258">
            <v>346.54</v>
          </cell>
          <cell r="CC258">
            <v>239.5</v>
          </cell>
        </row>
        <row r="259">
          <cell r="BD259">
            <v>93</v>
          </cell>
          <cell r="BE259">
            <v>171</v>
          </cell>
          <cell r="BF259">
            <v>176.47</v>
          </cell>
          <cell r="BG259">
            <v>181.94</v>
          </cell>
          <cell r="BH259">
            <v>255.5</v>
          </cell>
          <cell r="BI259">
            <v>260.24</v>
          </cell>
          <cell r="BJ259">
            <v>264.98</v>
          </cell>
          <cell r="BK259">
            <v>269.72000000000003</v>
          </cell>
          <cell r="BL259">
            <v>274.45999999999998</v>
          </cell>
          <cell r="BM259">
            <v>279.2</v>
          </cell>
          <cell r="BN259">
            <v>283.94</v>
          </cell>
          <cell r="BO259">
            <v>288.67</v>
          </cell>
          <cell r="BP259">
            <v>293.41000000000003</v>
          </cell>
          <cell r="BQ259">
            <v>298.14999999999998</v>
          </cell>
          <cell r="BR259">
            <v>302.89</v>
          </cell>
          <cell r="BS259">
            <v>307.63</v>
          </cell>
          <cell r="BT259">
            <v>312.37</v>
          </cell>
          <cell r="BU259">
            <v>317.11</v>
          </cell>
          <cell r="BV259">
            <v>321.85000000000002</v>
          </cell>
          <cell r="BW259">
            <v>326.58999999999997</v>
          </cell>
          <cell r="BX259">
            <v>331.33</v>
          </cell>
          <cell r="BY259">
            <v>336.07</v>
          </cell>
          <cell r="BZ259">
            <v>340.81</v>
          </cell>
          <cell r="CA259">
            <v>345.55</v>
          </cell>
          <cell r="CB259">
            <v>350.29</v>
          </cell>
          <cell r="CC259">
            <v>242.09</v>
          </cell>
        </row>
        <row r="260">
          <cell r="BD260">
            <v>94</v>
          </cell>
          <cell r="BE260">
            <v>172.83</v>
          </cell>
          <cell r="BF260">
            <v>178.36</v>
          </cell>
          <cell r="BG260">
            <v>183.89</v>
          </cell>
          <cell r="BH260">
            <v>258.24</v>
          </cell>
          <cell r="BI260">
            <v>263.02999999999997</v>
          </cell>
          <cell r="BJ260">
            <v>267.82</v>
          </cell>
          <cell r="BK260">
            <v>272.61</v>
          </cell>
          <cell r="BL260">
            <v>277.39999999999998</v>
          </cell>
          <cell r="BM260">
            <v>282.19</v>
          </cell>
          <cell r="BN260">
            <v>286.98</v>
          </cell>
          <cell r="BO260">
            <v>291.77</v>
          </cell>
          <cell r="BP260">
            <v>296.56</v>
          </cell>
          <cell r="BQ260">
            <v>301.35000000000002</v>
          </cell>
          <cell r="BR260">
            <v>306.14</v>
          </cell>
          <cell r="BS260">
            <v>310.93</v>
          </cell>
          <cell r="BT260">
            <v>315.72000000000003</v>
          </cell>
          <cell r="BU260">
            <v>320.51</v>
          </cell>
          <cell r="BV260">
            <v>325.3</v>
          </cell>
          <cell r="BW260">
            <v>330.09</v>
          </cell>
          <cell r="BX260">
            <v>334.88</v>
          </cell>
          <cell r="BY260">
            <v>339.67</v>
          </cell>
          <cell r="BZ260">
            <v>344.46</v>
          </cell>
          <cell r="CA260">
            <v>349.25</v>
          </cell>
          <cell r="CB260">
            <v>354.04</v>
          </cell>
          <cell r="CC260">
            <v>244.69</v>
          </cell>
        </row>
        <row r="261">
          <cell r="BD261">
            <v>95</v>
          </cell>
          <cell r="BE261">
            <v>174.66</v>
          </cell>
          <cell r="BF261">
            <v>180.25</v>
          </cell>
          <cell r="BG261">
            <v>185.83</v>
          </cell>
          <cell r="BH261">
            <v>260.77</v>
          </cell>
          <cell r="BI261">
            <v>265.62</v>
          </cell>
          <cell r="BJ261">
            <v>270.45999999999998</v>
          </cell>
          <cell r="BK261">
            <v>275.3</v>
          </cell>
          <cell r="BL261">
            <v>280.14</v>
          </cell>
          <cell r="BM261">
            <v>284.98</v>
          </cell>
          <cell r="BN261">
            <v>289.82</v>
          </cell>
          <cell r="BO261">
            <v>294.66000000000003</v>
          </cell>
          <cell r="BP261">
            <v>299.5</v>
          </cell>
          <cell r="BQ261">
            <v>304.35000000000002</v>
          </cell>
          <cell r="BR261">
            <v>309.19</v>
          </cell>
          <cell r="BS261">
            <v>314.02999999999997</v>
          </cell>
          <cell r="BT261">
            <v>318.87</v>
          </cell>
          <cell r="BU261">
            <v>323.70999999999998</v>
          </cell>
          <cell r="BV261">
            <v>328.55</v>
          </cell>
          <cell r="BW261">
            <v>333.39</v>
          </cell>
          <cell r="BX261">
            <v>338.23</v>
          </cell>
          <cell r="BY261">
            <v>343.07</v>
          </cell>
          <cell r="BZ261">
            <v>347.92</v>
          </cell>
          <cell r="CA261">
            <v>352.76</v>
          </cell>
          <cell r="CB261">
            <v>357.6</v>
          </cell>
          <cell r="CC261">
            <v>247.28</v>
          </cell>
        </row>
        <row r="262">
          <cell r="BD262">
            <v>96</v>
          </cell>
          <cell r="BE262">
            <v>176.49</v>
          </cell>
          <cell r="BF262">
            <v>182.14</v>
          </cell>
          <cell r="BG262">
            <v>187.78</v>
          </cell>
          <cell r="BH262">
            <v>263.54000000000002</v>
          </cell>
          <cell r="BI262">
            <v>268.43</v>
          </cell>
          <cell r="BJ262">
            <v>273.32</v>
          </cell>
          <cell r="BK262">
            <v>278.20999999999998</v>
          </cell>
          <cell r="BL262">
            <v>283.10000000000002</v>
          </cell>
          <cell r="BM262">
            <v>288</v>
          </cell>
          <cell r="BN262">
            <v>292.89</v>
          </cell>
          <cell r="BO262">
            <v>297.77999999999997</v>
          </cell>
          <cell r="BP262">
            <v>302.67</v>
          </cell>
          <cell r="BQ262">
            <v>307.56</v>
          </cell>
          <cell r="BR262">
            <v>312.45999999999998</v>
          </cell>
          <cell r="BS262">
            <v>317.35000000000002</v>
          </cell>
          <cell r="BT262">
            <v>322.24</v>
          </cell>
          <cell r="BU262">
            <v>327.13</v>
          </cell>
          <cell r="BV262">
            <v>332.03</v>
          </cell>
          <cell r="BW262">
            <v>336.92</v>
          </cell>
          <cell r="BX262">
            <v>341.81</v>
          </cell>
          <cell r="BY262">
            <v>346.7</v>
          </cell>
          <cell r="BZ262">
            <v>351.59</v>
          </cell>
          <cell r="CA262">
            <v>356.49</v>
          </cell>
          <cell r="CB262">
            <v>361.38</v>
          </cell>
          <cell r="CC262">
            <v>249.87</v>
          </cell>
        </row>
        <row r="263">
          <cell r="BD263">
            <v>97</v>
          </cell>
          <cell r="BE263">
            <v>178.32</v>
          </cell>
          <cell r="BF263">
            <v>184.02</v>
          </cell>
          <cell r="BG263">
            <v>189.73</v>
          </cell>
          <cell r="BH263">
            <v>266.31</v>
          </cell>
          <cell r="BI263">
            <v>271.25</v>
          </cell>
          <cell r="BJ263">
            <v>276.2</v>
          </cell>
          <cell r="BK263">
            <v>281.14</v>
          </cell>
          <cell r="BL263">
            <v>286.08</v>
          </cell>
          <cell r="BM263">
            <v>291.02999999999997</v>
          </cell>
          <cell r="BN263">
            <v>295.97000000000003</v>
          </cell>
          <cell r="BO263">
            <v>300.91000000000003</v>
          </cell>
          <cell r="BP263">
            <v>305.86</v>
          </cell>
          <cell r="BQ263">
            <v>310.8</v>
          </cell>
          <cell r="BR263">
            <v>315.74</v>
          </cell>
          <cell r="BS263">
            <v>320.68</v>
          </cell>
          <cell r="BT263">
            <v>325.63</v>
          </cell>
          <cell r="BU263">
            <v>330.57</v>
          </cell>
          <cell r="BV263">
            <v>335.51</v>
          </cell>
          <cell r="BW263">
            <v>340.46</v>
          </cell>
          <cell r="BX263">
            <v>345.4</v>
          </cell>
          <cell r="BY263">
            <v>350.34</v>
          </cell>
          <cell r="BZ263">
            <v>355.29</v>
          </cell>
          <cell r="CA263">
            <v>360.23</v>
          </cell>
          <cell r="CB263">
            <v>365.17</v>
          </cell>
          <cell r="CC263">
            <v>252.47</v>
          </cell>
        </row>
        <row r="264">
          <cell r="BD264">
            <v>98</v>
          </cell>
          <cell r="BE264">
            <v>180.15</v>
          </cell>
          <cell r="BF264">
            <v>185.91</v>
          </cell>
          <cell r="BG264">
            <v>191.67</v>
          </cell>
          <cell r="BH264">
            <v>269.10000000000002</v>
          </cell>
          <cell r="BI264">
            <v>274.08999999999997</v>
          </cell>
          <cell r="BJ264">
            <v>279.08999999999997</v>
          </cell>
          <cell r="BK264">
            <v>284.08</v>
          </cell>
          <cell r="BL264">
            <v>289.08</v>
          </cell>
          <cell r="BM264">
            <v>294.07</v>
          </cell>
          <cell r="BN264">
            <v>299.06</v>
          </cell>
          <cell r="BO264">
            <v>304.06</v>
          </cell>
          <cell r="BP264">
            <v>309.05</v>
          </cell>
          <cell r="BQ264">
            <v>314.05</v>
          </cell>
          <cell r="BR264">
            <v>319.04000000000002</v>
          </cell>
          <cell r="BS264">
            <v>324.04000000000002</v>
          </cell>
          <cell r="BT264">
            <v>329.03</v>
          </cell>
          <cell r="BU264">
            <v>334.02</v>
          </cell>
          <cell r="BV264">
            <v>339.02</v>
          </cell>
          <cell r="BW264">
            <v>344.01</v>
          </cell>
          <cell r="BX264">
            <v>349.01</v>
          </cell>
          <cell r="BY264">
            <v>354</v>
          </cell>
          <cell r="BZ264">
            <v>358.99</v>
          </cell>
          <cell r="CA264">
            <v>363.99</v>
          </cell>
          <cell r="CB264">
            <v>368.98</v>
          </cell>
          <cell r="CC264">
            <v>255.06</v>
          </cell>
        </row>
        <row r="265">
          <cell r="BD265">
            <v>99</v>
          </cell>
          <cell r="BE265">
            <v>181.98</v>
          </cell>
          <cell r="BF265">
            <v>187.8</v>
          </cell>
          <cell r="BG265">
            <v>193.62</v>
          </cell>
          <cell r="BH265">
            <v>271.91000000000003</v>
          </cell>
          <cell r="BI265">
            <v>276.95</v>
          </cell>
          <cell r="BJ265">
            <v>282</v>
          </cell>
          <cell r="BK265">
            <v>287.04000000000002</v>
          </cell>
          <cell r="BL265">
            <v>292.08999999999997</v>
          </cell>
          <cell r="BM265">
            <v>297.13</v>
          </cell>
          <cell r="BN265">
            <v>302.18</v>
          </cell>
          <cell r="BO265">
            <v>307.22000000000003</v>
          </cell>
          <cell r="BP265">
            <v>312.27</v>
          </cell>
          <cell r="BQ265">
            <v>317.31</v>
          </cell>
          <cell r="BR265">
            <v>322.36</v>
          </cell>
          <cell r="BS265">
            <v>327.39999999999998</v>
          </cell>
          <cell r="BT265">
            <v>332.45</v>
          </cell>
          <cell r="BU265">
            <v>337.49</v>
          </cell>
          <cell r="BV265">
            <v>342.54</v>
          </cell>
          <cell r="BW265">
            <v>347.58</v>
          </cell>
          <cell r="BX265">
            <v>352.63</v>
          </cell>
          <cell r="BY265">
            <v>357.67</v>
          </cell>
          <cell r="BZ265">
            <v>362.72</v>
          </cell>
          <cell r="CA265">
            <v>367.76</v>
          </cell>
          <cell r="CB265">
            <v>372.81</v>
          </cell>
          <cell r="CC265">
            <v>257.64999999999998</v>
          </cell>
        </row>
        <row r="266">
          <cell r="BD266">
            <v>100</v>
          </cell>
          <cell r="BE266">
            <v>183.81</v>
          </cell>
          <cell r="BF266">
            <v>189.69</v>
          </cell>
          <cell r="BG266">
            <v>195.57</v>
          </cell>
          <cell r="BH266">
            <v>274.49</v>
          </cell>
          <cell r="BI266">
            <v>279.58</v>
          </cell>
          <cell r="BJ266">
            <v>284.68</v>
          </cell>
          <cell r="BK266">
            <v>289.77999999999997</v>
          </cell>
          <cell r="BL266">
            <v>294.87</v>
          </cell>
          <cell r="BM266">
            <v>299.97000000000003</v>
          </cell>
          <cell r="BN266">
            <v>305.06</v>
          </cell>
          <cell r="BO266">
            <v>310.16000000000003</v>
          </cell>
          <cell r="BP266">
            <v>315.26</v>
          </cell>
          <cell r="BQ266">
            <v>320.35000000000002</v>
          </cell>
          <cell r="BR266">
            <v>325.45</v>
          </cell>
          <cell r="BS266">
            <v>330.54</v>
          </cell>
          <cell r="BT266">
            <v>335.64</v>
          </cell>
          <cell r="BU266">
            <v>340.74</v>
          </cell>
          <cell r="BV266">
            <v>345.83</v>
          </cell>
          <cell r="BW266">
            <v>350.93</v>
          </cell>
          <cell r="BX266">
            <v>356.02</v>
          </cell>
          <cell r="BY266">
            <v>361.12</v>
          </cell>
          <cell r="BZ266">
            <v>366.22</v>
          </cell>
          <cell r="CA266">
            <v>371.31</v>
          </cell>
          <cell r="CB266">
            <v>376.41</v>
          </cell>
          <cell r="CC266">
            <v>260.25</v>
          </cell>
        </row>
        <row r="267">
          <cell r="BD267">
            <v>101</v>
          </cell>
          <cell r="BE267">
            <v>185.64</v>
          </cell>
          <cell r="BF267">
            <v>191.57</v>
          </cell>
          <cell r="BG267">
            <v>197.51</v>
          </cell>
          <cell r="BH267">
            <v>277.32</v>
          </cell>
          <cell r="BI267">
            <v>282.47000000000003</v>
          </cell>
          <cell r="BJ267">
            <v>287.61</v>
          </cell>
          <cell r="BK267">
            <v>292.76</v>
          </cell>
          <cell r="BL267">
            <v>297.91000000000003</v>
          </cell>
          <cell r="BM267">
            <v>303.05</v>
          </cell>
          <cell r="BN267">
            <v>308.2</v>
          </cell>
          <cell r="BO267">
            <v>313.35000000000002</v>
          </cell>
          <cell r="BP267">
            <v>318.49</v>
          </cell>
          <cell r="BQ267">
            <v>323.64</v>
          </cell>
          <cell r="BR267">
            <v>328.79</v>
          </cell>
          <cell r="BS267">
            <v>333.94</v>
          </cell>
          <cell r="BT267">
            <v>339.08</v>
          </cell>
          <cell r="BU267">
            <v>344.23</v>
          </cell>
          <cell r="BV267">
            <v>349.38</v>
          </cell>
          <cell r="BW267">
            <v>354.52</v>
          </cell>
          <cell r="BX267">
            <v>359.67</v>
          </cell>
          <cell r="BY267">
            <v>364.82</v>
          </cell>
          <cell r="BZ267">
            <v>369.96</v>
          </cell>
          <cell r="CA267">
            <v>375.11</v>
          </cell>
          <cell r="CB267">
            <v>380.26</v>
          </cell>
          <cell r="CC267">
            <v>262.83999999999997</v>
          </cell>
        </row>
        <row r="268">
          <cell r="BD268">
            <v>102</v>
          </cell>
          <cell r="BE268">
            <v>187.46</v>
          </cell>
          <cell r="BF268">
            <v>193.46</v>
          </cell>
          <cell r="BG268">
            <v>199.46</v>
          </cell>
          <cell r="BH268">
            <v>279.92</v>
          </cell>
          <cell r="BI268">
            <v>285.12</v>
          </cell>
          <cell r="BJ268">
            <v>290.31</v>
          </cell>
          <cell r="BK268">
            <v>295.51</v>
          </cell>
          <cell r="BL268">
            <v>300.70999999999998</v>
          </cell>
          <cell r="BM268">
            <v>305.91000000000003</v>
          </cell>
          <cell r="BN268">
            <v>311.11</v>
          </cell>
          <cell r="BO268">
            <v>316.3</v>
          </cell>
          <cell r="BP268">
            <v>321.5</v>
          </cell>
          <cell r="BQ268">
            <v>326.7</v>
          </cell>
          <cell r="BR268">
            <v>331.9</v>
          </cell>
          <cell r="BS268">
            <v>337.1</v>
          </cell>
          <cell r="BT268">
            <v>342.29</v>
          </cell>
          <cell r="BU268">
            <v>347.49</v>
          </cell>
          <cell r="BV268">
            <v>352.69</v>
          </cell>
          <cell r="BW268">
            <v>357.89</v>
          </cell>
          <cell r="BX268">
            <v>363.09</v>
          </cell>
          <cell r="BY268">
            <v>368.28</v>
          </cell>
          <cell r="BZ268">
            <v>373.48</v>
          </cell>
          <cell r="CA268">
            <v>378.68</v>
          </cell>
          <cell r="CB268">
            <v>383.88</v>
          </cell>
          <cell r="CC268">
            <v>265.43</v>
          </cell>
        </row>
        <row r="269">
          <cell r="BD269">
            <v>103</v>
          </cell>
          <cell r="BE269">
            <v>189.29</v>
          </cell>
          <cell r="BF269">
            <v>195.35</v>
          </cell>
          <cell r="BG269">
            <v>201.41</v>
          </cell>
          <cell r="BH269">
            <v>282.77999999999997</v>
          </cell>
          <cell r="BI269">
            <v>288.02999999999997</v>
          </cell>
          <cell r="BJ269">
            <v>293.27999999999997</v>
          </cell>
          <cell r="BK269">
            <v>298.52999999999997</v>
          </cell>
          <cell r="BL269">
            <v>303.77</v>
          </cell>
          <cell r="BM269">
            <v>309.02</v>
          </cell>
          <cell r="BN269">
            <v>314.27</v>
          </cell>
          <cell r="BO269">
            <v>319.52</v>
          </cell>
          <cell r="BP269">
            <v>324.77</v>
          </cell>
          <cell r="BQ269">
            <v>330.02</v>
          </cell>
          <cell r="BR269">
            <v>335.27</v>
          </cell>
          <cell r="BS269">
            <v>340.52</v>
          </cell>
          <cell r="BT269">
            <v>345.77</v>
          </cell>
          <cell r="BU269">
            <v>351.01</v>
          </cell>
          <cell r="BV269">
            <v>356.26</v>
          </cell>
          <cell r="BW269">
            <v>361.51</v>
          </cell>
          <cell r="BX269">
            <v>366.76</v>
          </cell>
          <cell r="BY269">
            <v>372.01</v>
          </cell>
          <cell r="BZ269">
            <v>377.26</v>
          </cell>
          <cell r="CA269">
            <v>382.51</v>
          </cell>
          <cell r="CB269">
            <v>387.76</v>
          </cell>
          <cell r="CC269">
            <v>268.02999999999997</v>
          </cell>
        </row>
        <row r="270">
          <cell r="BD270">
            <v>104</v>
          </cell>
          <cell r="BE270">
            <v>191.12</v>
          </cell>
          <cell r="BF270">
            <v>197.24</v>
          </cell>
          <cell r="BG270">
            <v>203.35</v>
          </cell>
          <cell r="BH270">
            <v>285.39999999999998</v>
          </cell>
          <cell r="BI270">
            <v>290.7</v>
          </cell>
          <cell r="BJ270">
            <v>296</v>
          </cell>
          <cell r="BK270">
            <v>301.3</v>
          </cell>
          <cell r="BL270">
            <v>306.60000000000002</v>
          </cell>
          <cell r="BM270">
            <v>311.89999999999998</v>
          </cell>
          <cell r="BN270">
            <v>317.2</v>
          </cell>
          <cell r="BO270">
            <v>322.5</v>
          </cell>
          <cell r="BP270">
            <v>327.8</v>
          </cell>
          <cell r="BQ270">
            <v>333.1</v>
          </cell>
          <cell r="BR270">
            <v>338.4</v>
          </cell>
          <cell r="BS270">
            <v>343.7</v>
          </cell>
          <cell r="BT270">
            <v>349</v>
          </cell>
          <cell r="BU270">
            <v>354.3</v>
          </cell>
          <cell r="BV270">
            <v>359.6</v>
          </cell>
          <cell r="BW270">
            <v>364.9</v>
          </cell>
          <cell r="BX270">
            <v>370.2</v>
          </cell>
          <cell r="BY270">
            <v>375.5</v>
          </cell>
          <cell r="BZ270">
            <v>380.79</v>
          </cell>
          <cell r="CA270">
            <v>386.09</v>
          </cell>
          <cell r="CB270">
            <v>391.39</v>
          </cell>
          <cell r="CC270">
            <v>270.62</v>
          </cell>
        </row>
        <row r="271">
          <cell r="BD271">
            <v>105</v>
          </cell>
          <cell r="BE271">
            <v>192.95</v>
          </cell>
          <cell r="BF271">
            <v>199.13</v>
          </cell>
          <cell r="BG271">
            <v>205.3</v>
          </cell>
          <cell r="BH271">
            <v>288.29000000000002</v>
          </cell>
          <cell r="BI271">
            <v>293.64</v>
          </cell>
          <cell r="BJ271">
            <v>298.99</v>
          </cell>
          <cell r="BK271">
            <v>304.33999999999997</v>
          </cell>
          <cell r="BL271">
            <v>309.69</v>
          </cell>
          <cell r="BM271">
            <v>315.04000000000002</v>
          </cell>
          <cell r="BN271">
            <v>320.39</v>
          </cell>
          <cell r="BO271">
            <v>325.74</v>
          </cell>
          <cell r="BP271">
            <v>331.09</v>
          </cell>
          <cell r="BQ271">
            <v>336.44</v>
          </cell>
          <cell r="BR271">
            <v>341.79</v>
          </cell>
          <cell r="BS271">
            <v>347.15</v>
          </cell>
          <cell r="BT271">
            <v>352.5</v>
          </cell>
          <cell r="BU271">
            <v>357.85</v>
          </cell>
          <cell r="BV271">
            <v>363.2</v>
          </cell>
          <cell r="BW271">
            <v>368.55</v>
          </cell>
          <cell r="BX271">
            <v>373.9</v>
          </cell>
          <cell r="BY271">
            <v>379.25</v>
          </cell>
          <cell r="BZ271">
            <v>384.6</v>
          </cell>
          <cell r="CA271">
            <v>389.95</v>
          </cell>
          <cell r="CB271">
            <v>395.3</v>
          </cell>
          <cell r="CC271">
            <v>273.20999999999998</v>
          </cell>
        </row>
        <row r="272">
          <cell r="BD272">
            <v>106</v>
          </cell>
          <cell r="BE272">
            <v>194.78</v>
          </cell>
          <cell r="BF272">
            <v>201.01</v>
          </cell>
          <cell r="BG272">
            <v>207.25</v>
          </cell>
          <cell r="BH272">
            <v>290.93</v>
          </cell>
          <cell r="BI272">
            <v>296.33</v>
          </cell>
          <cell r="BJ272">
            <v>301.73</v>
          </cell>
          <cell r="BK272">
            <v>307.13</v>
          </cell>
          <cell r="BL272">
            <v>312.52999999999997</v>
          </cell>
          <cell r="BM272">
            <v>317.94</v>
          </cell>
          <cell r="BN272">
            <v>323.33999999999997</v>
          </cell>
          <cell r="BO272">
            <v>328.74</v>
          </cell>
          <cell r="BP272">
            <v>334.14</v>
          </cell>
          <cell r="BQ272">
            <v>339.54</v>
          </cell>
          <cell r="BR272">
            <v>344.94</v>
          </cell>
          <cell r="BS272">
            <v>350.35</v>
          </cell>
          <cell r="BT272">
            <v>355.75</v>
          </cell>
          <cell r="BU272">
            <v>361.15</v>
          </cell>
          <cell r="BV272">
            <v>366.55</v>
          </cell>
          <cell r="BW272">
            <v>371.95</v>
          </cell>
          <cell r="BX272">
            <v>377.35</v>
          </cell>
          <cell r="BY272">
            <v>382.76</v>
          </cell>
          <cell r="BZ272">
            <v>388.16</v>
          </cell>
          <cell r="CA272">
            <v>393.56</v>
          </cell>
          <cell r="CB272">
            <v>398.96</v>
          </cell>
          <cell r="CC272">
            <v>275.81</v>
          </cell>
        </row>
        <row r="273">
          <cell r="BD273">
            <v>107</v>
          </cell>
          <cell r="BE273">
            <v>196.61</v>
          </cell>
          <cell r="BF273">
            <v>202.9</v>
          </cell>
          <cell r="BG273">
            <v>209.19</v>
          </cell>
          <cell r="BH273">
            <v>293.57</v>
          </cell>
          <cell r="BI273">
            <v>299.02999999999997</v>
          </cell>
          <cell r="BJ273">
            <v>304.48</v>
          </cell>
          <cell r="BK273">
            <v>309.93</v>
          </cell>
          <cell r="BL273">
            <v>315.39</v>
          </cell>
          <cell r="BM273">
            <v>320.83999999999997</v>
          </cell>
          <cell r="BN273">
            <v>326.29000000000002</v>
          </cell>
          <cell r="BO273">
            <v>331.74</v>
          </cell>
          <cell r="BP273">
            <v>337.2</v>
          </cell>
          <cell r="BQ273">
            <v>342.65</v>
          </cell>
          <cell r="BR273">
            <v>348.1</v>
          </cell>
          <cell r="BS273">
            <v>353.55</v>
          </cell>
          <cell r="BT273">
            <v>359.01</v>
          </cell>
          <cell r="BU273">
            <v>364.46</v>
          </cell>
          <cell r="BV273">
            <v>369.91</v>
          </cell>
          <cell r="BW273">
            <v>375.37</v>
          </cell>
          <cell r="BX273">
            <v>380.82</v>
          </cell>
          <cell r="BY273">
            <v>386.27</v>
          </cell>
          <cell r="BZ273">
            <v>391.72</v>
          </cell>
          <cell r="CA273">
            <v>397.18</v>
          </cell>
          <cell r="CB273">
            <v>402.63</v>
          </cell>
          <cell r="CC273">
            <v>278.39999999999998</v>
          </cell>
        </row>
        <row r="274">
          <cell r="BD274">
            <v>108</v>
          </cell>
          <cell r="BE274">
            <v>198.44</v>
          </cell>
          <cell r="BF274">
            <v>204.79</v>
          </cell>
          <cell r="BG274">
            <v>211.14</v>
          </cell>
          <cell r="BH274">
            <v>296.23</v>
          </cell>
          <cell r="BI274">
            <v>301.74</v>
          </cell>
          <cell r="BJ274">
            <v>307.24</v>
          </cell>
          <cell r="BK274">
            <v>312.74</v>
          </cell>
          <cell r="BL274">
            <v>318.25</v>
          </cell>
          <cell r="BM274">
            <v>323.75</v>
          </cell>
          <cell r="BN274">
            <v>329.25</v>
          </cell>
          <cell r="BO274">
            <v>334.76</v>
          </cell>
          <cell r="BP274">
            <v>340.26</v>
          </cell>
          <cell r="BQ274">
            <v>345.76</v>
          </cell>
          <cell r="BR274">
            <v>351.27</v>
          </cell>
          <cell r="BS274">
            <v>356.77</v>
          </cell>
          <cell r="BT274">
            <v>362.28</v>
          </cell>
          <cell r="BU274">
            <v>367.78</v>
          </cell>
          <cell r="BV274">
            <v>373.28</v>
          </cell>
          <cell r="BW274">
            <v>378.79</v>
          </cell>
          <cell r="BX274">
            <v>384.29</v>
          </cell>
          <cell r="BY274">
            <v>289.79000000000002</v>
          </cell>
          <cell r="BZ274">
            <v>395.3</v>
          </cell>
          <cell r="CA274">
            <v>400.8</v>
          </cell>
          <cell r="CB274">
            <v>406.31</v>
          </cell>
          <cell r="CC274">
            <v>280.99</v>
          </cell>
        </row>
        <row r="275">
          <cell r="BD275">
            <v>109</v>
          </cell>
          <cell r="BE275">
            <v>200.27</v>
          </cell>
          <cell r="BF275">
            <v>206.68</v>
          </cell>
          <cell r="BG275">
            <v>231.09</v>
          </cell>
          <cell r="BH275">
            <v>299.18</v>
          </cell>
          <cell r="BI275">
            <v>304.73</v>
          </cell>
          <cell r="BJ275">
            <v>310.29000000000002</v>
          </cell>
          <cell r="BK275">
            <v>315.83999999999997</v>
          </cell>
          <cell r="BL275">
            <v>321.39999999999998</v>
          </cell>
          <cell r="BM275">
            <v>326.95</v>
          </cell>
          <cell r="BN275">
            <v>332.51</v>
          </cell>
          <cell r="BO275">
            <v>338.06</v>
          </cell>
          <cell r="BP275">
            <v>343.62</v>
          </cell>
          <cell r="BQ275">
            <v>349.17</v>
          </cell>
          <cell r="BR275">
            <v>354.72</v>
          </cell>
          <cell r="BS275">
            <v>360.28</v>
          </cell>
          <cell r="BT275">
            <v>365.83</v>
          </cell>
          <cell r="BU275">
            <v>371.39</v>
          </cell>
          <cell r="BV275">
            <v>376.94</v>
          </cell>
          <cell r="BW275">
            <v>382.5</v>
          </cell>
          <cell r="BX275">
            <v>388.05</v>
          </cell>
          <cell r="BY275">
            <v>393.61</v>
          </cell>
          <cell r="BZ275">
            <v>399.16</v>
          </cell>
          <cell r="CA275">
            <v>404.72</v>
          </cell>
          <cell r="CB275">
            <v>410.27</v>
          </cell>
          <cell r="CC275">
            <v>283.58999999999997</v>
          </cell>
        </row>
        <row r="276">
          <cell r="BD276">
            <v>110</v>
          </cell>
          <cell r="BE276">
            <v>202.1</v>
          </cell>
          <cell r="BF276">
            <v>208.56</v>
          </cell>
          <cell r="BG276">
            <v>215.03</v>
          </cell>
          <cell r="BH276">
            <v>301.86</v>
          </cell>
          <cell r="BI276">
            <v>307.45999999999998</v>
          </cell>
          <cell r="BJ276">
            <v>313.07</v>
          </cell>
          <cell r="BK276">
            <v>318.67</v>
          </cell>
          <cell r="BL276">
            <v>324.27999999999997</v>
          </cell>
          <cell r="BM276">
            <v>329.89</v>
          </cell>
          <cell r="BN276">
            <v>335.49</v>
          </cell>
          <cell r="BO276">
            <v>341.1</v>
          </cell>
          <cell r="BP276">
            <v>346.7</v>
          </cell>
          <cell r="BQ276">
            <v>352.31</v>
          </cell>
          <cell r="BR276">
            <v>357.91</v>
          </cell>
          <cell r="BS276">
            <v>363.52</v>
          </cell>
          <cell r="BT276">
            <v>369.13</v>
          </cell>
          <cell r="BU276">
            <v>374.73</v>
          </cell>
          <cell r="BV276">
            <v>380.34</v>
          </cell>
          <cell r="BW276">
            <v>385.94</v>
          </cell>
          <cell r="BX276">
            <v>391.55</v>
          </cell>
          <cell r="BY276">
            <v>397.15</v>
          </cell>
          <cell r="BZ276">
            <v>402.76</v>
          </cell>
          <cell r="CA276">
            <v>408.36</v>
          </cell>
          <cell r="CB276">
            <v>413.97</v>
          </cell>
          <cell r="CC276">
            <v>286.18</v>
          </cell>
        </row>
        <row r="277">
          <cell r="BD277">
            <v>111</v>
          </cell>
          <cell r="BE277">
            <v>203.93</v>
          </cell>
          <cell r="BF277">
            <v>210.45</v>
          </cell>
          <cell r="BG277">
            <v>216.98</v>
          </cell>
          <cell r="BH277">
            <v>304.55</v>
          </cell>
          <cell r="BI277">
            <v>310.2</v>
          </cell>
          <cell r="BJ277">
            <v>315.86</v>
          </cell>
          <cell r="BK277">
            <v>321.52</v>
          </cell>
          <cell r="BL277">
            <v>327.17</v>
          </cell>
          <cell r="BM277">
            <v>332.83</v>
          </cell>
          <cell r="BN277">
            <v>338.49</v>
          </cell>
          <cell r="BO277">
            <v>344.14</v>
          </cell>
          <cell r="BP277">
            <v>349.8</v>
          </cell>
          <cell r="BQ277">
            <v>355.46</v>
          </cell>
          <cell r="BR277">
            <v>361.11</v>
          </cell>
          <cell r="BS277">
            <v>366.77</v>
          </cell>
          <cell r="BT277">
            <v>372.43</v>
          </cell>
          <cell r="BU277">
            <v>378.08</v>
          </cell>
          <cell r="BV277">
            <v>383.74</v>
          </cell>
          <cell r="BW277">
            <v>389.4</v>
          </cell>
          <cell r="BX277">
            <v>395.05</v>
          </cell>
          <cell r="BY277">
            <v>400.71</v>
          </cell>
          <cell r="BZ277">
            <v>406.36</v>
          </cell>
          <cell r="CA277">
            <v>412.02</v>
          </cell>
          <cell r="CB277">
            <v>417.68</v>
          </cell>
          <cell r="CC277">
            <v>288.77</v>
          </cell>
        </row>
        <row r="278">
          <cell r="BD278">
            <v>112</v>
          </cell>
          <cell r="BE278">
            <v>205.75</v>
          </cell>
          <cell r="BF278">
            <v>212.34</v>
          </cell>
          <cell r="BG278">
            <v>218.93</v>
          </cell>
          <cell r="BH278">
            <v>307.25</v>
          </cell>
          <cell r="BI278">
            <v>312.95</v>
          </cell>
          <cell r="BJ278">
            <v>318.66000000000003</v>
          </cell>
          <cell r="BK278">
            <v>324.37</v>
          </cell>
          <cell r="BL278">
            <v>330.08</v>
          </cell>
          <cell r="BM278">
            <v>335.78</v>
          </cell>
          <cell r="BN278">
            <v>341.49</v>
          </cell>
          <cell r="BO278">
            <v>347.2</v>
          </cell>
          <cell r="BP278">
            <v>352.91</v>
          </cell>
          <cell r="BQ278">
            <v>358.61</v>
          </cell>
          <cell r="BR278">
            <v>364.32</v>
          </cell>
          <cell r="BS278">
            <v>370.03</v>
          </cell>
          <cell r="BT278">
            <v>375.74</v>
          </cell>
          <cell r="BU278">
            <v>381.44</v>
          </cell>
          <cell r="BV278">
            <v>387.15</v>
          </cell>
          <cell r="BW278">
            <v>392.86</v>
          </cell>
          <cell r="BX278">
            <v>398.57</v>
          </cell>
          <cell r="BY278">
            <v>404.27</v>
          </cell>
          <cell r="BZ278">
            <v>409.98</v>
          </cell>
          <cell r="CA278">
            <v>415.69</v>
          </cell>
          <cell r="CB278">
            <v>421.4</v>
          </cell>
          <cell r="CC278">
            <v>291.37</v>
          </cell>
        </row>
        <row r="279">
          <cell r="BD279">
            <v>113</v>
          </cell>
          <cell r="BE279">
            <v>207.58</v>
          </cell>
          <cell r="BF279">
            <v>214.23</v>
          </cell>
          <cell r="BG279">
            <v>220.87</v>
          </cell>
          <cell r="BH279">
            <v>309.95</v>
          </cell>
          <cell r="BI279">
            <v>315.70999999999998</v>
          </cell>
          <cell r="BJ279">
            <v>321.47000000000003</v>
          </cell>
          <cell r="BK279">
            <v>327.23</v>
          </cell>
          <cell r="BL279">
            <v>332.99</v>
          </cell>
          <cell r="BM279">
            <v>338.75</v>
          </cell>
          <cell r="BN279">
            <v>344.5</v>
          </cell>
          <cell r="BO279">
            <v>350.26</v>
          </cell>
          <cell r="BP279">
            <v>356.02</v>
          </cell>
          <cell r="BQ279">
            <v>361.78</v>
          </cell>
          <cell r="BR279">
            <v>367.54</v>
          </cell>
          <cell r="BS279">
            <v>373.3</v>
          </cell>
          <cell r="BT279">
            <v>379.06</v>
          </cell>
          <cell r="BU279">
            <v>384.81</v>
          </cell>
          <cell r="BV279">
            <v>390.57</v>
          </cell>
          <cell r="BW279">
            <v>396.33</v>
          </cell>
          <cell r="BX279">
            <v>402.09</v>
          </cell>
          <cell r="BY279">
            <v>407.85</v>
          </cell>
          <cell r="BZ279">
            <v>413.61</v>
          </cell>
          <cell r="CA279">
            <v>419.37</v>
          </cell>
          <cell r="CB279">
            <v>425.12</v>
          </cell>
          <cell r="CC279">
            <v>293.95999999999998</v>
          </cell>
        </row>
        <row r="280">
          <cell r="BD280">
            <v>114</v>
          </cell>
          <cell r="BE280">
            <v>209.41</v>
          </cell>
          <cell r="BF280">
            <v>216.12</v>
          </cell>
          <cell r="BG280">
            <v>222.82</v>
          </cell>
          <cell r="BH280">
            <v>312.67</v>
          </cell>
          <cell r="BI280">
            <v>318.48</v>
          </cell>
          <cell r="BJ280">
            <v>324.29000000000002</v>
          </cell>
          <cell r="BK280">
            <v>330.1</v>
          </cell>
          <cell r="BL280">
            <v>335.91</v>
          </cell>
          <cell r="BM280">
            <v>341.72</v>
          </cell>
          <cell r="BN280">
            <v>347.53</v>
          </cell>
          <cell r="BO280">
            <v>353.34</v>
          </cell>
          <cell r="BP280">
            <v>359.15</v>
          </cell>
          <cell r="BQ280">
            <v>364.96</v>
          </cell>
          <cell r="BR280">
            <v>370.77</v>
          </cell>
          <cell r="BS280">
            <v>376.58</v>
          </cell>
          <cell r="BT280">
            <v>382.39</v>
          </cell>
          <cell r="BU280">
            <v>388.2</v>
          </cell>
          <cell r="BV280">
            <v>394</v>
          </cell>
          <cell r="BW280">
            <v>399.81</v>
          </cell>
          <cell r="BX280">
            <v>405.62</v>
          </cell>
          <cell r="BY280">
            <v>411.43</v>
          </cell>
          <cell r="BZ280">
            <v>417.24</v>
          </cell>
          <cell r="CA280">
            <v>423.05</v>
          </cell>
          <cell r="CB280">
            <v>428.86</v>
          </cell>
          <cell r="CC280">
            <v>296.55</v>
          </cell>
        </row>
        <row r="281">
          <cell r="BD281">
            <v>115</v>
          </cell>
          <cell r="BE281">
            <v>211.24</v>
          </cell>
          <cell r="BF281">
            <v>218</v>
          </cell>
          <cell r="BG281">
            <v>224.77</v>
          </cell>
          <cell r="BH281">
            <v>315.39999999999998</v>
          </cell>
          <cell r="BI281">
            <v>321.26</v>
          </cell>
          <cell r="BJ281">
            <v>327.12</v>
          </cell>
          <cell r="BK281">
            <v>332.98</v>
          </cell>
          <cell r="BL281">
            <v>338.84</v>
          </cell>
          <cell r="BM281">
            <v>344.7</v>
          </cell>
          <cell r="BN281">
            <v>350.56</v>
          </cell>
          <cell r="BO281">
            <v>356.42</v>
          </cell>
          <cell r="BP281">
            <v>362.28</v>
          </cell>
          <cell r="BQ281">
            <v>368.15</v>
          </cell>
          <cell r="BR281">
            <v>374.01</v>
          </cell>
          <cell r="BS281">
            <v>379.87</v>
          </cell>
          <cell r="BT281">
            <v>385.73</v>
          </cell>
          <cell r="BU281">
            <v>391.59</v>
          </cell>
          <cell r="BV281">
            <v>397.45</v>
          </cell>
          <cell r="BW281">
            <v>403.31</v>
          </cell>
          <cell r="BX281">
            <v>409.17</v>
          </cell>
          <cell r="BY281">
            <v>415.03</v>
          </cell>
          <cell r="BZ281">
            <v>420.89</v>
          </cell>
          <cell r="CA281">
            <v>426.75</v>
          </cell>
          <cell r="CB281">
            <v>432.61</v>
          </cell>
          <cell r="CC281">
            <v>299.14999999999998</v>
          </cell>
        </row>
        <row r="282">
          <cell r="BD282">
            <v>116</v>
          </cell>
          <cell r="BE282">
            <v>213.07</v>
          </cell>
          <cell r="BF282">
            <v>219.89</v>
          </cell>
          <cell r="BG282">
            <v>226.71</v>
          </cell>
          <cell r="BH282">
            <v>318.14</v>
          </cell>
          <cell r="BI282">
            <v>324.05</v>
          </cell>
          <cell r="BJ282">
            <v>329.96</v>
          </cell>
          <cell r="BK282">
            <v>335.88</v>
          </cell>
          <cell r="BL282">
            <v>341.79</v>
          </cell>
          <cell r="BM282">
            <v>347.7</v>
          </cell>
          <cell r="BN282">
            <v>353.61</v>
          </cell>
          <cell r="BO282">
            <v>359.52</v>
          </cell>
          <cell r="BP282">
            <v>365.43</v>
          </cell>
          <cell r="BQ282">
            <v>371.34</v>
          </cell>
          <cell r="BR282">
            <v>377.26</v>
          </cell>
          <cell r="BS282">
            <v>383.17</v>
          </cell>
          <cell r="BT282">
            <v>389.08</v>
          </cell>
          <cell r="BU282">
            <v>394.99</v>
          </cell>
          <cell r="BV282">
            <v>400.9</v>
          </cell>
          <cell r="BW282">
            <v>406.81</v>
          </cell>
          <cell r="BX282">
            <v>412.72</v>
          </cell>
          <cell r="BY282">
            <v>418.63</v>
          </cell>
          <cell r="BZ282">
            <v>424.55</v>
          </cell>
          <cell r="CA282">
            <v>430.46</v>
          </cell>
          <cell r="CB282">
            <v>436.37</v>
          </cell>
          <cell r="CC282">
            <v>301.74</v>
          </cell>
        </row>
        <row r="283">
          <cell r="BD283">
            <v>117</v>
          </cell>
          <cell r="BE283">
            <v>214.9</v>
          </cell>
          <cell r="BF283">
            <v>221.78</v>
          </cell>
          <cell r="BG283">
            <v>228.66</v>
          </cell>
          <cell r="BH283">
            <v>320.89</v>
          </cell>
          <cell r="BI283">
            <v>326.85000000000002</v>
          </cell>
          <cell r="BJ283">
            <v>332.82</v>
          </cell>
          <cell r="BK283">
            <v>338.78</v>
          </cell>
          <cell r="BL283">
            <v>344.74</v>
          </cell>
          <cell r="BM283">
            <v>350.7</v>
          </cell>
          <cell r="BN283">
            <v>356.67</v>
          </cell>
          <cell r="BO283">
            <v>362.63</v>
          </cell>
          <cell r="BP283">
            <v>368.59</v>
          </cell>
          <cell r="BQ283">
            <v>374.55</v>
          </cell>
          <cell r="BR283">
            <v>380.52</v>
          </cell>
          <cell r="BS283">
            <v>386.48</v>
          </cell>
          <cell r="BT283">
            <v>392.44</v>
          </cell>
          <cell r="BU283">
            <v>398.4</v>
          </cell>
          <cell r="BV283">
            <v>404.37</v>
          </cell>
          <cell r="BW283">
            <v>410.33</v>
          </cell>
          <cell r="BX283">
            <v>416.29</v>
          </cell>
          <cell r="BY283">
            <v>422.25</v>
          </cell>
          <cell r="BZ283">
            <v>428.21</v>
          </cell>
          <cell r="CA283">
            <v>434.18</v>
          </cell>
          <cell r="CB283">
            <v>440.14</v>
          </cell>
          <cell r="CC283">
            <v>304.33</v>
          </cell>
        </row>
        <row r="284">
          <cell r="BD284">
            <v>118</v>
          </cell>
          <cell r="BE284">
            <v>216.73</v>
          </cell>
          <cell r="BF284">
            <v>223.67</v>
          </cell>
          <cell r="BG284">
            <v>230.6</v>
          </cell>
          <cell r="BH284">
            <v>323.64999999999998</v>
          </cell>
          <cell r="BI284">
            <v>329.67</v>
          </cell>
          <cell r="BJ284">
            <v>335.68</v>
          </cell>
          <cell r="BK284">
            <v>341.69</v>
          </cell>
          <cell r="BL284">
            <v>347.71</v>
          </cell>
          <cell r="BM284">
            <v>353.72</v>
          </cell>
          <cell r="BN284">
            <v>359.73</v>
          </cell>
          <cell r="BO284">
            <v>365.75</v>
          </cell>
          <cell r="BP284">
            <v>371.76</v>
          </cell>
          <cell r="BQ284">
            <v>377.77</v>
          </cell>
          <cell r="BR284">
            <v>383.79</v>
          </cell>
          <cell r="BS284">
            <v>389.8</v>
          </cell>
          <cell r="BT284">
            <v>395.81</v>
          </cell>
          <cell r="BU284">
            <v>401.83</v>
          </cell>
          <cell r="BV284">
            <v>407.84</v>
          </cell>
          <cell r="BW284">
            <v>413.85</v>
          </cell>
          <cell r="BX284">
            <v>419.87</v>
          </cell>
          <cell r="BY284">
            <v>425.88</v>
          </cell>
          <cell r="BZ284">
            <v>431.89</v>
          </cell>
          <cell r="CA284">
            <v>437.91</v>
          </cell>
          <cell r="CB284">
            <v>443.92</v>
          </cell>
          <cell r="CC284">
            <v>306.93</v>
          </cell>
        </row>
        <row r="285">
          <cell r="BD285">
            <v>119</v>
          </cell>
          <cell r="BE285">
            <v>218.56</v>
          </cell>
          <cell r="BF285">
            <v>225.55</v>
          </cell>
          <cell r="BG285">
            <v>232.55</v>
          </cell>
          <cell r="BH285">
            <v>326.43</v>
          </cell>
          <cell r="BI285">
            <v>332.49</v>
          </cell>
          <cell r="BJ285">
            <v>338.56</v>
          </cell>
          <cell r="BK285">
            <v>344.62</v>
          </cell>
          <cell r="BL285">
            <v>350.69</v>
          </cell>
          <cell r="BM285">
            <v>356.75</v>
          </cell>
          <cell r="BN285">
            <v>362.81</v>
          </cell>
          <cell r="BO285">
            <v>368.88</v>
          </cell>
          <cell r="BP285">
            <v>374.94</v>
          </cell>
          <cell r="BQ285">
            <v>381.01</v>
          </cell>
          <cell r="BR285">
            <v>387.07</v>
          </cell>
          <cell r="BS285">
            <v>393.14</v>
          </cell>
          <cell r="BT285">
            <v>399.2</v>
          </cell>
          <cell r="BU285">
            <v>405.26</v>
          </cell>
          <cell r="BV285">
            <v>411.33</v>
          </cell>
          <cell r="BW285">
            <v>417.39</v>
          </cell>
          <cell r="BX285">
            <v>423.46</v>
          </cell>
          <cell r="BY285">
            <v>429.52</v>
          </cell>
          <cell r="BZ285">
            <v>435.58</v>
          </cell>
          <cell r="CA285">
            <v>441.65</v>
          </cell>
          <cell r="CB285">
            <v>447.71</v>
          </cell>
          <cell r="CC285">
            <v>309.52</v>
          </cell>
        </row>
        <row r="286">
          <cell r="BD286">
            <v>120</v>
          </cell>
          <cell r="BE286">
            <v>220.39</v>
          </cell>
          <cell r="BF286">
            <v>227.44</v>
          </cell>
          <cell r="BG286">
            <v>234.5</v>
          </cell>
          <cell r="BH286">
            <v>329.21</v>
          </cell>
          <cell r="BI286">
            <v>335.33</v>
          </cell>
          <cell r="BJ286">
            <v>341.44</v>
          </cell>
          <cell r="BK286">
            <v>347.56</v>
          </cell>
          <cell r="BL286">
            <v>353.67</v>
          </cell>
          <cell r="BM286">
            <v>359.79</v>
          </cell>
          <cell r="BN286">
            <v>365.91</v>
          </cell>
          <cell r="BO286">
            <v>372.02</v>
          </cell>
          <cell r="BP286">
            <v>378.14</v>
          </cell>
          <cell r="BQ286">
            <v>384.25</v>
          </cell>
          <cell r="BR286">
            <v>390.37</v>
          </cell>
          <cell r="BS286">
            <v>396.48</v>
          </cell>
          <cell r="BT286">
            <v>402.6</v>
          </cell>
          <cell r="BU286">
            <v>408.71</v>
          </cell>
          <cell r="BV286">
            <v>414.83</v>
          </cell>
          <cell r="BW286">
            <v>420.94</v>
          </cell>
          <cell r="BX286">
            <v>427.06</v>
          </cell>
          <cell r="BY286">
            <v>433.17</v>
          </cell>
          <cell r="BZ286">
            <v>439.29</v>
          </cell>
          <cell r="CA286">
            <v>445.4</v>
          </cell>
          <cell r="CB286">
            <v>451.52</v>
          </cell>
          <cell r="CC286">
            <v>312.11</v>
          </cell>
        </row>
        <row r="287">
          <cell r="BD287">
            <v>121</v>
          </cell>
          <cell r="BE287">
            <v>222.21</v>
          </cell>
          <cell r="BF287">
            <v>229.33</v>
          </cell>
          <cell r="BG287">
            <v>236.44</v>
          </cell>
          <cell r="BH287">
            <v>331.67</v>
          </cell>
          <cell r="BI287">
            <v>337.83</v>
          </cell>
          <cell r="BJ287">
            <v>344</v>
          </cell>
          <cell r="BK287">
            <v>350.17</v>
          </cell>
          <cell r="BL287">
            <v>356.33</v>
          </cell>
          <cell r="BM287">
            <v>362.5</v>
          </cell>
          <cell r="BN287">
            <v>368.66</v>
          </cell>
          <cell r="BO287">
            <v>374.83</v>
          </cell>
          <cell r="BP287">
            <v>381</v>
          </cell>
          <cell r="BQ287">
            <v>387.16</v>
          </cell>
          <cell r="BR287">
            <v>393.33</v>
          </cell>
          <cell r="BS287">
            <v>399.49</v>
          </cell>
          <cell r="BT287">
            <v>405.66</v>
          </cell>
          <cell r="BU287">
            <v>411.83</v>
          </cell>
          <cell r="BV287">
            <v>417.99</v>
          </cell>
          <cell r="BW287">
            <v>424.16</v>
          </cell>
          <cell r="BX287">
            <v>430.33</v>
          </cell>
          <cell r="BY287">
            <v>436.49</v>
          </cell>
          <cell r="BZ287">
            <v>442.66</v>
          </cell>
          <cell r="CA287">
            <v>448.82</v>
          </cell>
          <cell r="CB287">
            <v>454.99</v>
          </cell>
          <cell r="CC287">
            <v>314.70999999999998</v>
          </cell>
        </row>
        <row r="288">
          <cell r="BD288">
            <v>122</v>
          </cell>
          <cell r="BE288">
            <v>224.4</v>
          </cell>
          <cell r="BF288">
            <v>231.22</v>
          </cell>
          <cell r="BG288">
            <v>238.39</v>
          </cell>
          <cell r="BH288">
            <v>334.47</v>
          </cell>
          <cell r="BI288">
            <v>340.69</v>
          </cell>
          <cell r="BJ288">
            <v>346.91</v>
          </cell>
          <cell r="BK288">
            <v>353.12</v>
          </cell>
          <cell r="BL288">
            <v>357.34</v>
          </cell>
          <cell r="BM288">
            <v>365.56</v>
          </cell>
          <cell r="BN288">
            <v>371.77</v>
          </cell>
          <cell r="BO288">
            <v>377.99</v>
          </cell>
          <cell r="BP288">
            <v>384.21</v>
          </cell>
          <cell r="BQ288">
            <v>390.42</v>
          </cell>
          <cell r="BR288">
            <v>396.64</v>
          </cell>
          <cell r="BS288">
            <v>402.86</v>
          </cell>
          <cell r="BT288">
            <v>409.08</v>
          </cell>
          <cell r="BU288">
            <v>415.29</v>
          </cell>
          <cell r="BV288">
            <v>421.51</v>
          </cell>
          <cell r="BW288">
            <v>427.73</v>
          </cell>
          <cell r="BX288">
            <v>433.94</v>
          </cell>
          <cell r="BY288">
            <v>440.16</v>
          </cell>
          <cell r="BZ288">
            <v>446.38</v>
          </cell>
          <cell r="CA288">
            <v>452.6</v>
          </cell>
          <cell r="CB288">
            <v>458.81</v>
          </cell>
          <cell r="CC288">
            <v>317.3</v>
          </cell>
        </row>
        <row r="289">
          <cell r="BD289">
            <v>123</v>
          </cell>
          <cell r="BE289">
            <v>225.87</v>
          </cell>
          <cell r="BF289">
            <v>233.11</v>
          </cell>
          <cell r="BG289">
            <v>240.34</v>
          </cell>
          <cell r="BH289">
            <v>337.29</v>
          </cell>
          <cell r="BI289">
            <v>343.56</v>
          </cell>
          <cell r="BJ289">
            <v>349.82</v>
          </cell>
          <cell r="BK289">
            <v>356.09</v>
          </cell>
          <cell r="BL289">
            <v>362.36</v>
          </cell>
          <cell r="BM289">
            <v>368.63</v>
          </cell>
          <cell r="BN289">
            <v>374.9</v>
          </cell>
          <cell r="BO289">
            <v>381.16</v>
          </cell>
          <cell r="BP289">
            <v>387.43</v>
          </cell>
          <cell r="BQ289">
            <v>393.7</v>
          </cell>
          <cell r="BR289">
            <v>399.97</v>
          </cell>
          <cell r="BS289">
            <v>406.24</v>
          </cell>
          <cell r="BT289">
            <v>412.5</v>
          </cell>
          <cell r="BU289">
            <v>418.77</v>
          </cell>
          <cell r="BV289">
            <v>425.04</v>
          </cell>
          <cell r="BW289">
            <v>431.31</v>
          </cell>
          <cell r="BX289">
            <v>437.58</v>
          </cell>
          <cell r="BY289">
            <v>443.85</v>
          </cell>
          <cell r="BZ289">
            <v>450.11</v>
          </cell>
          <cell r="CA289">
            <v>456.38</v>
          </cell>
          <cell r="CB289">
            <v>462.65</v>
          </cell>
          <cell r="CC289">
            <v>319.89</v>
          </cell>
        </row>
        <row r="290">
          <cell r="BD290">
            <v>124</v>
          </cell>
          <cell r="BE290">
            <v>227.7</v>
          </cell>
          <cell r="BF290">
            <v>234.99</v>
          </cell>
          <cell r="BG290">
            <v>242.28</v>
          </cell>
          <cell r="BH290">
            <v>340.12</v>
          </cell>
          <cell r="BI290">
            <v>346.44</v>
          </cell>
          <cell r="BJ290">
            <v>352.76</v>
          </cell>
          <cell r="BK290">
            <v>359.07</v>
          </cell>
          <cell r="BL290">
            <v>365.39</v>
          </cell>
          <cell r="BM290">
            <v>371.71</v>
          </cell>
          <cell r="BN290">
            <v>378.03</v>
          </cell>
          <cell r="BO290">
            <v>384.35</v>
          </cell>
          <cell r="BP290">
            <v>390.67</v>
          </cell>
          <cell r="BQ290">
            <v>396.99</v>
          </cell>
          <cell r="BR290">
            <v>403.31</v>
          </cell>
          <cell r="BS290">
            <v>409.63</v>
          </cell>
          <cell r="BT290">
            <v>415.95</v>
          </cell>
          <cell r="BU290">
            <v>422.27</v>
          </cell>
          <cell r="BV290">
            <v>428.58</v>
          </cell>
          <cell r="BW290">
            <v>434.9</v>
          </cell>
          <cell r="BX290">
            <v>441.22</v>
          </cell>
          <cell r="BY290">
            <v>447.54</v>
          </cell>
          <cell r="BZ290">
            <v>453.86</v>
          </cell>
          <cell r="CA290">
            <v>460.18</v>
          </cell>
          <cell r="CB290">
            <v>466.5</v>
          </cell>
          <cell r="CC290">
            <v>322.49</v>
          </cell>
        </row>
        <row r="291">
          <cell r="BD291">
            <v>125</v>
          </cell>
          <cell r="BE291">
            <v>229.53</v>
          </cell>
          <cell r="BF291">
            <v>236.88</v>
          </cell>
          <cell r="BG291">
            <v>244.23</v>
          </cell>
          <cell r="BH291">
            <v>342.59</v>
          </cell>
          <cell r="BI291">
            <v>348.96</v>
          </cell>
          <cell r="BJ291">
            <v>355.33</v>
          </cell>
          <cell r="BK291">
            <v>361.7</v>
          </cell>
          <cell r="BL291">
            <v>368.07</v>
          </cell>
          <cell r="BM291">
            <v>374.44</v>
          </cell>
          <cell r="BN291">
            <v>380.81</v>
          </cell>
          <cell r="BO291">
            <v>387.18</v>
          </cell>
          <cell r="BP291">
            <v>393.55</v>
          </cell>
          <cell r="BQ291">
            <v>399.92</v>
          </cell>
          <cell r="BR291">
            <v>406.29</v>
          </cell>
          <cell r="BS291">
            <v>412.66</v>
          </cell>
          <cell r="BT291">
            <v>419.03</v>
          </cell>
          <cell r="BU291">
            <v>425.4</v>
          </cell>
          <cell r="BV291">
            <v>431.77</v>
          </cell>
          <cell r="BW291">
            <v>438.14</v>
          </cell>
          <cell r="BX291">
            <v>444.51</v>
          </cell>
          <cell r="BY291">
            <v>450.88</v>
          </cell>
          <cell r="BZ291">
            <v>457.25</v>
          </cell>
          <cell r="CA291">
            <v>463.62</v>
          </cell>
          <cell r="CB291">
            <v>469.99</v>
          </cell>
          <cell r="CC291">
            <v>325.08</v>
          </cell>
        </row>
        <row r="292">
          <cell r="BD292">
            <v>126</v>
          </cell>
          <cell r="BE292">
            <v>231.36</v>
          </cell>
          <cell r="BF292">
            <v>238.77</v>
          </cell>
          <cell r="BG292">
            <v>246.18</v>
          </cell>
          <cell r="BH292">
            <v>345.44</v>
          </cell>
          <cell r="BI292">
            <v>351.86</v>
          </cell>
          <cell r="BJ292">
            <v>358.28</v>
          </cell>
          <cell r="BK292">
            <v>364.71</v>
          </cell>
          <cell r="BL292">
            <v>371.13</v>
          </cell>
          <cell r="BM292">
            <v>377.55</v>
          </cell>
          <cell r="BN292">
            <v>383.97</v>
          </cell>
          <cell r="BO292">
            <v>390.39</v>
          </cell>
          <cell r="BP292">
            <v>396.81</v>
          </cell>
          <cell r="BQ292">
            <v>403.23</v>
          </cell>
          <cell r="BR292">
            <v>409.65</v>
          </cell>
          <cell r="BS292">
            <v>416.07</v>
          </cell>
          <cell r="BT292">
            <v>422.49</v>
          </cell>
          <cell r="BU292">
            <v>428.92</v>
          </cell>
          <cell r="BV292">
            <v>435.34</v>
          </cell>
          <cell r="BW292">
            <v>441.76</v>
          </cell>
          <cell r="BX292">
            <v>448.18</v>
          </cell>
          <cell r="BY292">
            <v>454.6</v>
          </cell>
          <cell r="BZ292">
            <v>461.02</v>
          </cell>
          <cell r="CA292">
            <v>467.44</v>
          </cell>
          <cell r="CB292">
            <v>473.86</v>
          </cell>
          <cell r="CC292">
            <v>327.67</v>
          </cell>
        </row>
        <row r="293">
          <cell r="BD293">
            <v>127</v>
          </cell>
          <cell r="BE293">
            <v>233.9</v>
          </cell>
          <cell r="BF293">
            <v>240.66</v>
          </cell>
          <cell r="BG293">
            <v>248.12</v>
          </cell>
          <cell r="BH293">
            <v>348.31</v>
          </cell>
          <cell r="BI293">
            <v>354.78</v>
          </cell>
          <cell r="BJ293">
            <v>361.25</v>
          </cell>
          <cell r="BK293">
            <v>367.72</v>
          </cell>
          <cell r="BL293">
            <v>374.19</v>
          </cell>
          <cell r="BM293">
            <v>380.67</v>
          </cell>
          <cell r="BN293">
            <v>387.14</v>
          </cell>
          <cell r="BO293">
            <v>393.61</v>
          </cell>
          <cell r="BP293">
            <v>400.08</v>
          </cell>
          <cell r="BQ293">
            <v>406.55</v>
          </cell>
          <cell r="BR293">
            <v>413.03</v>
          </cell>
          <cell r="BS293">
            <v>419.5</v>
          </cell>
          <cell r="BT293">
            <v>425.97</v>
          </cell>
          <cell r="BU293">
            <v>432.44</v>
          </cell>
          <cell r="BV293">
            <v>438.91</v>
          </cell>
          <cell r="BW293">
            <v>445.39</v>
          </cell>
          <cell r="BX293">
            <v>451.86</v>
          </cell>
          <cell r="BY293">
            <v>458.33</v>
          </cell>
          <cell r="BZ293">
            <v>464.8</v>
          </cell>
          <cell r="CA293">
            <v>471.27</v>
          </cell>
          <cell r="CB293">
            <v>477.75</v>
          </cell>
          <cell r="CC293">
            <v>330.27</v>
          </cell>
        </row>
        <row r="294">
          <cell r="BD294">
            <v>128</v>
          </cell>
          <cell r="BE294">
            <v>235.02</v>
          </cell>
          <cell r="BF294">
            <v>242.54</v>
          </cell>
          <cell r="BG294">
            <v>250.07</v>
          </cell>
          <cell r="BH294">
            <v>350.8</v>
          </cell>
          <cell r="BI294">
            <v>357.32</v>
          </cell>
          <cell r="BJ294">
            <v>363.85</v>
          </cell>
          <cell r="BK294">
            <v>370.37</v>
          </cell>
          <cell r="BL294">
            <v>376.89</v>
          </cell>
          <cell r="BM294">
            <v>383.41</v>
          </cell>
          <cell r="BN294">
            <v>389.94</v>
          </cell>
          <cell r="BO294">
            <v>396.46</v>
          </cell>
          <cell r="BP294">
            <v>402.98</v>
          </cell>
          <cell r="BQ294">
            <v>409.51</v>
          </cell>
          <cell r="BR294">
            <v>416.03</v>
          </cell>
          <cell r="BS294">
            <v>422.55</v>
          </cell>
          <cell r="BT294">
            <v>429.07</v>
          </cell>
          <cell r="BU294">
            <v>435.6</v>
          </cell>
          <cell r="BV294">
            <v>442.12</v>
          </cell>
          <cell r="BW294">
            <v>448.64</v>
          </cell>
          <cell r="BX294">
            <v>455.17</v>
          </cell>
          <cell r="BY294">
            <v>461.69</v>
          </cell>
          <cell r="BZ294">
            <v>468.21</v>
          </cell>
          <cell r="CA294">
            <v>474.73</v>
          </cell>
          <cell r="CB294">
            <v>481.26</v>
          </cell>
          <cell r="CC294">
            <v>332.86</v>
          </cell>
        </row>
        <row r="295">
          <cell r="BD295">
            <v>129</v>
          </cell>
          <cell r="BE295">
            <v>236.85</v>
          </cell>
          <cell r="BF295">
            <v>244.43</v>
          </cell>
          <cell r="BG295">
            <v>252.02</v>
          </cell>
          <cell r="BH295">
            <v>353.69</v>
          </cell>
          <cell r="BI295">
            <v>360.26</v>
          </cell>
          <cell r="BJ295">
            <v>366.83</v>
          </cell>
          <cell r="BK295">
            <v>373.41</v>
          </cell>
          <cell r="BL295">
            <v>379.98</v>
          </cell>
          <cell r="BM295">
            <v>386.56</v>
          </cell>
          <cell r="BN295">
            <v>393.13</v>
          </cell>
          <cell r="BO295">
            <v>399.7</v>
          </cell>
          <cell r="BP295">
            <v>406.28</v>
          </cell>
          <cell r="BQ295">
            <v>412.85</v>
          </cell>
          <cell r="BR295">
            <v>419.42</v>
          </cell>
          <cell r="BS295">
            <v>426</v>
          </cell>
          <cell r="BT295">
            <v>432.57</v>
          </cell>
          <cell r="BU295">
            <v>439.15</v>
          </cell>
          <cell r="BV295">
            <v>445.72</v>
          </cell>
          <cell r="BW295">
            <v>452.29</v>
          </cell>
          <cell r="BX295">
            <v>458.87</v>
          </cell>
          <cell r="BY295">
            <v>465.44</v>
          </cell>
          <cell r="BZ295">
            <v>472.02</v>
          </cell>
          <cell r="CA295">
            <v>478.59</v>
          </cell>
          <cell r="CB295">
            <v>485.16</v>
          </cell>
          <cell r="CC295">
            <v>335.45</v>
          </cell>
        </row>
        <row r="296">
          <cell r="BD296">
            <v>130</v>
          </cell>
          <cell r="BE296">
            <v>238.68</v>
          </cell>
          <cell r="BF296">
            <v>246.32</v>
          </cell>
          <cell r="BG296">
            <v>253.96</v>
          </cell>
          <cell r="BH296">
            <v>356.59</v>
          </cell>
          <cell r="BI296">
            <v>363.21</v>
          </cell>
          <cell r="BJ296">
            <v>369.84</v>
          </cell>
          <cell r="BK296">
            <v>376.46</v>
          </cell>
          <cell r="BL296">
            <v>383.09</v>
          </cell>
          <cell r="BM296">
            <v>389.71</v>
          </cell>
          <cell r="BN296">
            <v>396.34</v>
          </cell>
          <cell r="BO296">
            <v>402.96</v>
          </cell>
          <cell r="BP296">
            <v>409.59</v>
          </cell>
          <cell r="BQ296">
            <v>416.21</v>
          </cell>
          <cell r="BR296">
            <v>422.84</v>
          </cell>
          <cell r="BS296">
            <v>429.46</v>
          </cell>
          <cell r="BT296">
            <v>436.08</v>
          </cell>
          <cell r="BU296">
            <v>442.71</v>
          </cell>
          <cell r="BV296">
            <v>449.33</v>
          </cell>
          <cell r="BW296">
            <v>455.96</v>
          </cell>
          <cell r="BX296">
            <v>462.58</v>
          </cell>
          <cell r="BY296">
            <v>469.21</v>
          </cell>
          <cell r="BZ296">
            <v>475.83</v>
          </cell>
          <cell r="CA296">
            <v>482.46</v>
          </cell>
          <cell r="CB296">
            <v>489.08</v>
          </cell>
          <cell r="CC296">
            <v>338.05</v>
          </cell>
        </row>
        <row r="297">
          <cell r="BD297">
            <v>131</v>
          </cell>
          <cell r="BE297">
            <v>240.5</v>
          </cell>
          <cell r="BF297">
            <v>248.21</v>
          </cell>
          <cell r="BG297">
            <v>255.91</v>
          </cell>
          <cell r="BH297">
            <v>359.1</v>
          </cell>
          <cell r="BI297">
            <v>365.77</v>
          </cell>
          <cell r="BJ297">
            <v>372.45</v>
          </cell>
          <cell r="BK297">
            <v>379.13</v>
          </cell>
          <cell r="BL297">
            <v>385.8</v>
          </cell>
          <cell r="BM297">
            <v>392.48</v>
          </cell>
          <cell r="BN297">
            <v>399.15</v>
          </cell>
          <cell r="BO297">
            <v>405.83</v>
          </cell>
          <cell r="BP297">
            <v>412.5</v>
          </cell>
          <cell r="BQ297">
            <v>419.18</v>
          </cell>
          <cell r="BR297">
            <v>425.86</v>
          </cell>
          <cell r="BS297">
            <v>432.53</v>
          </cell>
          <cell r="BT297">
            <v>439.21</v>
          </cell>
          <cell r="BU297">
            <v>445.88</v>
          </cell>
          <cell r="BV297">
            <v>452.56</v>
          </cell>
          <cell r="BW297">
            <v>459.24</v>
          </cell>
          <cell r="BX297">
            <v>465.91</v>
          </cell>
          <cell r="BY297">
            <v>472.59</v>
          </cell>
          <cell r="BZ297">
            <v>479.26</v>
          </cell>
          <cell r="CA297">
            <v>485.94</v>
          </cell>
          <cell r="CB297">
            <v>492.61</v>
          </cell>
          <cell r="CC297">
            <v>340.64</v>
          </cell>
        </row>
        <row r="298">
          <cell r="BD298">
            <v>132</v>
          </cell>
          <cell r="BE298">
            <v>242.33</v>
          </cell>
          <cell r="BF298">
            <v>250.09</v>
          </cell>
          <cell r="BG298">
            <v>257.86</v>
          </cell>
          <cell r="BH298">
            <v>362.02</v>
          </cell>
          <cell r="BI298">
            <v>368.75</v>
          </cell>
          <cell r="BJ298">
            <v>375.48</v>
          </cell>
          <cell r="BK298">
            <v>382.2</v>
          </cell>
          <cell r="BL298">
            <v>388.93</v>
          </cell>
          <cell r="BM298">
            <v>395.66</v>
          </cell>
          <cell r="BN298">
            <v>402.38</v>
          </cell>
          <cell r="BO298">
            <v>409.11</v>
          </cell>
          <cell r="BP298">
            <v>415.84</v>
          </cell>
          <cell r="BQ298">
            <v>422.56</v>
          </cell>
          <cell r="BR298">
            <v>429.29</v>
          </cell>
          <cell r="BS298">
            <v>436.02</v>
          </cell>
          <cell r="BT298">
            <v>442.74</v>
          </cell>
          <cell r="BU298">
            <v>449.47</v>
          </cell>
          <cell r="BV298">
            <v>456.2</v>
          </cell>
          <cell r="BW298">
            <v>462.92</v>
          </cell>
          <cell r="BX298">
            <v>469.65</v>
          </cell>
          <cell r="BY298">
            <v>476.38</v>
          </cell>
          <cell r="BZ298">
            <v>483.1</v>
          </cell>
          <cell r="CA298">
            <v>489.83</v>
          </cell>
          <cell r="CB298">
            <v>496.56</v>
          </cell>
          <cell r="CC298">
            <v>343.23</v>
          </cell>
        </row>
        <row r="299">
          <cell r="BD299">
            <v>133</v>
          </cell>
          <cell r="BE299">
            <v>244.16</v>
          </cell>
          <cell r="BF299">
            <v>251.98</v>
          </cell>
          <cell r="BG299">
            <v>259.8</v>
          </cell>
          <cell r="BH299">
            <v>364.55</v>
          </cell>
          <cell r="BI299">
            <v>371.32</v>
          </cell>
          <cell r="BJ299">
            <v>378.1</v>
          </cell>
          <cell r="BK299">
            <v>384.88</v>
          </cell>
          <cell r="BL299">
            <v>391.66</v>
          </cell>
          <cell r="BM299">
            <v>398.44</v>
          </cell>
          <cell r="BN299">
            <v>405.21</v>
          </cell>
          <cell r="BO299">
            <v>411.99</v>
          </cell>
          <cell r="BP299">
            <v>418.77</v>
          </cell>
          <cell r="BQ299">
            <v>425.55</v>
          </cell>
          <cell r="BR299">
            <v>432.32</v>
          </cell>
          <cell r="BS299">
            <v>439.1</v>
          </cell>
          <cell r="BT299">
            <v>445.88</v>
          </cell>
          <cell r="BU299">
            <v>452.66</v>
          </cell>
          <cell r="BV299">
            <v>459.43</v>
          </cell>
          <cell r="BW299">
            <v>466.21</v>
          </cell>
          <cell r="BX299">
            <v>472.99</v>
          </cell>
          <cell r="BY299">
            <v>479.77</v>
          </cell>
          <cell r="BZ299">
            <v>486.54</v>
          </cell>
          <cell r="CA299">
            <v>493.32</v>
          </cell>
          <cell r="CB299">
            <v>500.1</v>
          </cell>
          <cell r="CC299">
            <v>345.83</v>
          </cell>
        </row>
        <row r="300">
          <cell r="BD300">
            <v>134</v>
          </cell>
          <cell r="BE300">
            <v>245.99</v>
          </cell>
          <cell r="BF300">
            <v>253.87</v>
          </cell>
          <cell r="BG300">
            <v>261.75</v>
          </cell>
          <cell r="BH300">
            <v>367.5</v>
          </cell>
          <cell r="BI300">
            <v>374.32</v>
          </cell>
          <cell r="BJ300">
            <v>381.15</v>
          </cell>
          <cell r="BK300">
            <v>387.98</v>
          </cell>
          <cell r="BL300">
            <v>394.81</v>
          </cell>
          <cell r="BM300">
            <v>401.64</v>
          </cell>
          <cell r="BN300">
            <v>408.47</v>
          </cell>
          <cell r="BO300">
            <v>415.3</v>
          </cell>
          <cell r="BP300">
            <v>422.12</v>
          </cell>
          <cell r="BQ300">
            <v>428.95</v>
          </cell>
          <cell r="BR300">
            <v>435.78</v>
          </cell>
          <cell r="BS300">
            <v>442.61</v>
          </cell>
          <cell r="BT300">
            <v>449.44</v>
          </cell>
          <cell r="BU300">
            <v>456.27</v>
          </cell>
          <cell r="BV300">
            <v>463.1</v>
          </cell>
          <cell r="BW300">
            <v>469.93</v>
          </cell>
          <cell r="BX300">
            <v>476.75</v>
          </cell>
          <cell r="BY300">
            <v>483.58</v>
          </cell>
          <cell r="BZ300">
            <v>490.41</v>
          </cell>
          <cell r="CA300">
            <v>497.24</v>
          </cell>
          <cell r="CB300">
            <v>504.07</v>
          </cell>
          <cell r="CC300">
            <v>348.42</v>
          </cell>
        </row>
        <row r="301">
          <cell r="BD301">
            <v>135</v>
          </cell>
          <cell r="BE301">
            <v>247.82</v>
          </cell>
          <cell r="BF301">
            <v>255.76</v>
          </cell>
          <cell r="BG301">
            <v>263.7</v>
          </cell>
          <cell r="BH301">
            <v>370.13</v>
          </cell>
          <cell r="BI301">
            <v>376.91</v>
          </cell>
          <cell r="BJ301">
            <v>383.79</v>
          </cell>
          <cell r="BK301">
            <v>390.67</v>
          </cell>
          <cell r="BL301">
            <v>397.55</v>
          </cell>
          <cell r="BM301">
            <v>404.43</v>
          </cell>
          <cell r="BN301">
            <v>411.31</v>
          </cell>
          <cell r="BO301">
            <v>418.19</v>
          </cell>
          <cell r="BP301">
            <v>425.07</v>
          </cell>
          <cell r="BQ301">
            <v>431.95</v>
          </cell>
          <cell r="BR301">
            <v>438.83</v>
          </cell>
          <cell r="BS301">
            <v>445.71</v>
          </cell>
          <cell r="BT301">
            <v>452.59</v>
          </cell>
          <cell r="BU301">
            <v>459.47</v>
          </cell>
          <cell r="BV301">
            <v>466.35</v>
          </cell>
          <cell r="BW301">
            <v>473.23</v>
          </cell>
          <cell r="BX301">
            <v>480.11</v>
          </cell>
          <cell r="BY301">
            <v>486.98</v>
          </cell>
          <cell r="BZ301">
            <v>493.86</v>
          </cell>
          <cell r="CA301">
            <v>500.74</v>
          </cell>
          <cell r="CB301">
            <v>507.62</v>
          </cell>
          <cell r="CC301">
            <v>351.01</v>
          </cell>
        </row>
        <row r="302">
          <cell r="BD302">
            <v>136</v>
          </cell>
          <cell r="BE302">
            <v>249.65</v>
          </cell>
          <cell r="BF302">
            <v>257.64999999999998</v>
          </cell>
          <cell r="BG302">
            <v>265.64</v>
          </cell>
          <cell r="BH302">
            <v>372.57</v>
          </cell>
          <cell r="BI302">
            <v>379.5</v>
          </cell>
          <cell r="BJ302">
            <v>386.43</v>
          </cell>
          <cell r="BK302">
            <v>393.36</v>
          </cell>
          <cell r="BL302">
            <v>400.29</v>
          </cell>
          <cell r="BM302">
            <v>407.22</v>
          </cell>
          <cell r="BN302">
            <v>414.16</v>
          </cell>
          <cell r="BO302">
            <v>421.09</v>
          </cell>
          <cell r="BP302">
            <v>428.02</v>
          </cell>
          <cell r="BQ302">
            <v>434.95</v>
          </cell>
          <cell r="BR302">
            <v>441.88</v>
          </cell>
          <cell r="BS302">
            <v>448.81</v>
          </cell>
          <cell r="BT302">
            <v>455.74</v>
          </cell>
          <cell r="BU302">
            <v>462.67</v>
          </cell>
          <cell r="BV302">
            <v>469.6</v>
          </cell>
          <cell r="BW302">
            <v>476.53</v>
          </cell>
          <cell r="BX302">
            <v>483.46</v>
          </cell>
          <cell r="BY302">
            <v>490.39</v>
          </cell>
          <cell r="BZ302">
            <v>497.32</v>
          </cell>
          <cell r="CA302">
            <v>504.25</v>
          </cell>
          <cell r="CB302">
            <v>511.18</v>
          </cell>
          <cell r="CC302">
            <v>353.61</v>
          </cell>
        </row>
        <row r="303">
          <cell r="BD303">
            <v>137</v>
          </cell>
          <cell r="BE303">
            <v>251.48</v>
          </cell>
          <cell r="BF303">
            <v>259.52999999999997</v>
          </cell>
          <cell r="BG303">
            <v>267.58999999999997</v>
          </cell>
          <cell r="BH303">
            <v>375.56</v>
          </cell>
          <cell r="BI303">
            <v>382.54</v>
          </cell>
          <cell r="BJ303">
            <v>389.52</v>
          </cell>
          <cell r="BK303">
            <v>396.5</v>
          </cell>
          <cell r="BL303">
            <v>403.48</v>
          </cell>
          <cell r="BM303">
            <v>410.46</v>
          </cell>
          <cell r="BN303">
            <v>417.44</v>
          </cell>
          <cell r="BO303">
            <v>424.43</v>
          </cell>
          <cell r="BP303">
            <v>431.41</v>
          </cell>
          <cell r="BQ303">
            <v>438.39</v>
          </cell>
          <cell r="BR303">
            <v>445.37</v>
          </cell>
          <cell r="BS303">
            <v>452.35</v>
          </cell>
          <cell r="BT303">
            <v>459.33</v>
          </cell>
          <cell r="BU303">
            <v>466.32</v>
          </cell>
          <cell r="BV303">
            <v>473.3</v>
          </cell>
          <cell r="BW303">
            <v>480.28</v>
          </cell>
          <cell r="BX303">
            <v>487.26</v>
          </cell>
          <cell r="BY303">
            <v>494.24</v>
          </cell>
          <cell r="BZ303">
            <v>501.22</v>
          </cell>
          <cell r="CA303">
            <v>508.2</v>
          </cell>
          <cell r="CB303">
            <v>515.19000000000005</v>
          </cell>
          <cell r="CC303">
            <v>356.2</v>
          </cell>
        </row>
        <row r="304">
          <cell r="BD304">
            <v>138</v>
          </cell>
          <cell r="BE304">
            <v>253.31</v>
          </cell>
          <cell r="BF304">
            <v>261.42</v>
          </cell>
          <cell r="BG304">
            <v>269.54000000000002</v>
          </cell>
          <cell r="BH304">
            <v>378.11</v>
          </cell>
          <cell r="BI304">
            <v>385.14</v>
          </cell>
          <cell r="BJ304">
            <v>392.17</v>
          </cell>
          <cell r="BK304">
            <v>399.21</v>
          </cell>
          <cell r="BL304">
            <v>406.24</v>
          </cell>
          <cell r="BM304">
            <v>413.27</v>
          </cell>
          <cell r="BN304">
            <v>420.3</v>
          </cell>
          <cell r="BO304">
            <v>427.34</v>
          </cell>
          <cell r="BP304">
            <v>434.37</v>
          </cell>
          <cell r="BQ304">
            <v>441.4</v>
          </cell>
          <cell r="BR304">
            <v>448.43</v>
          </cell>
          <cell r="BS304">
            <v>455.47</v>
          </cell>
          <cell r="BT304">
            <v>462.55</v>
          </cell>
          <cell r="BU304">
            <v>469.53</v>
          </cell>
          <cell r="BV304">
            <v>476.56</v>
          </cell>
          <cell r="BW304">
            <v>483.6</v>
          </cell>
          <cell r="BX304">
            <v>490.63</v>
          </cell>
          <cell r="BY304">
            <v>497.66</v>
          </cell>
          <cell r="BZ304">
            <v>504.69</v>
          </cell>
          <cell r="CA304">
            <v>511.73</v>
          </cell>
          <cell r="CB304">
            <v>518.76</v>
          </cell>
          <cell r="CC304">
            <v>358.79</v>
          </cell>
        </row>
        <row r="305">
          <cell r="BD305">
            <v>139</v>
          </cell>
          <cell r="BE305">
            <v>255.14</v>
          </cell>
          <cell r="BF305">
            <v>263.31</v>
          </cell>
          <cell r="BG305">
            <v>271.48</v>
          </cell>
          <cell r="BH305">
            <v>381.12</v>
          </cell>
          <cell r="BI305">
            <v>388.2</v>
          </cell>
          <cell r="BJ305">
            <v>395.29</v>
          </cell>
          <cell r="BK305">
            <v>402.37</v>
          </cell>
          <cell r="BL305">
            <v>409.45</v>
          </cell>
          <cell r="BM305">
            <v>416.54</v>
          </cell>
          <cell r="BN305">
            <v>423.62</v>
          </cell>
          <cell r="BO305">
            <v>430.7</v>
          </cell>
          <cell r="BP305">
            <v>437.79</v>
          </cell>
          <cell r="BQ305">
            <v>444.87</v>
          </cell>
          <cell r="BR305">
            <v>451.95</v>
          </cell>
          <cell r="BS305">
            <v>459.04</v>
          </cell>
          <cell r="BT305">
            <v>466.12</v>
          </cell>
          <cell r="BU305">
            <v>473.2</v>
          </cell>
          <cell r="BV305">
            <v>480.29</v>
          </cell>
          <cell r="BW305">
            <v>487.37</v>
          </cell>
          <cell r="BX305">
            <v>494.45</v>
          </cell>
          <cell r="BY305">
            <v>501.54</v>
          </cell>
          <cell r="BZ305">
            <v>508.62</v>
          </cell>
          <cell r="CA305">
            <v>515.71</v>
          </cell>
          <cell r="CB305">
            <v>522.79</v>
          </cell>
          <cell r="CC305">
            <v>361.39</v>
          </cell>
        </row>
        <row r="306">
          <cell r="BD306">
            <v>140</v>
          </cell>
          <cell r="BE306">
            <v>256.95999999999998</v>
          </cell>
          <cell r="BF306">
            <v>265.2</v>
          </cell>
          <cell r="BG306">
            <v>273.43</v>
          </cell>
          <cell r="BH306">
            <v>373.69</v>
          </cell>
          <cell r="BI306">
            <v>390.82</v>
          </cell>
          <cell r="BJ306">
            <v>397.96</v>
          </cell>
          <cell r="BK306">
            <v>405.09</v>
          </cell>
          <cell r="BL306">
            <v>412.22</v>
          </cell>
          <cell r="BM306">
            <v>419.36</v>
          </cell>
          <cell r="BN306">
            <v>426.49</v>
          </cell>
          <cell r="BO306">
            <v>433.63</v>
          </cell>
          <cell r="BP306">
            <v>440.76</v>
          </cell>
          <cell r="BQ306">
            <v>447.9</v>
          </cell>
          <cell r="BR306">
            <v>455.03</v>
          </cell>
          <cell r="BS306">
            <v>462.17</v>
          </cell>
          <cell r="BT306">
            <v>469.3</v>
          </cell>
          <cell r="BU306">
            <v>476.43</v>
          </cell>
          <cell r="BV306">
            <v>483.57</v>
          </cell>
          <cell r="BW306">
            <v>490.7</v>
          </cell>
          <cell r="BX306">
            <v>497.84</v>
          </cell>
          <cell r="BY306">
            <v>504.97</v>
          </cell>
          <cell r="BZ306">
            <v>512.11</v>
          </cell>
          <cell r="CA306">
            <v>519.24</v>
          </cell>
          <cell r="CB306">
            <v>526.38</v>
          </cell>
          <cell r="CC306">
            <v>363.98</v>
          </cell>
        </row>
        <row r="307">
          <cell r="BD307">
            <v>141</v>
          </cell>
          <cell r="BE307">
            <v>258.79000000000002</v>
          </cell>
          <cell r="BF307">
            <v>267.08</v>
          </cell>
          <cell r="BG307">
            <v>275.38</v>
          </cell>
          <cell r="BH307">
            <v>386.26</v>
          </cell>
          <cell r="BI307">
            <v>393.44</v>
          </cell>
          <cell r="BJ307">
            <v>400.63</v>
          </cell>
          <cell r="BK307">
            <v>407.82</v>
          </cell>
          <cell r="BL307">
            <v>415</v>
          </cell>
          <cell r="BM307">
            <v>422.19</v>
          </cell>
          <cell r="BN307">
            <v>429.37</v>
          </cell>
          <cell r="BO307">
            <v>436.56</v>
          </cell>
          <cell r="BP307">
            <v>443.74</v>
          </cell>
          <cell r="BQ307">
            <v>450.93</v>
          </cell>
          <cell r="BR307">
            <v>458.11</v>
          </cell>
          <cell r="BS307">
            <v>465.3</v>
          </cell>
          <cell r="BT307">
            <v>472.48</v>
          </cell>
          <cell r="BU307">
            <v>479.67</v>
          </cell>
          <cell r="BV307">
            <v>486.85</v>
          </cell>
          <cell r="BW307">
            <v>494.04</v>
          </cell>
          <cell r="BX307">
            <v>501.23</v>
          </cell>
          <cell r="BY307">
            <v>508.41</v>
          </cell>
          <cell r="BZ307">
            <v>515.6</v>
          </cell>
          <cell r="CA307">
            <v>522.78</v>
          </cell>
          <cell r="CB307">
            <v>529.97</v>
          </cell>
          <cell r="CC307">
            <v>366.57</v>
          </cell>
        </row>
        <row r="308">
          <cell r="BD308">
            <v>142</v>
          </cell>
          <cell r="BE308">
            <v>260.62</v>
          </cell>
          <cell r="BF308">
            <v>268.97000000000003</v>
          </cell>
          <cell r="BG308">
            <v>277.32</v>
          </cell>
          <cell r="BH308">
            <v>389.31</v>
          </cell>
          <cell r="BI308">
            <v>396.55</v>
          </cell>
          <cell r="BJ308">
            <v>403.78</v>
          </cell>
          <cell r="BK308">
            <v>411.02</v>
          </cell>
          <cell r="BL308">
            <v>418.25</v>
          </cell>
          <cell r="BM308">
            <v>425.49</v>
          </cell>
          <cell r="BN308">
            <v>432.73</v>
          </cell>
          <cell r="BO308">
            <v>439.96</v>
          </cell>
          <cell r="BP308">
            <v>447.2</v>
          </cell>
          <cell r="BQ308">
            <v>454.44</v>
          </cell>
          <cell r="BR308">
            <v>461.67</v>
          </cell>
          <cell r="BS308">
            <v>468.91</v>
          </cell>
          <cell r="BT308">
            <v>476.14</v>
          </cell>
          <cell r="BU308">
            <v>483.38</v>
          </cell>
          <cell r="BV308">
            <v>490.62</v>
          </cell>
          <cell r="BW308">
            <v>497.85</v>
          </cell>
          <cell r="BX308">
            <v>505.09</v>
          </cell>
          <cell r="BY308">
            <v>512.33000000000004</v>
          </cell>
          <cell r="BZ308">
            <v>519.55999999999995</v>
          </cell>
          <cell r="CA308">
            <v>526.79999999999995</v>
          </cell>
          <cell r="CB308">
            <v>534.04</v>
          </cell>
          <cell r="CC308">
            <v>369.17</v>
          </cell>
        </row>
        <row r="309">
          <cell r="BD309">
            <v>143</v>
          </cell>
          <cell r="BE309">
            <v>262.45</v>
          </cell>
          <cell r="BF309">
            <v>270.86</v>
          </cell>
          <cell r="BG309">
            <v>279.27</v>
          </cell>
          <cell r="BH309">
            <v>391.91</v>
          </cell>
          <cell r="BI309">
            <v>399.18</v>
          </cell>
          <cell r="BJ309">
            <v>406.47</v>
          </cell>
          <cell r="BK309">
            <v>413.76</v>
          </cell>
          <cell r="BL309">
            <v>421.04</v>
          </cell>
          <cell r="BM309">
            <v>428.33</v>
          </cell>
          <cell r="BN309">
            <v>435.62</v>
          </cell>
          <cell r="BO309">
            <v>442.91</v>
          </cell>
          <cell r="BP309">
            <v>450.19</v>
          </cell>
          <cell r="BQ309">
            <v>457.48</v>
          </cell>
          <cell r="BR309">
            <v>464.77</v>
          </cell>
          <cell r="BS309">
            <v>472.06</v>
          </cell>
          <cell r="BT309">
            <v>479.34</v>
          </cell>
          <cell r="BU309">
            <v>486.63</v>
          </cell>
          <cell r="BV309">
            <v>493.92</v>
          </cell>
          <cell r="BW309">
            <v>501.21</v>
          </cell>
          <cell r="BX309">
            <v>508.49</v>
          </cell>
          <cell r="BY309">
            <v>515.78</v>
          </cell>
          <cell r="BZ309">
            <v>523.07000000000005</v>
          </cell>
          <cell r="CA309">
            <v>532.35</v>
          </cell>
          <cell r="CB309">
            <v>537.64</v>
          </cell>
          <cell r="CC309">
            <v>371.76</v>
          </cell>
        </row>
        <row r="310">
          <cell r="BD310">
            <v>144</v>
          </cell>
          <cell r="BE310">
            <v>264.27999999999997</v>
          </cell>
          <cell r="BF310">
            <v>272.75</v>
          </cell>
          <cell r="BG310">
            <v>281.22000000000003</v>
          </cell>
          <cell r="BH310">
            <v>394.49</v>
          </cell>
          <cell r="BI310">
            <v>401.83</v>
          </cell>
          <cell r="BJ310">
            <v>409.16</v>
          </cell>
          <cell r="BK310">
            <v>416.5</v>
          </cell>
          <cell r="BL310">
            <v>423.84</v>
          </cell>
          <cell r="BM310">
            <v>431.18</v>
          </cell>
          <cell r="BN310">
            <v>438.52</v>
          </cell>
          <cell r="BO310">
            <v>445.86</v>
          </cell>
          <cell r="BP310">
            <v>453.19</v>
          </cell>
          <cell r="BQ310">
            <v>460.53</v>
          </cell>
          <cell r="BR310">
            <v>467.87</v>
          </cell>
          <cell r="BS310">
            <v>475.21</v>
          </cell>
          <cell r="BT310">
            <v>482.55</v>
          </cell>
          <cell r="BU310">
            <v>489.89</v>
          </cell>
          <cell r="BV310">
            <v>497.22</v>
          </cell>
          <cell r="BW310">
            <v>504.56</v>
          </cell>
          <cell r="BX310">
            <v>511.9</v>
          </cell>
          <cell r="BY310">
            <v>519.24</v>
          </cell>
          <cell r="BZ310">
            <v>526.58000000000004</v>
          </cell>
          <cell r="CA310">
            <v>533.91</v>
          </cell>
          <cell r="CB310">
            <v>541.25</v>
          </cell>
          <cell r="CC310">
            <v>374.35</v>
          </cell>
        </row>
        <row r="311">
          <cell r="BD311">
            <v>145</v>
          </cell>
          <cell r="BE311">
            <v>266.11</v>
          </cell>
          <cell r="BF311">
            <v>274.64</v>
          </cell>
          <cell r="BG311">
            <v>283.16000000000003</v>
          </cell>
          <cell r="BH311">
            <v>397.58</v>
          </cell>
          <cell r="BI311">
            <v>404.97</v>
          </cell>
          <cell r="BJ311">
            <v>412.36</v>
          </cell>
          <cell r="BK311">
            <v>419.75</v>
          </cell>
          <cell r="BL311">
            <v>427.13</v>
          </cell>
          <cell r="BM311">
            <v>434.52</v>
          </cell>
          <cell r="BN311">
            <v>441.91</v>
          </cell>
          <cell r="BO311">
            <v>449.3</v>
          </cell>
          <cell r="BP311">
            <v>456.69</v>
          </cell>
          <cell r="BQ311">
            <v>464.08</v>
          </cell>
          <cell r="BR311">
            <v>471.47</v>
          </cell>
          <cell r="BS311">
            <v>478.86</v>
          </cell>
          <cell r="BT311">
            <v>486.25</v>
          </cell>
          <cell r="BU311">
            <v>493.64</v>
          </cell>
          <cell r="BV311">
            <v>501.03</v>
          </cell>
          <cell r="BW311">
            <v>508.42</v>
          </cell>
          <cell r="BX311">
            <v>515.80999999999995</v>
          </cell>
          <cell r="BY311">
            <v>523.19000000000005</v>
          </cell>
          <cell r="BZ311">
            <v>530.58000000000004</v>
          </cell>
          <cell r="CA311">
            <v>537.97</v>
          </cell>
          <cell r="CB311">
            <v>545.36</v>
          </cell>
          <cell r="CC311">
            <v>376.95</v>
          </cell>
        </row>
        <row r="312">
          <cell r="BD312">
            <v>146</v>
          </cell>
          <cell r="BE312">
            <v>267.94</v>
          </cell>
          <cell r="BF312">
            <v>276.52</v>
          </cell>
          <cell r="BG312">
            <v>285.11</v>
          </cell>
          <cell r="BH312">
            <v>400.19</v>
          </cell>
          <cell r="BI312">
            <v>407.63</v>
          </cell>
          <cell r="BJ312">
            <v>415.07</v>
          </cell>
          <cell r="BK312">
            <v>422.51</v>
          </cell>
          <cell r="BL312">
            <v>429.95</v>
          </cell>
          <cell r="BM312">
            <v>437.39</v>
          </cell>
          <cell r="BN312">
            <v>444.83</v>
          </cell>
          <cell r="BO312">
            <v>452.27</v>
          </cell>
          <cell r="BP312">
            <v>459.71</v>
          </cell>
          <cell r="BQ312">
            <v>467.15</v>
          </cell>
          <cell r="BR312">
            <v>474.59</v>
          </cell>
          <cell r="BS312">
            <v>482.03</v>
          </cell>
          <cell r="BT312">
            <v>489.47</v>
          </cell>
          <cell r="BU312">
            <v>496.91</v>
          </cell>
          <cell r="BV312">
            <v>504.35</v>
          </cell>
          <cell r="BW312">
            <v>511.79</v>
          </cell>
          <cell r="BX312">
            <v>519.23</v>
          </cell>
          <cell r="BY312">
            <v>526.66999999999996</v>
          </cell>
          <cell r="BZ312">
            <v>534.11</v>
          </cell>
          <cell r="CA312">
            <v>541.54999999999995</v>
          </cell>
          <cell r="CB312">
            <v>548.99</v>
          </cell>
          <cell r="CC312">
            <v>379.54</v>
          </cell>
        </row>
        <row r="313">
          <cell r="BD313">
            <v>147</v>
          </cell>
          <cell r="BE313">
            <v>269.77</v>
          </cell>
          <cell r="BF313">
            <v>278.41000000000003</v>
          </cell>
          <cell r="BG313">
            <v>287.05</v>
          </cell>
          <cell r="BH313">
            <v>402.8</v>
          </cell>
          <cell r="BI313">
            <v>410.29</v>
          </cell>
          <cell r="BJ313">
            <v>417.78</v>
          </cell>
          <cell r="BK313">
            <v>425.27</v>
          </cell>
          <cell r="BL313">
            <v>432.76</v>
          </cell>
          <cell r="BM313">
            <v>440.25</v>
          </cell>
          <cell r="BN313">
            <v>447.75</v>
          </cell>
          <cell r="BO313">
            <v>455.24</v>
          </cell>
          <cell r="BP313">
            <v>462.73</v>
          </cell>
          <cell r="BQ313">
            <v>470.22</v>
          </cell>
          <cell r="BR313">
            <v>477.71</v>
          </cell>
          <cell r="BS313">
            <v>485.2</v>
          </cell>
          <cell r="BT313">
            <v>492.69</v>
          </cell>
          <cell r="BU313">
            <v>500.18</v>
          </cell>
          <cell r="BV313">
            <v>507.68</v>
          </cell>
          <cell r="BW313">
            <v>515.16999999999996</v>
          </cell>
          <cell r="BX313">
            <v>522.66</v>
          </cell>
          <cell r="BY313">
            <v>530.15</v>
          </cell>
          <cell r="BZ313">
            <v>537.64</v>
          </cell>
          <cell r="CA313">
            <v>545.13</v>
          </cell>
          <cell r="CB313">
            <v>552.62</v>
          </cell>
          <cell r="CC313">
            <v>382.13</v>
          </cell>
        </row>
        <row r="314">
          <cell r="BD314">
            <v>148</v>
          </cell>
          <cell r="BE314">
            <v>271.60000000000002</v>
          </cell>
          <cell r="BF314">
            <v>280.3</v>
          </cell>
          <cell r="BG314">
            <v>289</v>
          </cell>
          <cell r="BH314">
            <v>405.42</v>
          </cell>
          <cell r="BI314">
            <v>412.96</v>
          </cell>
          <cell r="BJ314">
            <v>420.5</v>
          </cell>
          <cell r="BK314">
            <v>428.04</v>
          </cell>
          <cell r="BL314">
            <v>435.59</v>
          </cell>
          <cell r="BM314">
            <v>443.13</v>
          </cell>
          <cell r="BN314">
            <v>450.67</v>
          </cell>
          <cell r="BO314">
            <v>458.21</v>
          </cell>
          <cell r="BP314">
            <v>465.75</v>
          </cell>
          <cell r="BQ314">
            <v>473.3</v>
          </cell>
          <cell r="BR314">
            <v>480.84</v>
          </cell>
          <cell r="BS314">
            <v>488.38</v>
          </cell>
          <cell r="BT314">
            <v>495.92</v>
          </cell>
          <cell r="BU314">
            <v>503.47</v>
          </cell>
          <cell r="BV314">
            <v>511.01</v>
          </cell>
          <cell r="BW314">
            <v>518.54999999999995</v>
          </cell>
          <cell r="BX314">
            <v>526.09</v>
          </cell>
          <cell r="BY314">
            <v>533.63</v>
          </cell>
          <cell r="BZ314">
            <v>541.17999999999995</v>
          </cell>
          <cell r="CA314">
            <v>548.72</v>
          </cell>
          <cell r="CB314">
            <v>556.26</v>
          </cell>
          <cell r="CC314">
            <v>384.73</v>
          </cell>
        </row>
        <row r="315">
          <cell r="BD315">
            <v>149</v>
          </cell>
          <cell r="BE315">
            <v>273.43</v>
          </cell>
          <cell r="BF315">
            <v>282.19</v>
          </cell>
          <cell r="BG315">
            <v>290.95</v>
          </cell>
          <cell r="BH315">
            <v>408.04</v>
          </cell>
          <cell r="BI315">
            <v>415.64</v>
          </cell>
          <cell r="BJ315">
            <v>423.23</v>
          </cell>
          <cell r="BK315">
            <v>430.82</v>
          </cell>
          <cell r="BL315">
            <v>438.42</v>
          </cell>
          <cell r="BM315">
            <v>446.01</v>
          </cell>
          <cell r="BN315">
            <v>453.6</v>
          </cell>
          <cell r="BO315">
            <v>461.19</v>
          </cell>
          <cell r="BP315">
            <v>468.79</v>
          </cell>
          <cell r="BQ315">
            <v>476.38</v>
          </cell>
          <cell r="BR315">
            <v>483.97</v>
          </cell>
          <cell r="BS315">
            <v>491.57</v>
          </cell>
          <cell r="BT315">
            <v>499.16</v>
          </cell>
          <cell r="BU315">
            <v>506.75</v>
          </cell>
          <cell r="BV315">
            <v>514.35</v>
          </cell>
          <cell r="BW315">
            <v>521.94000000000005</v>
          </cell>
          <cell r="BX315">
            <v>529.53</v>
          </cell>
          <cell r="BY315">
            <v>537.12</v>
          </cell>
          <cell r="BZ315">
            <v>544.72</v>
          </cell>
          <cell r="CA315">
            <v>552.30999999999995</v>
          </cell>
          <cell r="CB315">
            <v>559.9</v>
          </cell>
          <cell r="CC315">
            <v>387.32</v>
          </cell>
        </row>
        <row r="316">
          <cell r="BD316">
            <v>150</v>
          </cell>
          <cell r="BE316">
            <v>275.25</v>
          </cell>
          <cell r="BF316">
            <v>284.07</v>
          </cell>
          <cell r="BG316">
            <v>292.89</v>
          </cell>
          <cell r="BH316">
            <v>411.2</v>
          </cell>
          <cell r="BI316">
            <v>418.84</v>
          </cell>
          <cell r="BJ316">
            <v>426.49</v>
          </cell>
          <cell r="BK316">
            <v>434.13</v>
          </cell>
          <cell r="BL316">
            <v>441.78</v>
          </cell>
          <cell r="BM316">
            <v>449.42</v>
          </cell>
          <cell r="BN316">
            <v>457.06</v>
          </cell>
          <cell r="BO316">
            <v>464.71</v>
          </cell>
          <cell r="BP316">
            <v>472.35</v>
          </cell>
          <cell r="BQ316">
            <v>480</v>
          </cell>
          <cell r="BR316">
            <v>487.64</v>
          </cell>
          <cell r="BS316">
            <v>495.28</v>
          </cell>
          <cell r="BT316">
            <v>502.93</v>
          </cell>
          <cell r="BU316">
            <v>510.57</v>
          </cell>
          <cell r="BV316">
            <v>518.22</v>
          </cell>
          <cell r="BW316">
            <v>525.86</v>
          </cell>
          <cell r="BX316">
            <v>533.5</v>
          </cell>
          <cell r="BY316">
            <v>541.15</v>
          </cell>
          <cell r="BZ316">
            <v>548.79</v>
          </cell>
          <cell r="CA316">
            <v>556.44000000000005</v>
          </cell>
          <cell r="CB316">
            <v>564.08000000000004</v>
          </cell>
          <cell r="CC316">
            <v>389.91</v>
          </cell>
        </row>
        <row r="317">
          <cell r="BD317">
            <v>151</v>
          </cell>
          <cell r="BE317">
            <v>277.08</v>
          </cell>
          <cell r="BF317">
            <v>285.95999999999998</v>
          </cell>
          <cell r="BG317">
            <v>294.83999999999997</v>
          </cell>
          <cell r="BH317">
            <v>413.84</v>
          </cell>
          <cell r="BI317">
            <v>421.54</v>
          </cell>
          <cell r="BJ317">
            <v>429.23</v>
          </cell>
          <cell r="BK317">
            <v>436.93</v>
          </cell>
          <cell r="BL317">
            <v>444.62</v>
          </cell>
          <cell r="BM317">
            <v>452.32</v>
          </cell>
          <cell r="BN317">
            <v>460.01</v>
          </cell>
          <cell r="BO317">
            <v>467.71</v>
          </cell>
          <cell r="BP317">
            <v>475.4</v>
          </cell>
          <cell r="BQ317">
            <v>483.1</v>
          </cell>
          <cell r="BR317">
            <v>490.79</v>
          </cell>
          <cell r="BS317">
            <v>498.49</v>
          </cell>
          <cell r="BT317">
            <v>506.18</v>
          </cell>
          <cell r="BU317">
            <v>513.88</v>
          </cell>
          <cell r="BV317">
            <v>521.57000000000005</v>
          </cell>
          <cell r="BW317">
            <v>529.27</v>
          </cell>
          <cell r="BX317">
            <v>536.96</v>
          </cell>
          <cell r="BY317">
            <v>544.66</v>
          </cell>
          <cell r="BZ317">
            <v>552.35</v>
          </cell>
          <cell r="CA317">
            <v>560.04999999999995</v>
          </cell>
          <cell r="CB317">
            <v>567.74</v>
          </cell>
          <cell r="CC317">
            <v>392.51</v>
          </cell>
        </row>
        <row r="318">
          <cell r="BD318">
            <v>152</v>
          </cell>
          <cell r="BE318">
            <v>278.91000000000003</v>
          </cell>
          <cell r="BF318">
            <v>287.85000000000002</v>
          </cell>
          <cell r="BG318">
            <v>296.79000000000002</v>
          </cell>
          <cell r="BH318">
            <v>416.49</v>
          </cell>
          <cell r="BI318">
            <v>424.24</v>
          </cell>
          <cell r="BJ318">
            <v>431.98</v>
          </cell>
          <cell r="BK318">
            <v>439.73</v>
          </cell>
          <cell r="BL318">
            <v>447.47</v>
          </cell>
          <cell r="BM318">
            <v>455.22</v>
          </cell>
          <cell r="BN318">
            <v>462.96</v>
          </cell>
          <cell r="BO318">
            <v>470.71</v>
          </cell>
          <cell r="BP318">
            <v>478.46</v>
          </cell>
          <cell r="BQ318">
            <v>486.2</v>
          </cell>
          <cell r="BR318">
            <v>493.95</v>
          </cell>
          <cell r="BS318">
            <v>501.69</v>
          </cell>
          <cell r="BT318">
            <v>509.44</v>
          </cell>
          <cell r="BU318">
            <v>517.19000000000005</v>
          </cell>
          <cell r="BV318">
            <v>524.92999999999995</v>
          </cell>
          <cell r="BW318">
            <v>532.67999999999995</v>
          </cell>
          <cell r="BX318">
            <v>540.41999999999996</v>
          </cell>
          <cell r="BY318">
            <v>548.16999999999996</v>
          </cell>
          <cell r="BZ318">
            <v>555.91999999999996</v>
          </cell>
          <cell r="CA318">
            <v>563.66</v>
          </cell>
          <cell r="CB318">
            <v>571.41</v>
          </cell>
          <cell r="CC318">
            <v>395.1</v>
          </cell>
        </row>
        <row r="319">
          <cell r="BD319">
            <v>153</v>
          </cell>
          <cell r="BE319">
            <v>280.74</v>
          </cell>
          <cell r="BF319">
            <v>289.74</v>
          </cell>
          <cell r="BG319">
            <v>298.73</v>
          </cell>
          <cell r="BH319">
            <v>419.14</v>
          </cell>
          <cell r="BI319">
            <v>426.94</v>
          </cell>
          <cell r="BJ319">
            <v>434.74</v>
          </cell>
          <cell r="BK319">
            <v>442.53</v>
          </cell>
          <cell r="BL319">
            <v>450.33</v>
          </cell>
          <cell r="BM319">
            <v>458.13</v>
          </cell>
          <cell r="BN319">
            <v>465.92</v>
          </cell>
          <cell r="BO319">
            <v>473.72</v>
          </cell>
          <cell r="BP319">
            <v>481.52</v>
          </cell>
          <cell r="BQ319">
            <v>489.32</v>
          </cell>
          <cell r="BR319">
            <v>497.11</v>
          </cell>
          <cell r="BS319">
            <v>504.91</v>
          </cell>
          <cell r="BT319">
            <v>512.71</v>
          </cell>
          <cell r="BU319">
            <v>520.5</v>
          </cell>
          <cell r="BV319">
            <v>528.29999999999995</v>
          </cell>
          <cell r="BW319">
            <v>536.1</v>
          </cell>
          <cell r="BX319">
            <v>543.89</v>
          </cell>
          <cell r="BY319">
            <v>551.69000000000005</v>
          </cell>
          <cell r="BZ319">
            <v>559.49</v>
          </cell>
          <cell r="CA319">
            <v>567.28</v>
          </cell>
          <cell r="CB319">
            <v>575.08000000000004</v>
          </cell>
          <cell r="CC319">
            <v>397.69</v>
          </cell>
        </row>
        <row r="320">
          <cell r="BD320">
            <v>154</v>
          </cell>
          <cell r="BE320">
            <v>282.57</v>
          </cell>
          <cell r="BF320">
            <v>291.63</v>
          </cell>
          <cell r="BG320">
            <v>300.68</v>
          </cell>
          <cell r="BH320">
            <v>421.8</v>
          </cell>
          <cell r="BI320">
            <v>429.65</v>
          </cell>
          <cell r="BJ320">
            <v>437.5</v>
          </cell>
          <cell r="BK320">
            <v>445.35</v>
          </cell>
          <cell r="BL320">
            <v>453.2</v>
          </cell>
          <cell r="BM320">
            <v>461.04</v>
          </cell>
          <cell r="BN320">
            <v>468.89</v>
          </cell>
          <cell r="BO320">
            <v>476.74</v>
          </cell>
          <cell r="BP320">
            <v>484.59</v>
          </cell>
          <cell r="BQ320">
            <v>492.43</v>
          </cell>
          <cell r="BR320">
            <v>500.28</v>
          </cell>
          <cell r="BS320">
            <v>508.13</v>
          </cell>
          <cell r="BT320">
            <v>515.98</v>
          </cell>
          <cell r="BU320">
            <v>523.83000000000004</v>
          </cell>
          <cell r="BV320">
            <v>531.66999999999996</v>
          </cell>
          <cell r="BW320">
            <v>539.52</v>
          </cell>
          <cell r="BX320">
            <v>547.37</v>
          </cell>
          <cell r="BY320">
            <v>555.22</v>
          </cell>
          <cell r="BZ320">
            <v>563.05999999999995</v>
          </cell>
          <cell r="CA320">
            <v>570.91</v>
          </cell>
          <cell r="CB320">
            <v>578.76</v>
          </cell>
          <cell r="CC320">
            <v>400.29</v>
          </cell>
        </row>
        <row r="321">
          <cell r="BD321">
            <v>155</v>
          </cell>
          <cell r="BE321">
            <v>284.39999999999998</v>
          </cell>
          <cell r="BF321">
            <v>293.51</v>
          </cell>
          <cell r="BG321">
            <v>302.63</v>
          </cell>
          <cell r="BH321">
            <v>424.47</v>
          </cell>
          <cell r="BI321">
            <v>432.37</v>
          </cell>
          <cell r="BJ321">
            <v>440.27</v>
          </cell>
          <cell r="BK321">
            <v>448.17</v>
          </cell>
          <cell r="BL321">
            <v>456.07</v>
          </cell>
          <cell r="BM321">
            <v>463.96</v>
          </cell>
          <cell r="BN321">
            <v>471.86</v>
          </cell>
          <cell r="BO321">
            <v>479.76</v>
          </cell>
          <cell r="BP321">
            <v>487.66</v>
          </cell>
          <cell r="BQ321">
            <v>495.56</v>
          </cell>
          <cell r="BR321">
            <v>503.46</v>
          </cell>
          <cell r="BS321">
            <v>511.36</v>
          </cell>
          <cell r="BT321">
            <v>519.26</v>
          </cell>
          <cell r="BU321">
            <v>527.15</v>
          </cell>
          <cell r="BV321">
            <v>535.04999999999995</v>
          </cell>
          <cell r="BW321">
            <v>542.95000000000005</v>
          </cell>
          <cell r="BX321">
            <v>550.85</v>
          </cell>
          <cell r="BY321">
            <v>558.75</v>
          </cell>
          <cell r="BZ321">
            <v>566.65</v>
          </cell>
          <cell r="CA321">
            <v>574.54999999999995</v>
          </cell>
          <cell r="CB321">
            <v>582.45000000000005</v>
          </cell>
          <cell r="CC321">
            <v>402.88</v>
          </cell>
        </row>
        <row r="322">
          <cell r="BD322">
            <v>156</v>
          </cell>
          <cell r="BE322">
            <v>286.23</v>
          </cell>
          <cell r="BF322">
            <v>295.39999999999998</v>
          </cell>
          <cell r="BG322">
            <v>304.57</v>
          </cell>
          <cell r="BH322">
            <v>427.14</v>
          </cell>
          <cell r="BI322">
            <v>435.09</v>
          </cell>
          <cell r="BJ322">
            <v>443.04</v>
          </cell>
          <cell r="BK322">
            <v>450.99</v>
          </cell>
          <cell r="BL322">
            <v>458.94</v>
          </cell>
          <cell r="BM322">
            <v>466.89</v>
          </cell>
          <cell r="BN322">
            <v>474.84</v>
          </cell>
          <cell r="BO322">
            <v>482.79</v>
          </cell>
          <cell r="BP322">
            <v>490.74</v>
          </cell>
          <cell r="BQ322">
            <v>498.69</v>
          </cell>
          <cell r="BR322">
            <v>506.64</v>
          </cell>
          <cell r="BS322">
            <v>514.59</v>
          </cell>
          <cell r="BT322">
            <v>522.54</v>
          </cell>
          <cell r="BU322">
            <v>530.49</v>
          </cell>
          <cell r="BV322">
            <v>538.44000000000005</v>
          </cell>
          <cell r="BW322">
            <v>546.39</v>
          </cell>
          <cell r="BX322">
            <v>554.34</v>
          </cell>
          <cell r="BY322">
            <v>562.29</v>
          </cell>
          <cell r="BZ322">
            <v>570.24</v>
          </cell>
          <cell r="CA322">
            <v>578.19000000000005</v>
          </cell>
          <cell r="CB322">
            <v>586.14</v>
          </cell>
          <cell r="CC322">
            <v>405.47</v>
          </cell>
        </row>
        <row r="323">
          <cell r="BD323">
            <v>157</v>
          </cell>
          <cell r="BE323">
            <v>288.06</v>
          </cell>
          <cell r="BF323">
            <v>297.29000000000002</v>
          </cell>
          <cell r="BG323">
            <v>306.52</v>
          </cell>
          <cell r="BH323">
            <v>429.82</v>
          </cell>
          <cell r="BI323">
            <v>437.82</v>
          </cell>
          <cell r="BJ323">
            <v>445.82</v>
          </cell>
          <cell r="BK323">
            <v>453.83</v>
          </cell>
          <cell r="BL323">
            <v>461.83</v>
          </cell>
          <cell r="BM323">
            <v>469.83</v>
          </cell>
          <cell r="BN323">
            <v>477.83</v>
          </cell>
          <cell r="BO323">
            <v>485.83</v>
          </cell>
          <cell r="BP323">
            <v>493.83</v>
          </cell>
          <cell r="BQ323">
            <v>501.83</v>
          </cell>
          <cell r="BR323">
            <v>509.83</v>
          </cell>
          <cell r="BS323">
            <v>517.83000000000004</v>
          </cell>
          <cell r="BT323">
            <v>525.83000000000004</v>
          </cell>
          <cell r="BU323">
            <v>433.83</v>
          </cell>
          <cell r="BV323">
            <v>541.83000000000004</v>
          </cell>
          <cell r="BW323">
            <v>549.83000000000004</v>
          </cell>
          <cell r="BX323">
            <v>557.83000000000004</v>
          </cell>
          <cell r="BY323">
            <v>565.84</v>
          </cell>
          <cell r="BZ323">
            <v>573.84</v>
          </cell>
          <cell r="CA323">
            <v>581.84</v>
          </cell>
          <cell r="CB323">
            <v>589.84</v>
          </cell>
          <cell r="CC323">
            <v>408.07</v>
          </cell>
        </row>
        <row r="324">
          <cell r="BD324">
            <v>158</v>
          </cell>
          <cell r="BE324">
            <v>289.89</v>
          </cell>
          <cell r="BF324">
            <v>299.18</v>
          </cell>
          <cell r="BG324">
            <v>308.47000000000003</v>
          </cell>
          <cell r="BH324">
            <v>433.09</v>
          </cell>
          <cell r="BI324">
            <v>441.14</v>
          </cell>
          <cell r="BJ324">
            <v>449.2</v>
          </cell>
          <cell r="BK324">
            <v>457.25</v>
          </cell>
          <cell r="BL324">
            <v>465.3</v>
          </cell>
          <cell r="BM324">
            <v>473.35</v>
          </cell>
          <cell r="BN324">
            <v>481.4</v>
          </cell>
          <cell r="BO324">
            <v>489.45</v>
          </cell>
          <cell r="BP324">
            <v>497.51</v>
          </cell>
          <cell r="BQ324">
            <v>505.56</v>
          </cell>
          <cell r="BR324">
            <v>513.61</v>
          </cell>
          <cell r="BS324">
            <v>521.66</v>
          </cell>
          <cell r="BT324">
            <v>529.71</v>
          </cell>
          <cell r="BU324">
            <v>537.76</v>
          </cell>
          <cell r="BV324">
            <v>545.82000000000005</v>
          </cell>
          <cell r="BW324">
            <v>553.87</v>
          </cell>
          <cell r="BX324">
            <v>561.91999999999996</v>
          </cell>
          <cell r="BY324">
            <v>569.97</v>
          </cell>
          <cell r="BZ324">
            <v>578.02</v>
          </cell>
          <cell r="CA324">
            <v>586.07000000000005</v>
          </cell>
          <cell r="CB324">
            <v>594.13</v>
          </cell>
          <cell r="CC324">
            <v>410.66</v>
          </cell>
        </row>
        <row r="325">
          <cell r="BD325">
            <v>159</v>
          </cell>
          <cell r="BE325">
            <v>291.70999999999998</v>
          </cell>
          <cell r="BF325">
            <v>301.06</v>
          </cell>
          <cell r="BG325">
            <v>310.41000000000003</v>
          </cell>
          <cell r="BH325">
            <v>435.79</v>
          </cell>
          <cell r="BI325">
            <v>443.9</v>
          </cell>
          <cell r="BJ325">
            <v>452</v>
          </cell>
          <cell r="BK325">
            <v>460.1</v>
          </cell>
          <cell r="BL325">
            <v>465.3</v>
          </cell>
          <cell r="BM325">
            <v>476.31</v>
          </cell>
          <cell r="BN325">
            <v>484.41</v>
          </cell>
          <cell r="BO325">
            <v>492.51</v>
          </cell>
          <cell r="BP325">
            <v>500.61</v>
          </cell>
          <cell r="BQ325">
            <v>508.72</v>
          </cell>
          <cell r="BR325">
            <v>516.82000000000005</v>
          </cell>
          <cell r="BS325">
            <v>524.91999999999996</v>
          </cell>
          <cell r="BT325">
            <v>533.02</v>
          </cell>
          <cell r="BU325">
            <v>541.13</v>
          </cell>
          <cell r="BV325">
            <v>549.23</v>
          </cell>
          <cell r="BW325">
            <v>557.33000000000004</v>
          </cell>
          <cell r="BX325">
            <v>565.44000000000005</v>
          </cell>
          <cell r="BY325">
            <v>573.54</v>
          </cell>
          <cell r="BZ325">
            <v>581.64</v>
          </cell>
          <cell r="CA325">
            <v>589.74</v>
          </cell>
          <cell r="CB325">
            <v>597.85</v>
          </cell>
          <cell r="CC325">
            <v>413.25</v>
          </cell>
        </row>
        <row r="326">
          <cell r="BD326">
            <v>160</v>
          </cell>
          <cell r="BE326">
            <v>293.54000000000002</v>
          </cell>
          <cell r="BF326">
            <v>302.95</v>
          </cell>
          <cell r="BG326">
            <v>312.36</v>
          </cell>
          <cell r="BH326">
            <v>438.5</v>
          </cell>
          <cell r="BI326">
            <v>446.65</v>
          </cell>
          <cell r="BJ326">
            <v>454.81</v>
          </cell>
          <cell r="BK326">
            <v>462.93</v>
          </cell>
          <cell r="BL326">
            <v>468.2</v>
          </cell>
          <cell r="BM326">
            <v>479.27</v>
          </cell>
          <cell r="BN326">
            <v>487.42</v>
          </cell>
          <cell r="BO326">
            <v>495.58</v>
          </cell>
          <cell r="BP326">
            <v>503.73</v>
          </cell>
          <cell r="BQ326">
            <v>511.88</v>
          </cell>
          <cell r="BR326">
            <v>520.04</v>
          </cell>
          <cell r="BS326">
            <v>528.19000000000005</v>
          </cell>
          <cell r="BT326">
            <v>536.34</v>
          </cell>
          <cell r="BU326">
            <v>544.5</v>
          </cell>
          <cell r="BV326">
            <v>552.65</v>
          </cell>
          <cell r="BW326">
            <v>560.79999999999995</v>
          </cell>
          <cell r="BX326">
            <v>568.96</v>
          </cell>
          <cell r="BY326">
            <v>577.11</v>
          </cell>
          <cell r="BZ326">
            <v>585.26</v>
          </cell>
          <cell r="CA326">
            <v>593.41999999999996</v>
          </cell>
          <cell r="CB326">
            <v>601.57000000000005</v>
          </cell>
          <cell r="CC326">
            <v>415.85</v>
          </cell>
        </row>
        <row r="327">
          <cell r="BD327">
            <v>161</v>
          </cell>
          <cell r="BE327">
            <v>295.37</v>
          </cell>
          <cell r="BF327">
            <v>304.83999999999997</v>
          </cell>
          <cell r="BG327">
            <v>314.31</v>
          </cell>
          <cell r="BH327">
            <v>441.21</v>
          </cell>
          <cell r="BI327">
            <v>449.42</v>
          </cell>
          <cell r="BJ327">
            <v>457.62</v>
          </cell>
          <cell r="BK327">
            <v>465.83</v>
          </cell>
          <cell r="BL327">
            <v>471.11</v>
          </cell>
          <cell r="BM327">
            <v>482.24</v>
          </cell>
          <cell r="BN327">
            <v>490.44</v>
          </cell>
          <cell r="BO327">
            <v>498.65</v>
          </cell>
          <cell r="BP327">
            <v>506.85</v>
          </cell>
          <cell r="BQ327">
            <v>515.05999999999995</v>
          </cell>
          <cell r="BR327">
            <v>523.26</v>
          </cell>
          <cell r="BS327">
            <v>531.46</v>
          </cell>
          <cell r="BT327">
            <v>539.66999999999996</v>
          </cell>
          <cell r="BU327">
            <v>547.87</v>
          </cell>
          <cell r="BV327">
            <v>556.08000000000004</v>
          </cell>
          <cell r="BW327">
            <v>564.28</v>
          </cell>
          <cell r="BX327">
            <v>572.49</v>
          </cell>
          <cell r="BY327">
            <v>580.69000000000005</v>
          </cell>
          <cell r="BZ327">
            <v>588.9</v>
          </cell>
          <cell r="CA327">
            <v>597.1</v>
          </cell>
          <cell r="CB327">
            <v>605.30999999999995</v>
          </cell>
          <cell r="CC327">
            <v>418.44</v>
          </cell>
        </row>
        <row r="328">
          <cell r="BD328">
            <v>162</v>
          </cell>
          <cell r="BE328">
            <v>297.2</v>
          </cell>
          <cell r="BF328">
            <v>306.73</v>
          </cell>
          <cell r="BG328">
            <v>316.25</v>
          </cell>
          <cell r="BH328">
            <v>443.94</v>
          </cell>
          <cell r="BI328">
            <v>452.19</v>
          </cell>
          <cell r="BJ328">
            <v>460.45</v>
          </cell>
          <cell r="BK328">
            <v>468.7</v>
          </cell>
          <cell r="BL328">
            <v>474.03</v>
          </cell>
          <cell r="BM328">
            <v>485.21</v>
          </cell>
          <cell r="BN328">
            <v>493.47</v>
          </cell>
          <cell r="BO328">
            <v>501.72</v>
          </cell>
          <cell r="BP328">
            <v>509.98</v>
          </cell>
          <cell r="BQ328">
            <v>518.24</v>
          </cell>
          <cell r="BR328">
            <v>526.49</v>
          </cell>
          <cell r="BS328">
            <v>534.75</v>
          </cell>
          <cell r="BT328">
            <v>543</v>
          </cell>
          <cell r="BU328">
            <v>551.26</v>
          </cell>
          <cell r="BV328">
            <v>559.51</v>
          </cell>
          <cell r="BW328">
            <v>567.77</v>
          </cell>
          <cell r="BX328">
            <v>576.02</v>
          </cell>
          <cell r="BY328">
            <v>584.28</v>
          </cell>
          <cell r="BZ328">
            <v>592.53</v>
          </cell>
          <cell r="CA328">
            <v>600.79</v>
          </cell>
          <cell r="CB328">
            <v>609.04999999999995</v>
          </cell>
          <cell r="CC328">
            <v>421.03</v>
          </cell>
        </row>
        <row r="329">
          <cell r="BD329">
            <v>163</v>
          </cell>
          <cell r="BE329">
            <v>299.02999999999997</v>
          </cell>
          <cell r="BF329">
            <v>308.62</v>
          </cell>
          <cell r="BG329">
            <v>318.2</v>
          </cell>
          <cell r="BH329">
            <v>446.66</v>
          </cell>
          <cell r="BI329">
            <v>454.97</v>
          </cell>
          <cell r="BJ329">
            <v>463.28</v>
          </cell>
          <cell r="BK329">
            <v>471.58</v>
          </cell>
          <cell r="BL329">
            <v>476.96</v>
          </cell>
          <cell r="BM329">
            <v>488.2</v>
          </cell>
          <cell r="BN329">
            <v>493.5</v>
          </cell>
          <cell r="BO329">
            <v>504.81</v>
          </cell>
          <cell r="BP329">
            <v>513.12</v>
          </cell>
          <cell r="BQ329">
            <v>521.41999999999996</v>
          </cell>
          <cell r="BR329">
            <v>529.73</v>
          </cell>
          <cell r="BS329">
            <v>538.04</v>
          </cell>
          <cell r="BT329">
            <v>546.34</v>
          </cell>
          <cell r="BU329">
            <v>554.65</v>
          </cell>
          <cell r="BV329">
            <v>562.96</v>
          </cell>
          <cell r="BW329">
            <v>571.26</v>
          </cell>
          <cell r="BX329">
            <v>579.57000000000005</v>
          </cell>
          <cell r="BY329">
            <v>587.87</v>
          </cell>
          <cell r="BZ329">
            <v>596.17999999999995</v>
          </cell>
          <cell r="CA329">
            <v>604.49</v>
          </cell>
          <cell r="CB329">
            <v>612.79</v>
          </cell>
          <cell r="CC329">
            <v>423.63</v>
          </cell>
        </row>
        <row r="330">
          <cell r="BD330">
            <v>164</v>
          </cell>
          <cell r="BE330">
            <v>300.86</v>
          </cell>
          <cell r="BF330">
            <v>310.5</v>
          </cell>
          <cell r="BG330">
            <v>320.14999999999998</v>
          </cell>
          <cell r="BH330">
            <v>449.4</v>
          </cell>
          <cell r="BI330">
            <v>457.76</v>
          </cell>
          <cell r="BJ330">
            <v>466.12</v>
          </cell>
          <cell r="BK330">
            <v>474.47</v>
          </cell>
          <cell r="BL330">
            <v>479.89</v>
          </cell>
          <cell r="BM330">
            <v>491.19</v>
          </cell>
          <cell r="BN330">
            <v>499.55</v>
          </cell>
          <cell r="BO330">
            <v>507.9</v>
          </cell>
          <cell r="BP330">
            <v>516.26</v>
          </cell>
          <cell r="BQ330">
            <v>524.62</v>
          </cell>
          <cell r="BR330">
            <v>532.98</v>
          </cell>
          <cell r="BS330">
            <v>541.33000000000004</v>
          </cell>
          <cell r="BT330">
            <v>549.69000000000005</v>
          </cell>
          <cell r="BU330">
            <v>558.04999999999995</v>
          </cell>
          <cell r="BV330">
            <v>566.4</v>
          </cell>
          <cell r="BW330">
            <v>574.76</v>
          </cell>
          <cell r="BX330">
            <v>583.12</v>
          </cell>
          <cell r="BY330">
            <v>591.48</v>
          </cell>
          <cell r="BZ330">
            <v>599.83000000000004</v>
          </cell>
          <cell r="CA330">
            <v>608.19000000000005</v>
          </cell>
          <cell r="CB330">
            <v>616.54999999999995</v>
          </cell>
          <cell r="CC330">
            <v>426.22</v>
          </cell>
        </row>
        <row r="331">
          <cell r="BD331">
            <v>165</v>
          </cell>
          <cell r="BE331">
            <v>302.67</v>
          </cell>
          <cell r="BF331">
            <v>312.39</v>
          </cell>
          <cell r="BG331">
            <v>322.08999999999997</v>
          </cell>
          <cell r="BH331">
            <v>452.14</v>
          </cell>
          <cell r="BI331">
            <v>460.55</v>
          </cell>
          <cell r="BJ331">
            <v>468.96</v>
          </cell>
          <cell r="BK331">
            <v>477.37</v>
          </cell>
          <cell r="BL331">
            <v>482.83</v>
          </cell>
          <cell r="BM331">
            <v>494.19</v>
          </cell>
          <cell r="BN331">
            <v>502.6</v>
          </cell>
          <cell r="BO331">
            <v>511</v>
          </cell>
          <cell r="BP331">
            <v>519.41</v>
          </cell>
          <cell r="BQ331">
            <v>527.82000000000005</v>
          </cell>
          <cell r="BR331">
            <v>536.23</v>
          </cell>
          <cell r="BS331">
            <v>544.64</v>
          </cell>
          <cell r="BT331">
            <v>553.04999999999995</v>
          </cell>
          <cell r="BU331">
            <v>561.45000000000005</v>
          </cell>
          <cell r="BV331">
            <v>569.86</v>
          </cell>
          <cell r="BW331">
            <v>578.27</v>
          </cell>
          <cell r="BX331">
            <v>586.67999999999995</v>
          </cell>
          <cell r="BY331">
            <v>595.09</v>
          </cell>
          <cell r="BZ331">
            <v>603.5</v>
          </cell>
          <cell r="CA331">
            <v>611.9</v>
          </cell>
          <cell r="CB331">
            <v>620.30999999999995</v>
          </cell>
          <cell r="CC331">
            <v>428.81</v>
          </cell>
        </row>
        <row r="332">
          <cell r="BD332">
            <v>166</v>
          </cell>
          <cell r="BE332">
            <v>304.52</v>
          </cell>
          <cell r="BF332">
            <v>314.27999999999997</v>
          </cell>
          <cell r="BG332">
            <v>324.04000000000002</v>
          </cell>
          <cell r="BH332">
            <v>454.9</v>
          </cell>
          <cell r="BI332">
            <v>463.36</v>
          </cell>
          <cell r="BJ332">
            <v>471.82</v>
          </cell>
          <cell r="BK332">
            <v>480.27</v>
          </cell>
          <cell r="BL332">
            <v>485.78</v>
          </cell>
          <cell r="BM332">
            <v>497.19</v>
          </cell>
          <cell r="BN332">
            <v>505.65</v>
          </cell>
          <cell r="BO332">
            <v>514.11</v>
          </cell>
          <cell r="BP332">
            <v>522.57000000000005</v>
          </cell>
          <cell r="BQ332">
            <v>531.03</v>
          </cell>
          <cell r="BR332">
            <v>539.49</v>
          </cell>
          <cell r="BS332">
            <v>547.95000000000005</v>
          </cell>
          <cell r="BT332">
            <v>556.41</v>
          </cell>
          <cell r="BU332">
            <v>564.87</v>
          </cell>
          <cell r="BV332">
            <v>573.33000000000004</v>
          </cell>
          <cell r="BW332">
            <v>581.79</v>
          </cell>
          <cell r="BX332">
            <v>590.25</v>
          </cell>
          <cell r="BY332">
            <v>598.71</v>
          </cell>
          <cell r="BZ332">
            <v>607.16999999999996</v>
          </cell>
          <cell r="CA332">
            <v>615.62</v>
          </cell>
          <cell r="CB332">
            <v>624.08000000000004</v>
          </cell>
          <cell r="CC332">
            <v>431.41</v>
          </cell>
        </row>
        <row r="333">
          <cell r="BD333">
            <v>167</v>
          </cell>
          <cell r="BE333">
            <v>306.35000000000002</v>
          </cell>
          <cell r="BF333">
            <v>316.17</v>
          </cell>
          <cell r="BG333">
            <v>325.99</v>
          </cell>
          <cell r="BH333">
            <v>457.66</v>
          </cell>
          <cell r="BI333">
            <v>466.17</v>
          </cell>
          <cell r="BJ333">
            <v>474.68</v>
          </cell>
          <cell r="BK333">
            <v>483.19</v>
          </cell>
          <cell r="BL333">
            <v>488.73</v>
          </cell>
          <cell r="BM333">
            <v>500.21</v>
          </cell>
          <cell r="BN333">
            <v>508.72</v>
          </cell>
          <cell r="BO333">
            <v>517.23</v>
          </cell>
          <cell r="BP333">
            <v>525.74</v>
          </cell>
          <cell r="BQ333">
            <v>534.25</v>
          </cell>
          <cell r="BR333">
            <v>542.76</v>
          </cell>
          <cell r="BS333">
            <v>551.27</v>
          </cell>
          <cell r="BT333">
            <v>559.78</v>
          </cell>
          <cell r="BU333">
            <v>568.29</v>
          </cell>
          <cell r="BV333">
            <v>576.79999999999995</v>
          </cell>
          <cell r="BW333">
            <v>585.30999999999995</v>
          </cell>
          <cell r="BX333">
            <v>593.82000000000005</v>
          </cell>
          <cell r="BY333">
            <v>602.33000000000004</v>
          </cell>
          <cell r="BZ333">
            <v>610.84</v>
          </cell>
          <cell r="CA333">
            <v>619.35</v>
          </cell>
          <cell r="CB333">
            <v>627.86</v>
          </cell>
          <cell r="CC333">
            <v>434</v>
          </cell>
        </row>
        <row r="334">
          <cell r="BD334">
            <v>168</v>
          </cell>
          <cell r="BE334">
            <v>308.18</v>
          </cell>
          <cell r="BF334">
            <v>318.05</v>
          </cell>
          <cell r="BG334">
            <v>327.93</v>
          </cell>
          <cell r="BH334">
            <v>460.42</v>
          </cell>
          <cell r="BI334">
            <v>468.99</v>
          </cell>
          <cell r="BJ334">
            <v>477.55</v>
          </cell>
          <cell r="BK334">
            <v>486.11</v>
          </cell>
          <cell r="BL334">
            <v>491.7</v>
          </cell>
          <cell r="BM334">
            <v>503.23</v>
          </cell>
          <cell r="BN334">
            <v>511.79</v>
          </cell>
          <cell r="BO334">
            <v>520.35</v>
          </cell>
          <cell r="BP334">
            <v>528.91999999999996</v>
          </cell>
          <cell r="BQ334">
            <v>537.48</v>
          </cell>
          <cell r="BR334">
            <v>546.04</v>
          </cell>
          <cell r="BS334">
            <v>554.6</v>
          </cell>
          <cell r="BT334">
            <v>563.16</v>
          </cell>
          <cell r="BU334">
            <v>571.72</v>
          </cell>
          <cell r="BV334">
            <v>580.28</v>
          </cell>
          <cell r="BW334">
            <v>588.84</v>
          </cell>
          <cell r="BX334">
            <v>597.41</v>
          </cell>
          <cell r="BY334">
            <v>605.97</v>
          </cell>
          <cell r="BZ334">
            <v>614.53</v>
          </cell>
          <cell r="CA334">
            <v>623.09</v>
          </cell>
          <cell r="CB334">
            <v>631.65</v>
          </cell>
          <cell r="CC334">
            <v>436.59</v>
          </cell>
        </row>
        <row r="335">
          <cell r="BD335">
            <v>169</v>
          </cell>
          <cell r="BE335">
            <v>310</v>
          </cell>
          <cell r="BF335">
            <v>319.94</v>
          </cell>
          <cell r="BG335">
            <v>329.88</v>
          </cell>
          <cell r="BH335">
            <v>462.53</v>
          </cell>
          <cell r="BI335">
            <v>471.15</v>
          </cell>
          <cell r="BJ335">
            <v>479.76</v>
          </cell>
          <cell r="BK335">
            <v>488.37</v>
          </cell>
          <cell r="BL335">
            <v>494.67</v>
          </cell>
          <cell r="BM335">
            <v>505.6</v>
          </cell>
          <cell r="BN335">
            <v>514.21</v>
          </cell>
          <cell r="BO335">
            <v>522.82000000000005</v>
          </cell>
          <cell r="BP335">
            <v>531.42999999999995</v>
          </cell>
          <cell r="BQ335">
            <v>540.04999999999995</v>
          </cell>
          <cell r="BR335">
            <v>548.66</v>
          </cell>
          <cell r="BS335">
            <v>557.27</v>
          </cell>
          <cell r="BT335">
            <v>565.88</v>
          </cell>
          <cell r="BU335">
            <v>574.49</v>
          </cell>
          <cell r="BV335">
            <v>583.11</v>
          </cell>
          <cell r="BW335">
            <v>591.72</v>
          </cell>
          <cell r="BX335">
            <v>600.33000000000004</v>
          </cell>
          <cell r="BY335">
            <v>608.94000000000005</v>
          </cell>
          <cell r="BZ335">
            <v>617.55999999999995</v>
          </cell>
          <cell r="CA335">
            <v>626.16999999999996</v>
          </cell>
          <cell r="CB335">
            <v>634.78</v>
          </cell>
          <cell r="CC335">
            <v>439.19</v>
          </cell>
        </row>
        <row r="336">
          <cell r="BD336">
            <v>170</v>
          </cell>
          <cell r="BE336">
            <v>311.83</v>
          </cell>
          <cell r="BF336">
            <v>321.83</v>
          </cell>
          <cell r="BG336">
            <v>331.83</v>
          </cell>
          <cell r="BH336">
            <v>465.31</v>
          </cell>
          <cell r="BI336">
            <v>473.97</v>
          </cell>
          <cell r="BJ336">
            <v>482.64</v>
          </cell>
          <cell r="BK336">
            <v>491.3</v>
          </cell>
          <cell r="BL336">
            <v>496.98</v>
          </cell>
          <cell r="BM336">
            <v>508.63</v>
          </cell>
          <cell r="BN336">
            <v>517.29</v>
          </cell>
          <cell r="BO336">
            <v>525.95000000000005</v>
          </cell>
          <cell r="BP336">
            <v>534.62</v>
          </cell>
          <cell r="BQ336">
            <v>543.28</v>
          </cell>
          <cell r="BR336">
            <v>551.94000000000005</v>
          </cell>
          <cell r="BS336">
            <v>560.61</v>
          </cell>
          <cell r="BT336">
            <v>569.27</v>
          </cell>
          <cell r="BU336">
            <v>577.92999999999995</v>
          </cell>
          <cell r="BV336">
            <v>586.6</v>
          </cell>
          <cell r="BW336">
            <v>595.26</v>
          </cell>
          <cell r="BX336">
            <v>603.91999999999996</v>
          </cell>
          <cell r="BY336">
            <v>612.59</v>
          </cell>
          <cell r="BZ336">
            <v>621.25</v>
          </cell>
          <cell r="CA336">
            <v>629.91</v>
          </cell>
          <cell r="CB336">
            <v>638.58000000000004</v>
          </cell>
          <cell r="CC336">
            <v>441.78</v>
          </cell>
        </row>
        <row r="337">
          <cell r="BD337">
            <v>171</v>
          </cell>
          <cell r="BE337">
            <v>313.66000000000003</v>
          </cell>
          <cell r="BF337">
            <v>323.72000000000003</v>
          </cell>
          <cell r="BG337">
            <v>333.77</v>
          </cell>
          <cell r="BH337">
            <v>468.1</v>
          </cell>
          <cell r="BI337">
            <v>476.81</v>
          </cell>
          <cell r="BJ337">
            <v>485.52</v>
          </cell>
          <cell r="BK337">
            <v>494.24</v>
          </cell>
          <cell r="BL337">
            <v>499.96</v>
          </cell>
          <cell r="BM337">
            <v>511.67</v>
          </cell>
          <cell r="BN337">
            <v>520.38</v>
          </cell>
          <cell r="BO337">
            <v>529.1</v>
          </cell>
          <cell r="BP337">
            <v>537.80999999999995</v>
          </cell>
          <cell r="BQ337">
            <v>546.52</v>
          </cell>
          <cell r="BR337">
            <v>555.24</v>
          </cell>
          <cell r="BS337">
            <v>563.95000000000005</v>
          </cell>
          <cell r="BT337">
            <v>572.66999999999996</v>
          </cell>
          <cell r="BU337">
            <v>581.38</v>
          </cell>
          <cell r="BV337">
            <v>590.09</v>
          </cell>
          <cell r="BW337">
            <v>598.80999999999995</v>
          </cell>
          <cell r="BX337">
            <v>607.52</v>
          </cell>
          <cell r="BY337">
            <v>616.24</v>
          </cell>
          <cell r="BZ337">
            <v>624.95000000000005</v>
          </cell>
          <cell r="CA337">
            <v>633.66</v>
          </cell>
          <cell r="CB337">
            <v>642.38</v>
          </cell>
          <cell r="CC337">
            <v>444.37</v>
          </cell>
        </row>
        <row r="338">
          <cell r="BD338">
            <v>172</v>
          </cell>
          <cell r="BE338">
            <v>315.49</v>
          </cell>
          <cell r="BF338">
            <v>325.60000000000002</v>
          </cell>
          <cell r="BG338">
            <v>335.72</v>
          </cell>
          <cell r="BH338">
            <v>470.89</v>
          </cell>
          <cell r="BI338">
            <v>479.65</v>
          </cell>
          <cell r="BJ338">
            <v>488.42</v>
          </cell>
          <cell r="BK338">
            <v>497.18</v>
          </cell>
          <cell r="BL338">
            <v>502.95</v>
          </cell>
          <cell r="BM338">
            <v>514.71</v>
          </cell>
          <cell r="BN338">
            <v>523.48</v>
          </cell>
          <cell r="BO338">
            <v>532.25</v>
          </cell>
          <cell r="BP338">
            <v>541.01</v>
          </cell>
          <cell r="BQ338">
            <v>549.78</v>
          </cell>
          <cell r="BR338">
            <v>558.54</v>
          </cell>
          <cell r="BS338">
            <v>567.30999999999995</v>
          </cell>
          <cell r="BT338">
            <v>576.07000000000005</v>
          </cell>
          <cell r="BU338">
            <v>584.84</v>
          </cell>
          <cell r="BV338">
            <v>593.6</v>
          </cell>
          <cell r="BW338">
            <v>602.37</v>
          </cell>
          <cell r="BX338">
            <v>611.13</v>
          </cell>
          <cell r="BY338">
            <v>619.9</v>
          </cell>
          <cell r="BZ338">
            <v>628.66</v>
          </cell>
          <cell r="CA338">
            <v>637.42999999999995</v>
          </cell>
          <cell r="CB338">
            <v>646.19000000000005</v>
          </cell>
          <cell r="CC338">
            <v>446.97</v>
          </cell>
        </row>
        <row r="339">
          <cell r="BD339">
            <v>173</v>
          </cell>
          <cell r="BE339">
            <v>317.32</v>
          </cell>
          <cell r="BF339">
            <v>327.49</v>
          </cell>
          <cell r="BG339">
            <v>337.66</v>
          </cell>
          <cell r="BH339">
            <v>473.69</v>
          </cell>
          <cell r="BI339">
            <v>482.51</v>
          </cell>
          <cell r="BJ339">
            <v>491.32</v>
          </cell>
          <cell r="BK339">
            <v>500.14</v>
          </cell>
          <cell r="BL339">
            <v>508.96</v>
          </cell>
          <cell r="BM339">
            <v>517.77</v>
          </cell>
          <cell r="BN339">
            <v>526.59</v>
          </cell>
          <cell r="BO339">
            <v>535.4</v>
          </cell>
          <cell r="BP339">
            <v>544.22</v>
          </cell>
          <cell r="BQ339">
            <v>553.04</v>
          </cell>
          <cell r="BR339">
            <v>561.85</v>
          </cell>
          <cell r="BS339">
            <v>570.66999999999996</v>
          </cell>
          <cell r="BT339">
            <v>579.48</v>
          </cell>
          <cell r="BU339">
            <v>588.29999999999995</v>
          </cell>
          <cell r="BV339">
            <v>597.12</v>
          </cell>
          <cell r="BW339">
            <v>605.92999999999995</v>
          </cell>
          <cell r="BX339">
            <v>614.75</v>
          </cell>
          <cell r="BY339">
            <v>623.55999999999995</v>
          </cell>
          <cell r="BZ339">
            <v>632.38</v>
          </cell>
          <cell r="CA339">
            <v>641.20000000000005</v>
          </cell>
          <cell r="CB339">
            <v>650.01</v>
          </cell>
          <cell r="CC339">
            <v>449.56</v>
          </cell>
        </row>
        <row r="340">
          <cell r="BD340">
            <v>174</v>
          </cell>
          <cell r="BE340">
            <v>319.14999999999998</v>
          </cell>
          <cell r="BF340">
            <v>329.38</v>
          </cell>
          <cell r="BG340">
            <v>339.61</v>
          </cell>
          <cell r="BH340">
            <v>476.5</v>
          </cell>
          <cell r="BI340">
            <v>485.37</v>
          </cell>
          <cell r="BJ340">
            <v>494.24</v>
          </cell>
          <cell r="BK340">
            <v>503.1</v>
          </cell>
          <cell r="BL340">
            <v>511.97</v>
          </cell>
          <cell r="BM340">
            <v>520.84</v>
          </cell>
          <cell r="BN340">
            <v>529.70000000000005</v>
          </cell>
          <cell r="BO340">
            <v>538.57000000000005</v>
          </cell>
          <cell r="BP340">
            <v>547.44000000000005</v>
          </cell>
          <cell r="BQ340">
            <v>556.30999999999995</v>
          </cell>
          <cell r="BR340">
            <v>565.16999999999996</v>
          </cell>
          <cell r="BS340">
            <v>574.04</v>
          </cell>
          <cell r="BT340">
            <v>582.91</v>
          </cell>
          <cell r="BU340">
            <v>591.77</v>
          </cell>
          <cell r="BV340">
            <v>600.64</v>
          </cell>
          <cell r="BW340">
            <v>609.51</v>
          </cell>
          <cell r="BX340">
            <v>618.38</v>
          </cell>
          <cell r="BY340">
            <v>627.24</v>
          </cell>
          <cell r="BZ340">
            <v>636.11</v>
          </cell>
          <cell r="CA340">
            <v>644.98</v>
          </cell>
          <cell r="CB340">
            <v>653.84</v>
          </cell>
          <cell r="CC340">
            <v>452.15</v>
          </cell>
        </row>
        <row r="341">
          <cell r="BD341">
            <v>175</v>
          </cell>
          <cell r="BE341">
            <v>320.98</v>
          </cell>
          <cell r="BF341">
            <v>331.27</v>
          </cell>
          <cell r="BG341">
            <v>341.56</v>
          </cell>
          <cell r="BH341">
            <v>479.32</v>
          </cell>
          <cell r="BI341">
            <v>488.24</v>
          </cell>
          <cell r="BJ341">
            <v>497.16</v>
          </cell>
          <cell r="BK341">
            <v>506.08</v>
          </cell>
          <cell r="BL341">
            <v>514.99</v>
          </cell>
          <cell r="BM341">
            <v>523.91</v>
          </cell>
          <cell r="BN341">
            <v>532.83000000000004</v>
          </cell>
          <cell r="BO341">
            <v>541.75</v>
          </cell>
          <cell r="BP341">
            <v>550.66999999999996</v>
          </cell>
          <cell r="BQ341">
            <v>559.58000000000004</v>
          </cell>
          <cell r="BR341">
            <v>568.5</v>
          </cell>
          <cell r="BS341">
            <v>577.41999999999996</v>
          </cell>
          <cell r="BT341">
            <v>586.34</v>
          </cell>
          <cell r="BU341">
            <v>595.26</v>
          </cell>
          <cell r="BV341">
            <v>604.16999999999996</v>
          </cell>
          <cell r="BW341">
            <v>613.09</v>
          </cell>
          <cell r="BX341">
            <v>622.01</v>
          </cell>
          <cell r="BY341">
            <v>630.92999999999995</v>
          </cell>
          <cell r="BZ341">
            <v>639.85</v>
          </cell>
          <cell r="CA341">
            <v>648.76</v>
          </cell>
          <cell r="CB341">
            <v>657.68</v>
          </cell>
          <cell r="CC341">
            <v>454.75</v>
          </cell>
        </row>
        <row r="342">
          <cell r="BD342">
            <v>176</v>
          </cell>
          <cell r="BE342">
            <v>322.81</v>
          </cell>
          <cell r="BF342">
            <v>333.16</v>
          </cell>
          <cell r="BG342">
            <v>343.5</v>
          </cell>
          <cell r="BH342">
            <v>482.15</v>
          </cell>
          <cell r="BI342">
            <v>491.12</v>
          </cell>
          <cell r="BJ342">
            <v>500.09</v>
          </cell>
          <cell r="BK342">
            <v>509.06</v>
          </cell>
          <cell r="BL342">
            <v>518.03</v>
          </cell>
          <cell r="BM342">
            <v>527</v>
          </cell>
          <cell r="BN342">
            <v>535.97</v>
          </cell>
          <cell r="BO342">
            <v>544.92999999999995</v>
          </cell>
          <cell r="BP342">
            <v>553.9</v>
          </cell>
          <cell r="BQ342">
            <v>562.87</v>
          </cell>
          <cell r="BR342">
            <v>571.84</v>
          </cell>
          <cell r="BS342">
            <v>580.80999999999995</v>
          </cell>
          <cell r="BT342">
            <v>589.78</v>
          </cell>
          <cell r="BU342">
            <v>598.75</v>
          </cell>
          <cell r="BV342">
            <v>607.72</v>
          </cell>
          <cell r="BW342">
            <v>616.69000000000005</v>
          </cell>
          <cell r="BX342">
            <v>625.66</v>
          </cell>
          <cell r="BY342">
            <v>634.62</v>
          </cell>
          <cell r="BZ342">
            <v>643.59</v>
          </cell>
          <cell r="CA342">
            <v>652.55999999999995</v>
          </cell>
          <cell r="CB342">
            <v>661.53</v>
          </cell>
          <cell r="CC342">
            <v>457.34</v>
          </cell>
        </row>
        <row r="343">
          <cell r="BD343">
            <v>177</v>
          </cell>
          <cell r="BE343">
            <v>324.64</v>
          </cell>
          <cell r="BF343">
            <v>335.04</v>
          </cell>
          <cell r="BG343">
            <v>345.45</v>
          </cell>
          <cell r="BH343">
            <v>484.99</v>
          </cell>
          <cell r="BI343">
            <v>494.01</v>
          </cell>
          <cell r="BJ343">
            <v>503.03</v>
          </cell>
          <cell r="BK343">
            <v>512.04999999999995</v>
          </cell>
          <cell r="BL343">
            <v>521.07000000000005</v>
          </cell>
          <cell r="BM343">
            <v>530.09</v>
          </cell>
          <cell r="BN343">
            <v>539.11</v>
          </cell>
          <cell r="BO343">
            <v>548.13</v>
          </cell>
          <cell r="BP343">
            <v>557.15</v>
          </cell>
          <cell r="BQ343">
            <v>566.16999999999996</v>
          </cell>
          <cell r="BR343">
            <v>575.19000000000005</v>
          </cell>
          <cell r="BS343">
            <v>584.21</v>
          </cell>
          <cell r="BT343">
            <v>593.23</v>
          </cell>
          <cell r="BU343">
            <v>602.25</v>
          </cell>
          <cell r="BV343">
            <v>611.27</v>
          </cell>
          <cell r="BW343">
            <v>620.29</v>
          </cell>
          <cell r="BX343">
            <v>629.30999999999995</v>
          </cell>
          <cell r="BY343">
            <v>638.33000000000004</v>
          </cell>
          <cell r="BZ343">
            <v>647.35</v>
          </cell>
          <cell r="CA343">
            <v>656.37</v>
          </cell>
          <cell r="CB343">
            <v>665.39</v>
          </cell>
          <cell r="CC343">
            <v>459.93</v>
          </cell>
        </row>
        <row r="344">
          <cell r="BD344">
            <v>178</v>
          </cell>
          <cell r="BE344">
            <v>326.45999999999998</v>
          </cell>
          <cell r="BF344">
            <v>336.93</v>
          </cell>
          <cell r="BG344">
            <v>347.4</v>
          </cell>
          <cell r="BH344">
            <v>487.1</v>
          </cell>
          <cell r="BI344">
            <v>496.17</v>
          </cell>
          <cell r="BJ344">
            <v>505.24</v>
          </cell>
          <cell r="BK344">
            <v>514.30999999999995</v>
          </cell>
          <cell r="BL344">
            <v>523.38</v>
          </cell>
          <cell r="BM344">
            <v>532.46</v>
          </cell>
          <cell r="BN344">
            <v>541.53</v>
          </cell>
          <cell r="BO344">
            <v>550.6</v>
          </cell>
          <cell r="BP344">
            <v>559.66999999999996</v>
          </cell>
          <cell r="BQ344">
            <v>568.74</v>
          </cell>
          <cell r="BR344">
            <v>577.80999999999995</v>
          </cell>
          <cell r="BS344">
            <v>586.88</v>
          </cell>
          <cell r="BT344">
            <v>595.95000000000005</v>
          </cell>
          <cell r="BU344">
            <v>605.02</v>
          </cell>
          <cell r="BV344">
            <v>614.09</v>
          </cell>
          <cell r="BW344">
            <v>623.16</v>
          </cell>
          <cell r="BX344">
            <v>632.24</v>
          </cell>
          <cell r="BY344">
            <v>641.30999999999995</v>
          </cell>
          <cell r="BZ344">
            <v>650.38</v>
          </cell>
          <cell r="CA344">
            <v>659.45</v>
          </cell>
          <cell r="CB344">
            <v>668.52</v>
          </cell>
          <cell r="CC344">
            <v>462.53</v>
          </cell>
        </row>
        <row r="345">
          <cell r="BD345">
            <v>179</v>
          </cell>
          <cell r="BE345">
            <v>328.29</v>
          </cell>
          <cell r="BF345">
            <v>338.82</v>
          </cell>
          <cell r="BG345">
            <v>349.34</v>
          </cell>
          <cell r="BH345">
            <v>489.95</v>
          </cell>
          <cell r="BI345">
            <v>499.07</v>
          </cell>
          <cell r="BJ345">
            <v>508.19</v>
          </cell>
          <cell r="BK345">
            <v>517.30999999999995</v>
          </cell>
          <cell r="BL345">
            <v>526.44000000000005</v>
          </cell>
          <cell r="BM345">
            <v>435.56</v>
          </cell>
          <cell r="BN345">
            <v>544.67999999999995</v>
          </cell>
          <cell r="BO345">
            <v>553.79999999999995</v>
          </cell>
          <cell r="BP345">
            <v>562.91999999999996</v>
          </cell>
          <cell r="BQ345">
            <v>572.04999999999995</v>
          </cell>
          <cell r="BR345">
            <v>581.16999999999996</v>
          </cell>
          <cell r="BS345">
            <v>590.29</v>
          </cell>
          <cell r="BT345">
            <v>599.41</v>
          </cell>
          <cell r="BU345">
            <v>608.53</v>
          </cell>
          <cell r="BV345">
            <v>617.66</v>
          </cell>
          <cell r="BW345">
            <v>626.78</v>
          </cell>
          <cell r="BX345">
            <v>635.9</v>
          </cell>
          <cell r="BY345">
            <v>645.02</v>
          </cell>
          <cell r="BZ345">
            <v>654.14</v>
          </cell>
          <cell r="CA345">
            <v>663.26</v>
          </cell>
          <cell r="CB345">
            <v>672.39</v>
          </cell>
          <cell r="CC345">
            <v>465.12</v>
          </cell>
        </row>
        <row r="346">
          <cell r="BD346">
            <v>180</v>
          </cell>
          <cell r="BE346">
            <v>330.12</v>
          </cell>
          <cell r="BF346">
            <v>340.71</v>
          </cell>
          <cell r="BG346">
            <v>351.29</v>
          </cell>
          <cell r="BH346">
            <v>492.81</v>
          </cell>
          <cell r="BI346">
            <v>501.98</v>
          </cell>
          <cell r="BJ346">
            <v>511.15</v>
          </cell>
          <cell r="BK346">
            <v>520.33000000000004</v>
          </cell>
          <cell r="BL346">
            <v>529.5</v>
          </cell>
          <cell r="BM346">
            <v>538.66999999999996</v>
          </cell>
          <cell r="BN346">
            <v>547.84</v>
          </cell>
          <cell r="BO346">
            <v>557.02</v>
          </cell>
          <cell r="BP346">
            <v>566.19000000000005</v>
          </cell>
          <cell r="BQ346">
            <v>575.36</v>
          </cell>
          <cell r="BR346">
            <v>584.54</v>
          </cell>
          <cell r="BS346">
            <v>593.71</v>
          </cell>
          <cell r="BT346">
            <v>602.88</v>
          </cell>
          <cell r="BU346">
            <v>612.04999999999995</v>
          </cell>
          <cell r="BV346">
            <v>621.23</v>
          </cell>
          <cell r="BW346">
            <v>630.4</v>
          </cell>
          <cell r="BX346">
            <v>639.57000000000005</v>
          </cell>
          <cell r="BY346">
            <v>648.75</v>
          </cell>
          <cell r="BZ346">
            <v>657.92</v>
          </cell>
          <cell r="CA346">
            <v>667.09</v>
          </cell>
          <cell r="CB346">
            <v>676.26</v>
          </cell>
          <cell r="CC346">
            <v>467.71</v>
          </cell>
        </row>
        <row r="347">
          <cell r="BD347">
            <v>181</v>
          </cell>
          <cell r="BE347">
            <v>331.95</v>
          </cell>
          <cell r="BF347">
            <v>342.59</v>
          </cell>
          <cell r="BG347">
            <v>353.24</v>
          </cell>
          <cell r="BH347">
            <v>495.68</v>
          </cell>
          <cell r="BI347">
            <v>504.9</v>
          </cell>
          <cell r="BJ347">
            <v>514.12</v>
          </cell>
          <cell r="BK347">
            <v>523.35</v>
          </cell>
          <cell r="BL347">
            <v>532.57000000000005</v>
          </cell>
          <cell r="BM347">
            <v>541.79999999999995</v>
          </cell>
          <cell r="BN347">
            <v>551.02</v>
          </cell>
          <cell r="BO347">
            <v>560.24</v>
          </cell>
          <cell r="BP347">
            <v>569.47</v>
          </cell>
          <cell r="BQ347">
            <v>579.69000000000005</v>
          </cell>
          <cell r="BR347">
            <v>587.91</v>
          </cell>
          <cell r="BS347">
            <v>597.14</v>
          </cell>
          <cell r="BT347">
            <v>606.36</v>
          </cell>
          <cell r="BU347">
            <v>615.59</v>
          </cell>
          <cell r="BV347">
            <v>624.80999999999995</v>
          </cell>
          <cell r="BW347">
            <v>634.03</v>
          </cell>
          <cell r="BX347">
            <v>643.26</v>
          </cell>
          <cell r="BY347">
            <v>652.48</v>
          </cell>
          <cell r="BZ347">
            <v>661.7</v>
          </cell>
          <cell r="CA347">
            <v>670.93</v>
          </cell>
          <cell r="CB347">
            <v>680.15</v>
          </cell>
          <cell r="CC347">
            <v>470.31</v>
          </cell>
        </row>
        <row r="348">
          <cell r="BD348">
            <v>182</v>
          </cell>
          <cell r="BE348">
            <v>333.78</v>
          </cell>
          <cell r="BF348">
            <v>344248</v>
          </cell>
          <cell r="BG348">
            <v>355.18</v>
          </cell>
          <cell r="BH348">
            <v>498.55</v>
          </cell>
          <cell r="BI348">
            <v>507.83</v>
          </cell>
          <cell r="BJ348">
            <v>517.1</v>
          </cell>
          <cell r="BK348">
            <v>526.38</v>
          </cell>
          <cell r="BL348">
            <v>535.65</v>
          </cell>
          <cell r="BM348">
            <v>544.92999999999995</v>
          </cell>
          <cell r="BN348">
            <v>554.20000000000005</v>
          </cell>
          <cell r="BO348">
            <v>563.48</v>
          </cell>
          <cell r="BP348">
            <v>572.75</v>
          </cell>
          <cell r="BQ348">
            <v>582.03</v>
          </cell>
          <cell r="BR348">
            <v>591.29999999999995</v>
          </cell>
          <cell r="BS348">
            <v>600.58000000000004</v>
          </cell>
          <cell r="BT348">
            <v>609.85</v>
          </cell>
          <cell r="BU348">
            <v>619.13</v>
          </cell>
          <cell r="BV348">
            <v>628.4</v>
          </cell>
          <cell r="BW348">
            <v>637.67999999999995</v>
          </cell>
          <cell r="BX348">
            <v>646.95000000000005</v>
          </cell>
          <cell r="BY348">
            <v>656.23</v>
          </cell>
          <cell r="BZ348">
            <v>665.5</v>
          </cell>
          <cell r="CA348">
            <v>674.77</v>
          </cell>
          <cell r="CB348">
            <v>684.05</v>
          </cell>
          <cell r="CC348">
            <v>472.9</v>
          </cell>
        </row>
        <row r="349">
          <cell r="BD349">
            <v>183</v>
          </cell>
          <cell r="BE349">
            <v>335.61</v>
          </cell>
          <cell r="BF349">
            <v>346.37</v>
          </cell>
          <cell r="BG349">
            <v>357.13</v>
          </cell>
          <cell r="BH349">
            <v>501.44</v>
          </cell>
          <cell r="BI349">
            <v>510.77</v>
          </cell>
          <cell r="BJ349">
            <v>520.1</v>
          </cell>
          <cell r="BK349">
            <v>529.41999999999996</v>
          </cell>
          <cell r="BL349">
            <v>538.75</v>
          </cell>
          <cell r="BM349">
            <v>548.07000000000005</v>
          </cell>
          <cell r="BN349">
            <v>557.4</v>
          </cell>
          <cell r="BO349">
            <v>566.72</v>
          </cell>
          <cell r="BP349">
            <v>576.04999999999995</v>
          </cell>
          <cell r="BQ349">
            <v>585.38</v>
          </cell>
          <cell r="BR349">
            <v>594.70000000000005</v>
          </cell>
          <cell r="BS349">
            <v>604.03</v>
          </cell>
          <cell r="BT349">
            <v>613.35</v>
          </cell>
          <cell r="BU349">
            <v>622.67999999999995</v>
          </cell>
          <cell r="BV349">
            <v>632</v>
          </cell>
          <cell r="BW349">
            <v>641.33000000000004</v>
          </cell>
          <cell r="BX349">
            <v>650.65</v>
          </cell>
          <cell r="BY349">
            <v>659.98</v>
          </cell>
          <cell r="BZ349">
            <v>669.31</v>
          </cell>
          <cell r="CA349">
            <v>678.63</v>
          </cell>
          <cell r="CB349">
            <v>687.96</v>
          </cell>
          <cell r="CC349">
            <v>475.49</v>
          </cell>
        </row>
        <row r="350">
          <cell r="BD350">
            <v>184</v>
          </cell>
          <cell r="BE350">
            <v>337.44</v>
          </cell>
          <cell r="BF350">
            <v>348.26</v>
          </cell>
          <cell r="BG350">
            <v>359.08</v>
          </cell>
          <cell r="BH350">
            <v>503.55</v>
          </cell>
          <cell r="BI350">
            <v>512.92999999999995</v>
          </cell>
          <cell r="BJ350">
            <v>522.30999999999995</v>
          </cell>
          <cell r="BK350">
            <v>531.67999999999995</v>
          </cell>
          <cell r="BL350">
            <v>541.05999999999995</v>
          </cell>
          <cell r="BM350">
            <v>550.44000000000005</v>
          </cell>
          <cell r="BN350">
            <v>559.80999999999995</v>
          </cell>
          <cell r="BO350">
            <v>569.19000000000005</v>
          </cell>
          <cell r="BP350">
            <v>578.57000000000005</v>
          </cell>
          <cell r="BQ350">
            <v>587.94000000000005</v>
          </cell>
          <cell r="BR350">
            <v>597.32000000000005</v>
          </cell>
          <cell r="BS350">
            <v>606.70000000000005</v>
          </cell>
          <cell r="BT350">
            <v>616.07000000000005</v>
          </cell>
          <cell r="BU350">
            <v>625.45000000000005</v>
          </cell>
          <cell r="BV350">
            <v>634.83000000000004</v>
          </cell>
          <cell r="BW350">
            <v>644.20000000000005</v>
          </cell>
          <cell r="BX350">
            <v>653.58000000000004</v>
          </cell>
          <cell r="BY350">
            <v>662.96</v>
          </cell>
          <cell r="BZ350">
            <v>672.33</v>
          </cell>
          <cell r="CA350">
            <v>681.71</v>
          </cell>
          <cell r="CB350">
            <v>691.09</v>
          </cell>
          <cell r="CC350">
            <v>478.09</v>
          </cell>
        </row>
        <row r="351">
          <cell r="BD351">
            <v>185</v>
          </cell>
          <cell r="BE351">
            <v>339.27</v>
          </cell>
          <cell r="BF351">
            <v>350.15</v>
          </cell>
          <cell r="BG351">
            <v>361.02</v>
          </cell>
          <cell r="BH351">
            <v>506.45</v>
          </cell>
          <cell r="BI351">
            <v>515.88</v>
          </cell>
          <cell r="BJ351">
            <v>525.30999999999995</v>
          </cell>
          <cell r="BK351">
            <v>534.74</v>
          </cell>
          <cell r="BL351">
            <v>544.16</v>
          </cell>
          <cell r="BM351">
            <v>553.59</v>
          </cell>
          <cell r="BN351">
            <v>563.02</v>
          </cell>
          <cell r="BO351">
            <v>572.45000000000005</v>
          </cell>
          <cell r="BP351">
            <v>581.87</v>
          </cell>
          <cell r="BQ351">
            <v>591.29999999999995</v>
          </cell>
          <cell r="BR351">
            <v>600.73</v>
          </cell>
          <cell r="BS351">
            <v>610.16</v>
          </cell>
          <cell r="BT351">
            <v>619.59</v>
          </cell>
          <cell r="BU351">
            <v>629.01</v>
          </cell>
          <cell r="BV351">
            <v>638.44000000000005</v>
          </cell>
          <cell r="BW351">
            <v>647.87</v>
          </cell>
          <cell r="BX351">
            <v>657.3</v>
          </cell>
          <cell r="BY351">
            <v>666.72</v>
          </cell>
          <cell r="BZ351">
            <v>676.15</v>
          </cell>
          <cell r="CA351">
            <v>685.58</v>
          </cell>
          <cell r="CB351">
            <v>695.01</v>
          </cell>
          <cell r="CC351">
            <v>480.68</v>
          </cell>
        </row>
        <row r="352">
          <cell r="BD352">
            <v>186</v>
          </cell>
          <cell r="BE352">
            <v>341.1</v>
          </cell>
          <cell r="BF352">
            <v>352.03</v>
          </cell>
          <cell r="BG352">
            <v>362.97</v>
          </cell>
          <cell r="BH352">
            <v>509.36</v>
          </cell>
          <cell r="BI352">
            <v>518.84</v>
          </cell>
          <cell r="BJ352">
            <v>528.32000000000005</v>
          </cell>
          <cell r="BK352">
            <v>537.79999999999995</v>
          </cell>
          <cell r="BL352">
            <v>547.28</v>
          </cell>
          <cell r="BM352">
            <v>556.76</v>
          </cell>
          <cell r="BN352">
            <v>566.24</v>
          </cell>
          <cell r="BO352">
            <v>575.71</v>
          </cell>
          <cell r="BP352">
            <v>585.19000000000005</v>
          </cell>
          <cell r="BQ352">
            <v>594.66999999999996</v>
          </cell>
          <cell r="BR352">
            <v>604.15</v>
          </cell>
          <cell r="BS352">
            <v>613.63</v>
          </cell>
          <cell r="BT352">
            <v>623.11</v>
          </cell>
          <cell r="BU352">
            <v>632.59</v>
          </cell>
          <cell r="BV352">
            <v>642.05999999999995</v>
          </cell>
          <cell r="BW352">
            <v>651.54</v>
          </cell>
          <cell r="BX352">
            <v>661.02</v>
          </cell>
          <cell r="BY352">
            <v>670.5</v>
          </cell>
          <cell r="BZ352">
            <v>679.98</v>
          </cell>
          <cell r="CA352">
            <v>689.46</v>
          </cell>
          <cell r="CB352">
            <v>698.94</v>
          </cell>
          <cell r="CC352">
            <v>483.27</v>
          </cell>
        </row>
        <row r="353">
          <cell r="BD353">
            <v>187</v>
          </cell>
          <cell r="BE353">
            <v>342.93</v>
          </cell>
          <cell r="BF353">
            <v>353.92</v>
          </cell>
          <cell r="BG353">
            <v>364.92</v>
          </cell>
          <cell r="BH353">
            <v>512.29</v>
          </cell>
          <cell r="BI353">
            <v>521.82000000000005</v>
          </cell>
          <cell r="BJ353">
            <v>531.35</v>
          </cell>
          <cell r="BK353">
            <v>540.88</v>
          </cell>
          <cell r="BL353">
            <v>550.4</v>
          </cell>
          <cell r="BM353">
            <v>559.92999999999995</v>
          </cell>
          <cell r="BN353">
            <v>569.46</v>
          </cell>
          <cell r="BO353">
            <v>579.99</v>
          </cell>
          <cell r="BP353">
            <v>588.52</v>
          </cell>
          <cell r="BQ353">
            <v>598.04999999999995</v>
          </cell>
          <cell r="BR353">
            <v>607.58000000000004</v>
          </cell>
          <cell r="BS353">
            <v>617.11</v>
          </cell>
          <cell r="BT353">
            <v>626.64</v>
          </cell>
          <cell r="BU353">
            <v>636.16999999999996</v>
          </cell>
          <cell r="BV353">
            <v>645.70000000000005</v>
          </cell>
          <cell r="BW353">
            <v>655.23</v>
          </cell>
          <cell r="BX353">
            <v>664.76</v>
          </cell>
          <cell r="BY353">
            <v>674.29</v>
          </cell>
          <cell r="BZ353">
            <v>683.82</v>
          </cell>
          <cell r="CA353">
            <v>693.35</v>
          </cell>
          <cell r="CB353">
            <v>702.88</v>
          </cell>
          <cell r="CC353">
            <v>485.87</v>
          </cell>
        </row>
        <row r="354">
          <cell r="BD354">
            <v>188</v>
          </cell>
          <cell r="BE354">
            <v>344.75</v>
          </cell>
          <cell r="BF354">
            <v>355.81</v>
          </cell>
          <cell r="BG354">
            <v>366.86</v>
          </cell>
          <cell r="BH354">
            <v>514.4</v>
          </cell>
          <cell r="BI354">
            <v>523.98</v>
          </cell>
          <cell r="BJ354">
            <v>533.55999999999995</v>
          </cell>
          <cell r="BK354">
            <v>543.14</v>
          </cell>
          <cell r="BL354">
            <v>552.72</v>
          </cell>
          <cell r="BM354">
            <v>562.29999999999995</v>
          </cell>
          <cell r="BN354">
            <v>571.88</v>
          </cell>
          <cell r="BO354">
            <v>581.46</v>
          </cell>
          <cell r="BP354">
            <v>591.04</v>
          </cell>
          <cell r="BQ354">
            <v>600.62</v>
          </cell>
          <cell r="BR354">
            <v>610.20000000000005</v>
          </cell>
          <cell r="BS354">
            <v>619.78</v>
          </cell>
          <cell r="BT354">
            <v>629.36</v>
          </cell>
          <cell r="BU354">
            <v>638.94000000000005</v>
          </cell>
          <cell r="BV354">
            <v>648.52</v>
          </cell>
          <cell r="BW354">
            <v>658.1</v>
          </cell>
          <cell r="BX354">
            <v>667.68</v>
          </cell>
          <cell r="BY354">
            <v>677.26</v>
          </cell>
          <cell r="BZ354">
            <v>686.85</v>
          </cell>
          <cell r="CA354">
            <v>696.43</v>
          </cell>
          <cell r="CB354">
            <v>706.01</v>
          </cell>
          <cell r="CC354">
            <v>488.46</v>
          </cell>
        </row>
        <row r="355">
          <cell r="BD355">
            <v>189</v>
          </cell>
          <cell r="BE355">
            <v>346.58</v>
          </cell>
          <cell r="BF355">
            <v>357.7</v>
          </cell>
          <cell r="BG355">
            <v>368.81</v>
          </cell>
          <cell r="BH355">
            <v>517.33000000000004</v>
          </cell>
          <cell r="BI355">
            <v>526.96</v>
          </cell>
          <cell r="BJ355">
            <v>536.59</v>
          </cell>
          <cell r="BK355">
            <v>546.22</v>
          </cell>
          <cell r="BL355">
            <v>555.86</v>
          </cell>
          <cell r="BM355">
            <v>565.49</v>
          </cell>
          <cell r="BN355">
            <v>575.12</v>
          </cell>
          <cell r="BO355">
            <v>584.75</v>
          </cell>
          <cell r="BP355">
            <v>594.38</v>
          </cell>
          <cell r="BQ355">
            <v>604.01</v>
          </cell>
          <cell r="BR355">
            <v>613.64</v>
          </cell>
          <cell r="BS355">
            <v>623.28</v>
          </cell>
          <cell r="BT355">
            <v>632.91</v>
          </cell>
          <cell r="BU355">
            <v>642.54</v>
          </cell>
          <cell r="BV355">
            <v>652.16999999999996</v>
          </cell>
          <cell r="BW355">
            <v>661.8</v>
          </cell>
          <cell r="BX355">
            <v>671.43</v>
          </cell>
          <cell r="BY355">
            <v>681.06</v>
          </cell>
          <cell r="BZ355">
            <v>690.7</v>
          </cell>
          <cell r="CA355">
            <v>700.33</v>
          </cell>
          <cell r="CB355">
            <v>709.96</v>
          </cell>
          <cell r="CC355">
            <v>491.05</v>
          </cell>
        </row>
        <row r="356">
          <cell r="BD356">
            <v>190</v>
          </cell>
          <cell r="BE356">
            <v>348.41</v>
          </cell>
          <cell r="BF356">
            <v>359.58</v>
          </cell>
          <cell r="BG356">
            <v>370.76</v>
          </cell>
          <cell r="BH356">
            <v>520.27</v>
          </cell>
          <cell r="BI356">
            <v>529.96</v>
          </cell>
          <cell r="BJ356">
            <v>539.64</v>
          </cell>
          <cell r="BK356">
            <v>549.32000000000005</v>
          </cell>
          <cell r="BL356">
            <v>559</v>
          </cell>
          <cell r="BM356">
            <v>568.69000000000005</v>
          </cell>
          <cell r="BN356">
            <v>578.37</v>
          </cell>
          <cell r="BO356">
            <v>588.04999999999995</v>
          </cell>
          <cell r="BP356">
            <v>597.73</v>
          </cell>
          <cell r="BQ356">
            <v>607.41999999999996</v>
          </cell>
          <cell r="BR356">
            <v>617.1</v>
          </cell>
          <cell r="BS356">
            <v>626.78</v>
          </cell>
          <cell r="BT356">
            <v>636.46</v>
          </cell>
          <cell r="BU356">
            <v>646.15</v>
          </cell>
          <cell r="BV356">
            <v>655.83</v>
          </cell>
          <cell r="BW356">
            <v>665.51</v>
          </cell>
          <cell r="BX356">
            <v>675.19</v>
          </cell>
          <cell r="BY356">
            <v>684.88</v>
          </cell>
          <cell r="BZ356">
            <v>694.56</v>
          </cell>
          <cell r="CA356">
            <v>704.24</v>
          </cell>
          <cell r="CB356">
            <v>713.92</v>
          </cell>
          <cell r="CC356">
            <v>493.65</v>
          </cell>
        </row>
        <row r="357">
          <cell r="BD357">
            <v>191</v>
          </cell>
          <cell r="BE357">
            <v>350.74</v>
          </cell>
          <cell r="BF357">
            <v>361.47</v>
          </cell>
          <cell r="BG357">
            <v>372.7</v>
          </cell>
          <cell r="BH357">
            <v>523.23</v>
          </cell>
          <cell r="BI357">
            <v>532.96</v>
          </cell>
          <cell r="BJ357">
            <v>542.70000000000005</v>
          </cell>
          <cell r="BK357">
            <v>552.42999999999995</v>
          </cell>
          <cell r="BL357">
            <v>562.16</v>
          </cell>
          <cell r="BM357">
            <v>571.9</v>
          </cell>
          <cell r="BN357">
            <v>581.63</v>
          </cell>
          <cell r="BO357">
            <v>591.36</v>
          </cell>
          <cell r="BP357">
            <v>601.1</v>
          </cell>
          <cell r="BQ357">
            <v>610.83000000000004</v>
          </cell>
          <cell r="BR357">
            <v>620.55999999999995</v>
          </cell>
          <cell r="BS357">
            <v>630.29999999999995</v>
          </cell>
          <cell r="BT357">
            <v>640.03</v>
          </cell>
          <cell r="BU357">
            <v>649.76</v>
          </cell>
          <cell r="BV357">
            <v>659.5</v>
          </cell>
          <cell r="BW357">
            <v>669.23</v>
          </cell>
          <cell r="BX357">
            <v>678.96</v>
          </cell>
          <cell r="BY357">
            <v>688.7</v>
          </cell>
          <cell r="BZ357">
            <v>698.43</v>
          </cell>
          <cell r="CA357">
            <v>708.16</v>
          </cell>
          <cell r="CB357">
            <v>717.9</v>
          </cell>
          <cell r="CC357">
            <v>496.24</v>
          </cell>
        </row>
        <row r="358">
          <cell r="BD358">
            <v>192</v>
          </cell>
          <cell r="BE358">
            <v>352.07</v>
          </cell>
          <cell r="BF358">
            <v>363.36</v>
          </cell>
          <cell r="BG358">
            <v>374.65</v>
          </cell>
          <cell r="BH358">
            <v>525.34</v>
          </cell>
          <cell r="BI358">
            <v>535.13</v>
          </cell>
          <cell r="BJ358">
            <v>544.91</v>
          </cell>
          <cell r="BK358">
            <v>554.69000000000005</v>
          </cell>
          <cell r="BL358">
            <v>564.48</v>
          </cell>
          <cell r="BM358">
            <v>574.26</v>
          </cell>
          <cell r="BN358">
            <v>584.04999999999995</v>
          </cell>
          <cell r="BO358">
            <v>593.83000000000004</v>
          </cell>
          <cell r="BP358">
            <v>603.62</v>
          </cell>
          <cell r="BQ358">
            <v>613.4</v>
          </cell>
          <cell r="BR358">
            <v>623.17999999999995</v>
          </cell>
          <cell r="BS358">
            <v>632.97</v>
          </cell>
          <cell r="BT358">
            <v>642.75</v>
          </cell>
          <cell r="BU358">
            <v>652.54</v>
          </cell>
          <cell r="BV358">
            <v>662.32</v>
          </cell>
          <cell r="BW358">
            <v>672.11</v>
          </cell>
          <cell r="BX358">
            <v>681.89</v>
          </cell>
          <cell r="BY358">
            <v>691.67</v>
          </cell>
          <cell r="BZ358">
            <v>701.46</v>
          </cell>
          <cell r="CA358">
            <v>711.24</v>
          </cell>
          <cell r="CB358">
            <v>721.03</v>
          </cell>
          <cell r="CC358">
            <v>498.83</v>
          </cell>
        </row>
        <row r="359">
          <cell r="BD359">
            <v>193</v>
          </cell>
          <cell r="BE359">
            <v>353.9</v>
          </cell>
          <cell r="BF359">
            <v>365.25</v>
          </cell>
          <cell r="BG359">
            <v>376.6</v>
          </cell>
          <cell r="BH359">
            <v>528.30999999999995</v>
          </cell>
          <cell r="BI359">
            <v>538.15</v>
          </cell>
          <cell r="BJ359">
            <v>547.98</v>
          </cell>
          <cell r="BK359">
            <v>557.82000000000005</v>
          </cell>
          <cell r="BL359">
            <v>567.65</v>
          </cell>
          <cell r="BM359">
            <v>577.49</v>
          </cell>
          <cell r="BN359">
            <v>587.32000000000005</v>
          </cell>
          <cell r="BO359">
            <v>597.16</v>
          </cell>
          <cell r="BP359">
            <v>606.99</v>
          </cell>
          <cell r="BQ359">
            <v>616.83000000000004</v>
          </cell>
          <cell r="BR359">
            <v>626.66</v>
          </cell>
          <cell r="BS359">
            <v>636.5</v>
          </cell>
          <cell r="BT359">
            <v>646.33000000000004</v>
          </cell>
          <cell r="BU359">
            <v>656.17</v>
          </cell>
          <cell r="BV359">
            <v>666</v>
          </cell>
          <cell r="BW359">
            <v>675.84</v>
          </cell>
          <cell r="BX359">
            <v>685.67</v>
          </cell>
          <cell r="BY359">
            <v>695.51</v>
          </cell>
          <cell r="BZ359">
            <v>705.34</v>
          </cell>
          <cell r="CA359">
            <v>715.18</v>
          </cell>
          <cell r="CB359">
            <v>725.02</v>
          </cell>
          <cell r="CC359">
            <v>501.43</v>
          </cell>
        </row>
        <row r="360">
          <cell r="BD360">
            <v>194</v>
          </cell>
          <cell r="BE360">
            <v>355.73</v>
          </cell>
          <cell r="BF360">
            <v>367.14</v>
          </cell>
          <cell r="BG360">
            <v>378.54</v>
          </cell>
          <cell r="BH360">
            <v>531.29</v>
          </cell>
          <cell r="BI360">
            <v>541.17999999999995</v>
          </cell>
          <cell r="BJ360">
            <v>551.05999999999995</v>
          </cell>
          <cell r="BK360">
            <v>560.95000000000005</v>
          </cell>
          <cell r="BL360">
            <v>570.84</v>
          </cell>
          <cell r="BM360">
            <v>580.72</v>
          </cell>
          <cell r="BN360">
            <v>590.61</v>
          </cell>
          <cell r="BO360">
            <v>600.49</v>
          </cell>
          <cell r="BP360">
            <v>610.38</v>
          </cell>
          <cell r="BQ360">
            <v>620.27</v>
          </cell>
          <cell r="BR360">
            <v>630.15</v>
          </cell>
          <cell r="BS360">
            <v>640.04</v>
          </cell>
          <cell r="BT360">
            <v>649.92999999999995</v>
          </cell>
          <cell r="BU360">
            <v>659.81</v>
          </cell>
          <cell r="BV360">
            <v>669.7</v>
          </cell>
          <cell r="BW360">
            <v>679.58</v>
          </cell>
          <cell r="BX360">
            <v>689.47</v>
          </cell>
          <cell r="BY360">
            <v>699.36</v>
          </cell>
          <cell r="BZ360">
            <v>709.24</v>
          </cell>
          <cell r="CA360">
            <v>719.13</v>
          </cell>
          <cell r="CB360">
            <v>729.02</v>
          </cell>
          <cell r="CC360">
            <v>504.02</v>
          </cell>
        </row>
        <row r="361">
          <cell r="BD361">
            <v>195</v>
          </cell>
          <cell r="BE361">
            <v>357.56</v>
          </cell>
          <cell r="BF361">
            <v>369.02</v>
          </cell>
          <cell r="BG361">
            <v>380.49</v>
          </cell>
          <cell r="BH361">
            <v>534.28</v>
          </cell>
          <cell r="BI361">
            <v>544.22</v>
          </cell>
          <cell r="BJ361">
            <v>554.16</v>
          </cell>
          <cell r="BK361">
            <v>564.1</v>
          </cell>
          <cell r="BL361">
            <v>574.03</v>
          </cell>
          <cell r="BM361">
            <v>583.97</v>
          </cell>
          <cell r="BN361">
            <v>593.91</v>
          </cell>
          <cell r="BO361">
            <v>603.84</v>
          </cell>
          <cell r="BP361">
            <v>613.78</v>
          </cell>
          <cell r="BQ361">
            <v>623.72</v>
          </cell>
          <cell r="BR361">
            <v>633.66</v>
          </cell>
          <cell r="BS361">
            <v>643.59</v>
          </cell>
          <cell r="BT361">
            <v>653.53</v>
          </cell>
          <cell r="BU361">
            <v>663.47</v>
          </cell>
          <cell r="BV361">
            <v>679.41</v>
          </cell>
          <cell r="BW361">
            <v>683.34</v>
          </cell>
          <cell r="BX361">
            <v>693.28</v>
          </cell>
          <cell r="BY361">
            <v>703.22</v>
          </cell>
          <cell r="BZ361">
            <v>713.15</v>
          </cell>
          <cell r="CA361">
            <v>723.09</v>
          </cell>
          <cell r="CB361">
            <v>733.03</v>
          </cell>
          <cell r="CC361">
            <v>506.61</v>
          </cell>
        </row>
        <row r="362">
          <cell r="BD362">
            <v>196</v>
          </cell>
          <cell r="BE362">
            <v>359.39</v>
          </cell>
          <cell r="BF362">
            <v>370.91</v>
          </cell>
          <cell r="BG362">
            <v>382.44</v>
          </cell>
          <cell r="BH362">
            <v>536.39</v>
          </cell>
          <cell r="BI362">
            <v>546.38</v>
          </cell>
          <cell r="BJ362">
            <v>556.37</v>
          </cell>
          <cell r="BK362">
            <v>566.36</v>
          </cell>
          <cell r="BL362">
            <v>576.35</v>
          </cell>
          <cell r="BM362">
            <v>586.34</v>
          </cell>
          <cell r="BN362">
            <v>596.32000000000005</v>
          </cell>
          <cell r="BO362">
            <v>606.30999999999995</v>
          </cell>
          <cell r="BP362">
            <v>616.29999999999995</v>
          </cell>
          <cell r="BQ362">
            <v>626.29</v>
          </cell>
          <cell r="BR362">
            <v>636.28</v>
          </cell>
          <cell r="BS362">
            <v>646.26</v>
          </cell>
          <cell r="BT362">
            <v>656.25</v>
          </cell>
          <cell r="BU362">
            <v>666.24</v>
          </cell>
          <cell r="BV362">
            <v>676.23</v>
          </cell>
          <cell r="BW362">
            <v>686.22</v>
          </cell>
          <cell r="BX362">
            <v>696.21</v>
          </cell>
          <cell r="BY362">
            <v>706.19</v>
          </cell>
          <cell r="BZ362">
            <v>716.18</v>
          </cell>
          <cell r="CA362">
            <v>726.17</v>
          </cell>
          <cell r="CB362">
            <v>736.16</v>
          </cell>
          <cell r="CC362">
            <v>509.21</v>
          </cell>
        </row>
        <row r="363">
          <cell r="BD363">
            <v>197</v>
          </cell>
          <cell r="BE363">
            <v>361.21</v>
          </cell>
          <cell r="BF363">
            <v>372.8</v>
          </cell>
          <cell r="BG363">
            <v>384.38</v>
          </cell>
          <cell r="BH363">
            <v>539.4</v>
          </cell>
          <cell r="BI363">
            <v>549.44000000000005</v>
          </cell>
          <cell r="BJ363">
            <v>559.48</v>
          </cell>
          <cell r="BK363">
            <v>569.52</v>
          </cell>
          <cell r="BL363">
            <v>579.55999999999995</v>
          </cell>
          <cell r="BM363">
            <v>589.6</v>
          </cell>
          <cell r="BN363">
            <v>599.64</v>
          </cell>
          <cell r="BO363">
            <v>609.67999999999995</v>
          </cell>
          <cell r="BP363">
            <v>619.71</v>
          </cell>
          <cell r="BQ363">
            <v>629.75</v>
          </cell>
          <cell r="BR363">
            <v>639.79</v>
          </cell>
          <cell r="BS363">
            <v>649.83000000000004</v>
          </cell>
          <cell r="BT363">
            <v>659.87</v>
          </cell>
          <cell r="BU363">
            <v>669.91</v>
          </cell>
          <cell r="BV363">
            <v>679.95</v>
          </cell>
          <cell r="BW363">
            <v>689.99</v>
          </cell>
          <cell r="BX363">
            <v>700.03</v>
          </cell>
          <cell r="BY363">
            <v>710.07</v>
          </cell>
          <cell r="BZ363">
            <v>720.11</v>
          </cell>
          <cell r="CA363">
            <v>730.14</v>
          </cell>
          <cell r="CB363">
            <v>740.18</v>
          </cell>
          <cell r="CC363">
            <v>511.8</v>
          </cell>
        </row>
        <row r="364">
          <cell r="BD364">
            <v>198</v>
          </cell>
          <cell r="BE364">
            <v>363.04</v>
          </cell>
          <cell r="BF364">
            <v>374.69</v>
          </cell>
          <cell r="BG364">
            <v>386.33</v>
          </cell>
          <cell r="BH364">
            <v>542.41999999999996</v>
          </cell>
          <cell r="BI364">
            <v>552.51</v>
          </cell>
          <cell r="BJ364">
            <v>562.6</v>
          </cell>
          <cell r="BK364">
            <v>572.69000000000005</v>
          </cell>
          <cell r="BL364">
            <v>582.78</v>
          </cell>
          <cell r="BM364">
            <v>592.87</v>
          </cell>
          <cell r="BN364">
            <v>602.96</v>
          </cell>
          <cell r="BO364">
            <v>613.04999999999995</v>
          </cell>
          <cell r="BP364">
            <v>623.14</v>
          </cell>
          <cell r="BQ364">
            <v>633.23</v>
          </cell>
          <cell r="BR364">
            <v>643.32000000000005</v>
          </cell>
          <cell r="BS364">
            <v>653.41</v>
          </cell>
          <cell r="BT364">
            <v>663.5</v>
          </cell>
          <cell r="BU364">
            <v>673.59</v>
          </cell>
          <cell r="BV364">
            <v>683.68</v>
          </cell>
          <cell r="BW364">
            <v>693.77</v>
          </cell>
          <cell r="BX364">
            <v>703.86</v>
          </cell>
          <cell r="BY364">
            <v>713.95</v>
          </cell>
          <cell r="BZ364">
            <v>724.04</v>
          </cell>
          <cell r="CA364">
            <v>734.13</v>
          </cell>
          <cell r="CB364">
            <v>744.22</v>
          </cell>
          <cell r="CC364">
            <v>514.4</v>
          </cell>
        </row>
        <row r="365">
          <cell r="BD365">
            <v>199</v>
          </cell>
          <cell r="BE365">
            <v>364.87</v>
          </cell>
          <cell r="BF365">
            <v>376.57</v>
          </cell>
          <cell r="BG365">
            <v>388.28</v>
          </cell>
          <cell r="BH365">
            <v>544.53</v>
          </cell>
          <cell r="BI365">
            <v>554.66999999999996</v>
          </cell>
          <cell r="BJ365">
            <v>564.80999999999995</v>
          </cell>
          <cell r="BK365">
            <v>574.95000000000005</v>
          </cell>
          <cell r="BL365">
            <v>585.1</v>
          </cell>
          <cell r="BM365">
            <v>595.24</v>
          </cell>
          <cell r="BN365">
            <v>605.38</v>
          </cell>
          <cell r="BO365">
            <v>615.52</v>
          </cell>
          <cell r="BP365">
            <v>625.66</v>
          </cell>
          <cell r="BQ365">
            <v>635.79999999999995</v>
          </cell>
          <cell r="BR365">
            <v>645.94000000000005</v>
          </cell>
          <cell r="BS365">
            <v>656.08</v>
          </cell>
          <cell r="BT365">
            <v>666.22</v>
          </cell>
          <cell r="BU365">
            <v>676.36</v>
          </cell>
          <cell r="BV365">
            <v>686.51</v>
          </cell>
          <cell r="BW365">
            <v>696.65</v>
          </cell>
          <cell r="BX365">
            <v>706.79</v>
          </cell>
          <cell r="BY365">
            <v>716.93</v>
          </cell>
          <cell r="BZ365">
            <v>727.07</v>
          </cell>
          <cell r="CA365">
            <v>737.21</v>
          </cell>
          <cell r="CB365">
            <v>747.35</v>
          </cell>
          <cell r="CC365">
            <v>516.99</v>
          </cell>
        </row>
        <row r="366">
          <cell r="BD366">
            <v>200</v>
          </cell>
          <cell r="BE366">
            <v>366.7</v>
          </cell>
          <cell r="BF366">
            <v>378.46</v>
          </cell>
          <cell r="BG366">
            <v>390.22</v>
          </cell>
          <cell r="BH366">
            <v>547.55999999999995</v>
          </cell>
          <cell r="BI366">
            <v>557.76</v>
          </cell>
          <cell r="BJ366">
            <v>567.95000000000005</v>
          </cell>
          <cell r="BK366">
            <v>578.14</v>
          </cell>
          <cell r="BL366">
            <v>588.33000000000004</v>
          </cell>
          <cell r="BM366">
            <v>598.52</v>
          </cell>
          <cell r="BN366">
            <v>608.72</v>
          </cell>
          <cell r="BO366">
            <v>618.91</v>
          </cell>
          <cell r="BP366">
            <v>629.1</v>
          </cell>
          <cell r="BQ366">
            <v>639.29</v>
          </cell>
          <cell r="BR366">
            <v>649.48</v>
          </cell>
          <cell r="BS366">
            <v>659.68</v>
          </cell>
          <cell r="BT366">
            <v>669.87</v>
          </cell>
          <cell r="BU366">
            <v>680.06</v>
          </cell>
          <cell r="BV366">
            <v>690.25</v>
          </cell>
          <cell r="BW366">
            <v>700.44</v>
          </cell>
          <cell r="BX366">
            <v>710.64</v>
          </cell>
          <cell r="BY366">
            <v>720.83</v>
          </cell>
          <cell r="BZ366">
            <v>731.02</v>
          </cell>
          <cell r="CA366">
            <v>741.21</v>
          </cell>
          <cell r="CB366">
            <v>751.4</v>
          </cell>
          <cell r="CC366">
            <v>519.58000000000004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1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กรอกราคาวัสดุที่แหล่ง"/>
      <sheetName val="บัญชี (2)"/>
      <sheetName val="Form2"/>
      <sheetName val="Form3"/>
      <sheetName val="บัญชี"/>
      <sheetName val="รายประมาณการ"/>
      <sheetName val="เงินงวด"/>
      <sheetName val="ปก"/>
      <sheetName val="รูปประกอบแผน"/>
      <sheetName val="Thermoplastic"/>
      <sheetName val="ขอใช้ผล"/>
      <sheetName val="Item เพิ่มเติม"/>
      <sheetName val="สรุปเสนอกรรมการ"/>
      <sheetName val="ปะหน้าซอง"/>
    </sheetNames>
    <sheetDataSet>
      <sheetData sheetId="0">
        <row r="153">
          <cell r="BH153">
            <v>1.78</v>
          </cell>
        </row>
        <row r="155">
          <cell r="BH155">
            <v>1.1499999999999999</v>
          </cell>
        </row>
        <row r="167">
          <cell r="AD167">
            <v>1</v>
          </cell>
          <cell r="AE167">
            <v>4.21</v>
          </cell>
          <cell r="AF167">
            <v>4.25</v>
          </cell>
          <cell r="AG167">
            <v>4.29</v>
          </cell>
          <cell r="AH167">
            <v>4.74</v>
          </cell>
          <cell r="AI167">
            <v>4.78</v>
          </cell>
          <cell r="AJ167">
            <v>4.8099999999999996</v>
          </cell>
          <cell r="AK167">
            <v>4.8499999999999996</v>
          </cell>
          <cell r="AL167">
            <v>4.8899999999999997</v>
          </cell>
          <cell r="AM167">
            <v>4.92</v>
          </cell>
          <cell r="AN167">
            <v>4.96</v>
          </cell>
          <cell r="AO167">
            <v>4.99</v>
          </cell>
          <cell r="AP167">
            <v>5.03</v>
          </cell>
          <cell r="AQ167">
            <v>5.07</v>
          </cell>
          <cell r="AR167">
            <v>5.0999999999999996</v>
          </cell>
          <cell r="AS167">
            <v>5.14</v>
          </cell>
          <cell r="AT167">
            <v>5.18</v>
          </cell>
          <cell r="AU167">
            <v>5.21</v>
          </cell>
          <cell r="AV167">
            <v>5.25</v>
          </cell>
          <cell r="AW167">
            <v>5.29</v>
          </cell>
          <cell r="AX167">
            <v>5.32</v>
          </cell>
          <cell r="AY167">
            <v>5.36</v>
          </cell>
          <cell r="AZ167">
            <v>5.4</v>
          </cell>
          <cell r="BA167">
            <v>5.43</v>
          </cell>
          <cell r="BB167">
            <v>5.47</v>
          </cell>
          <cell r="BC167">
            <v>4.71</v>
          </cell>
          <cell r="CJ167">
            <v>5.07</v>
          </cell>
        </row>
        <row r="168">
          <cell r="AD168">
            <v>2</v>
          </cell>
          <cell r="AE168">
            <v>5.16</v>
          </cell>
          <cell r="AF168">
            <v>5.24</v>
          </cell>
          <cell r="AG168">
            <v>5.33</v>
          </cell>
          <cell r="AH168">
            <v>5.8</v>
          </cell>
          <cell r="AI168">
            <v>5.87</v>
          </cell>
          <cell r="AJ168">
            <v>5.94</v>
          </cell>
          <cell r="AK168">
            <v>6.02</v>
          </cell>
          <cell r="AL168">
            <v>6.09</v>
          </cell>
          <cell r="AM168">
            <v>6.16</v>
          </cell>
          <cell r="AN168">
            <v>6.24</v>
          </cell>
          <cell r="AO168">
            <v>6.31</v>
          </cell>
          <cell r="AP168">
            <v>6.38</v>
          </cell>
          <cell r="AQ168">
            <v>6.45</v>
          </cell>
          <cell r="AR168">
            <v>6.53</v>
          </cell>
          <cell r="AS168">
            <v>6.6</v>
          </cell>
          <cell r="AT168">
            <v>6.67</v>
          </cell>
          <cell r="AU168">
            <v>6.74</v>
          </cell>
          <cell r="AV168">
            <v>6.82</v>
          </cell>
          <cell r="AW168">
            <v>6.89</v>
          </cell>
          <cell r="AX168">
            <v>6.96</v>
          </cell>
          <cell r="AY168">
            <v>7.04</v>
          </cell>
          <cell r="AZ168">
            <v>7.11</v>
          </cell>
          <cell r="BA168">
            <v>7.18</v>
          </cell>
          <cell r="BB168">
            <v>7.25</v>
          </cell>
          <cell r="BC168">
            <v>6.17</v>
          </cell>
        </row>
        <row r="169">
          <cell r="AD169">
            <v>3</v>
          </cell>
          <cell r="AE169">
            <v>6.11</v>
          </cell>
          <cell r="AF169">
            <v>6.24</v>
          </cell>
          <cell r="AG169">
            <v>6.36</v>
          </cell>
          <cell r="AH169">
            <v>6.86</v>
          </cell>
          <cell r="AI169">
            <v>6.97</v>
          </cell>
          <cell r="AJ169">
            <v>7.08</v>
          </cell>
          <cell r="AK169">
            <v>7.19</v>
          </cell>
          <cell r="AL169">
            <v>7.29</v>
          </cell>
          <cell r="AM169">
            <v>7.4</v>
          </cell>
          <cell r="AN169">
            <v>7.51</v>
          </cell>
          <cell r="AO169">
            <v>7.62</v>
          </cell>
          <cell r="AP169">
            <v>7.73</v>
          </cell>
          <cell r="AQ169">
            <v>7.84</v>
          </cell>
          <cell r="AR169">
            <v>7.95</v>
          </cell>
          <cell r="AS169">
            <v>8.06</v>
          </cell>
          <cell r="AT169">
            <v>8.17</v>
          </cell>
          <cell r="AU169">
            <v>8.2799999999999994</v>
          </cell>
          <cell r="AV169">
            <v>8.39</v>
          </cell>
          <cell r="AW169">
            <v>8.5</v>
          </cell>
          <cell r="AX169">
            <v>8.61</v>
          </cell>
          <cell r="AY169">
            <v>8.7100000000000009</v>
          </cell>
          <cell r="AZ169">
            <v>8.82</v>
          </cell>
          <cell r="BA169">
            <v>8.93</v>
          </cell>
          <cell r="BB169">
            <v>9.0399999999999991</v>
          </cell>
          <cell r="BC169">
            <v>7.62</v>
          </cell>
        </row>
        <row r="170">
          <cell r="AD170">
            <v>4</v>
          </cell>
          <cell r="AE170">
            <v>7.06</v>
          </cell>
          <cell r="AF170">
            <v>7.23</v>
          </cell>
          <cell r="AG170">
            <v>7.4</v>
          </cell>
          <cell r="AH170">
            <v>7.92</v>
          </cell>
          <cell r="AI170">
            <v>8.06</v>
          </cell>
          <cell r="AJ170">
            <v>8.2100000000000009</v>
          </cell>
          <cell r="AK170">
            <v>8.35</v>
          </cell>
          <cell r="AL170">
            <v>8.5</v>
          </cell>
          <cell r="AM170">
            <v>8.64</v>
          </cell>
          <cell r="AN170">
            <v>8.7899999999999991</v>
          </cell>
          <cell r="AO170">
            <v>8.94</v>
          </cell>
          <cell r="AP170">
            <v>9.08</v>
          </cell>
          <cell r="AQ170">
            <v>9.23</v>
          </cell>
          <cell r="AR170">
            <v>9.3699999999999992</v>
          </cell>
          <cell r="AS170">
            <v>9.52</v>
          </cell>
          <cell r="AT170">
            <v>9.66</v>
          </cell>
          <cell r="AU170">
            <v>9.81</v>
          </cell>
          <cell r="AV170">
            <v>9.9600000000000009</v>
          </cell>
          <cell r="AW170">
            <v>10.1</v>
          </cell>
          <cell r="AX170">
            <v>10.25</v>
          </cell>
          <cell r="AY170">
            <v>10.39</v>
          </cell>
          <cell r="AZ170">
            <v>10.54</v>
          </cell>
          <cell r="BA170">
            <v>10.68</v>
          </cell>
          <cell r="BB170">
            <v>10.83</v>
          </cell>
          <cell r="BC170">
            <v>9.08</v>
          </cell>
        </row>
        <row r="171">
          <cell r="AD171">
            <v>5</v>
          </cell>
          <cell r="AE171">
            <v>8.01</v>
          </cell>
          <cell r="AF171">
            <v>8.2200000000000006</v>
          </cell>
          <cell r="AG171">
            <v>8.43</v>
          </cell>
          <cell r="AH171">
            <v>8.98</v>
          </cell>
          <cell r="AI171">
            <v>9.16</v>
          </cell>
          <cell r="AJ171">
            <v>9.34</v>
          </cell>
          <cell r="AK171">
            <v>9.52</v>
          </cell>
          <cell r="AL171">
            <v>9.6999999999999993</v>
          </cell>
          <cell r="AM171">
            <v>9.89</v>
          </cell>
          <cell r="AN171">
            <v>10.07</v>
          </cell>
          <cell r="AO171">
            <v>10.25</v>
          </cell>
          <cell r="AP171">
            <v>10.43</v>
          </cell>
          <cell r="AQ171">
            <v>10.61</v>
          </cell>
          <cell r="AR171">
            <v>10.8</v>
          </cell>
          <cell r="AS171">
            <v>10.98</v>
          </cell>
          <cell r="AT171">
            <v>11.16</v>
          </cell>
          <cell r="AU171">
            <v>11.34</v>
          </cell>
          <cell r="AV171">
            <v>11.52</v>
          </cell>
          <cell r="AW171">
            <v>11.71</v>
          </cell>
          <cell r="AX171">
            <v>11.89</v>
          </cell>
          <cell r="AY171">
            <v>12.07</v>
          </cell>
          <cell r="AZ171">
            <v>12.25</v>
          </cell>
          <cell r="BA171">
            <v>12.43</v>
          </cell>
          <cell r="BB171">
            <v>12.62</v>
          </cell>
          <cell r="BC171">
            <v>10.53</v>
          </cell>
          <cell r="CJ171">
            <v>2.99</v>
          </cell>
        </row>
        <row r="172">
          <cell r="AD172">
            <v>6</v>
          </cell>
          <cell r="AE172">
            <v>8.9600000000000009</v>
          </cell>
          <cell r="AF172">
            <v>9.2200000000000006</v>
          </cell>
          <cell r="AG172">
            <v>9.4700000000000006</v>
          </cell>
          <cell r="AH172">
            <v>10.029999999999999</v>
          </cell>
          <cell r="AI172">
            <v>10.25</v>
          </cell>
          <cell r="AJ172">
            <v>10.47</v>
          </cell>
          <cell r="AK172">
            <v>10.69</v>
          </cell>
          <cell r="AL172">
            <v>10.91</v>
          </cell>
          <cell r="AM172">
            <v>11.13</v>
          </cell>
          <cell r="AN172">
            <v>11.35</v>
          </cell>
          <cell r="AO172">
            <v>11.56</v>
          </cell>
          <cell r="AP172">
            <v>11.78</v>
          </cell>
          <cell r="AQ172">
            <v>12</v>
          </cell>
          <cell r="AR172">
            <v>12.22</v>
          </cell>
          <cell r="AS172">
            <v>12.44</v>
          </cell>
          <cell r="AT172">
            <v>12.66</v>
          </cell>
          <cell r="AU172">
            <v>12.87</v>
          </cell>
          <cell r="AV172">
            <v>13.09</v>
          </cell>
          <cell r="AW172">
            <v>13.31</v>
          </cell>
          <cell r="AX172">
            <v>13.53</v>
          </cell>
          <cell r="AY172">
            <v>13.75</v>
          </cell>
          <cell r="AZ172">
            <v>13.97</v>
          </cell>
          <cell r="BA172">
            <v>14.18</v>
          </cell>
          <cell r="BB172">
            <v>14.4</v>
          </cell>
          <cell r="BC172">
            <v>11.99</v>
          </cell>
        </row>
        <row r="173">
          <cell r="AD173">
            <v>7</v>
          </cell>
          <cell r="AE173">
            <v>9.91</v>
          </cell>
          <cell r="AF173">
            <v>10.210000000000001</v>
          </cell>
          <cell r="AG173">
            <v>10.5</v>
          </cell>
          <cell r="AH173">
            <v>11.09</v>
          </cell>
          <cell r="AI173">
            <v>11.35</v>
          </cell>
          <cell r="AJ173">
            <v>11.6</v>
          </cell>
          <cell r="AK173">
            <v>11.86</v>
          </cell>
          <cell r="AL173">
            <v>12.11</v>
          </cell>
          <cell r="AM173">
            <v>12.37</v>
          </cell>
          <cell r="AN173">
            <v>12.62</v>
          </cell>
          <cell r="AO173">
            <v>12.88</v>
          </cell>
          <cell r="AP173">
            <v>13.13</v>
          </cell>
          <cell r="AQ173">
            <v>13.39</v>
          </cell>
          <cell r="AR173">
            <v>13.64</v>
          </cell>
          <cell r="AS173">
            <v>13.9</v>
          </cell>
          <cell r="AT173">
            <v>14.15</v>
          </cell>
          <cell r="AU173">
            <v>14.41</v>
          </cell>
          <cell r="AV173">
            <v>14.66</v>
          </cell>
          <cell r="AW173">
            <v>14.92</v>
          </cell>
          <cell r="AX173">
            <v>15.17</v>
          </cell>
          <cell r="AY173">
            <v>15.43</v>
          </cell>
          <cell r="AZ173">
            <v>15.68</v>
          </cell>
          <cell r="BA173">
            <v>15.93</v>
          </cell>
          <cell r="BB173">
            <v>16.190000000000001</v>
          </cell>
          <cell r="BC173">
            <v>13.44</v>
          </cell>
        </row>
        <row r="174">
          <cell r="AD174">
            <v>8</v>
          </cell>
          <cell r="AE174">
            <v>11.1</v>
          </cell>
          <cell r="AF174">
            <v>11.44</v>
          </cell>
          <cell r="AG174">
            <v>11.77</v>
          </cell>
          <cell r="AH174">
            <v>12.29</v>
          </cell>
          <cell r="AI174">
            <v>12.58</v>
          </cell>
          <cell r="AJ174">
            <v>12.87</v>
          </cell>
          <cell r="AK174">
            <v>13.16</v>
          </cell>
          <cell r="AL174">
            <v>13.46</v>
          </cell>
          <cell r="AM174">
            <v>13.75</v>
          </cell>
          <cell r="AN174">
            <v>14.04</v>
          </cell>
          <cell r="AO174">
            <v>14.33</v>
          </cell>
          <cell r="AP174">
            <v>14.62</v>
          </cell>
          <cell r="AQ174">
            <v>14.91</v>
          </cell>
          <cell r="AR174">
            <v>15.2</v>
          </cell>
          <cell r="AS174">
            <v>15.49</v>
          </cell>
          <cell r="AT174">
            <v>15.79</v>
          </cell>
          <cell r="AU174">
            <v>16.079999999999998</v>
          </cell>
          <cell r="AV174">
            <v>16.37</v>
          </cell>
          <cell r="AW174">
            <v>16.66</v>
          </cell>
          <cell r="AX174">
            <v>16.95</v>
          </cell>
          <cell r="AY174">
            <v>17.239999999999998</v>
          </cell>
          <cell r="AZ174">
            <v>17.53</v>
          </cell>
          <cell r="BA174">
            <v>17.82</v>
          </cell>
          <cell r="BB174">
            <v>18.12</v>
          </cell>
          <cell r="BC174">
            <v>15.13</v>
          </cell>
        </row>
        <row r="175">
          <cell r="AD175">
            <v>9</v>
          </cell>
          <cell r="AE175">
            <v>12.41</v>
          </cell>
          <cell r="AF175">
            <v>12.79</v>
          </cell>
          <cell r="AG175">
            <v>13.17</v>
          </cell>
          <cell r="AH175">
            <v>13.74</v>
          </cell>
          <cell r="AI175">
            <v>14.06</v>
          </cell>
          <cell r="AJ175">
            <v>14.39</v>
          </cell>
          <cell r="AK175">
            <v>14.72</v>
          </cell>
          <cell r="AL175">
            <v>15.05</v>
          </cell>
          <cell r="AM175">
            <v>15.37</v>
          </cell>
          <cell r="AN175">
            <v>15.7</v>
          </cell>
          <cell r="AO175">
            <v>16.03</v>
          </cell>
          <cell r="AP175">
            <v>16.36</v>
          </cell>
          <cell r="AQ175">
            <v>16.68</v>
          </cell>
          <cell r="AR175">
            <v>17.010000000000002</v>
          </cell>
          <cell r="AS175">
            <v>17.34</v>
          </cell>
          <cell r="AT175">
            <v>17.670000000000002</v>
          </cell>
          <cell r="AU175">
            <v>18</v>
          </cell>
          <cell r="AV175">
            <v>18.32</v>
          </cell>
          <cell r="AW175">
            <v>18.649999999999999</v>
          </cell>
          <cell r="AX175">
            <v>18.98</v>
          </cell>
          <cell r="AY175">
            <v>19.309999999999999</v>
          </cell>
          <cell r="AZ175">
            <v>19.63</v>
          </cell>
          <cell r="BA175">
            <v>19.96</v>
          </cell>
          <cell r="BB175">
            <v>20.29</v>
          </cell>
          <cell r="BC175">
            <v>16.95</v>
          </cell>
        </row>
        <row r="176">
          <cell r="AD176">
            <v>10</v>
          </cell>
          <cell r="AE176">
            <v>13.72</v>
          </cell>
          <cell r="AF176">
            <v>14.14</v>
          </cell>
          <cell r="AG176">
            <v>14.56</v>
          </cell>
          <cell r="AH176">
            <v>15.18</v>
          </cell>
          <cell r="AI176">
            <v>15.54</v>
          </cell>
          <cell r="AJ176">
            <v>15.91</v>
          </cell>
          <cell r="AK176">
            <v>16.27</v>
          </cell>
          <cell r="AL176">
            <v>16.64</v>
          </cell>
          <cell r="AM176">
            <v>17</v>
          </cell>
          <cell r="AN176">
            <v>17.36</v>
          </cell>
          <cell r="AO176">
            <v>17.73</v>
          </cell>
          <cell r="AP176">
            <v>18.09</v>
          </cell>
          <cell r="AQ176">
            <v>18.46</v>
          </cell>
          <cell r="AR176">
            <v>18.82</v>
          </cell>
          <cell r="AS176">
            <v>19.18</v>
          </cell>
          <cell r="AT176">
            <v>19.55</v>
          </cell>
          <cell r="AU176">
            <v>19.91</v>
          </cell>
          <cell r="AV176">
            <v>20.28</v>
          </cell>
          <cell r="AW176">
            <v>20.64</v>
          </cell>
          <cell r="AX176">
            <v>21</v>
          </cell>
          <cell r="AY176">
            <v>21.37</v>
          </cell>
          <cell r="AZ176">
            <v>21.73</v>
          </cell>
          <cell r="BA176">
            <v>22.1</v>
          </cell>
          <cell r="BB176">
            <v>22.46</v>
          </cell>
          <cell r="BC176">
            <v>18.760000000000002</v>
          </cell>
        </row>
        <row r="177">
          <cell r="AD177">
            <v>11</v>
          </cell>
          <cell r="AE177">
            <v>15.02</v>
          </cell>
          <cell r="AF177">
            <v>15.48</v>
          </cell>
          <cell r="AG177">
            <v>15.95</v>
          </cell>
          <cell r="AH177">
            <v>16.62</v>
          </cell>
          <cell r="AI177">
            <v>17.03</v>
          </cell>
          <cell r="AJ177">
            <v>17.43</v>
          </cell>
          <cell r="AK177">
            <v>17.829999999999998</v>
          </cell>
          <cell r="AL177">
            <v>18.23</v>
          </cell>
          <cell r="AM177">
            <v>18.63</v>
          </cell>
          <cell r="AN177">
            <v>19.03</v>
          </cell>
          <cell r="AO177">
            <v>19.43</v>
          </cell>
          <cell r="AP177">
            <v>19.829999999999998</v>
          </cell>
          <cell r="AQ177">
            <v>20.23</v>
          </cell>
          <cell r="AR177">
            <v>20.63</v>
          </cell>
          <cell r="AS177">
            <v>21.03</v>
          </cell>
          <cell r="AT177">
            <v>21.43</v>
          </cell>
          <cell r="AU177">
            <v>21.83</v>
          </cell>
          <cell r="AV177">
            <v>22.23</v>
          </cell>
          <cell r="AW177">
            <v>22.63</v>
          </cell>
          <cell r="AX177">
            <v>23.03</v>
          </cell>
          <cell r="AY177">
            <v>23.43</v>
          </cell>
          <cell r="AZ177">
            <v>23.83</v>
          </cell>
          <cell r="BA177">
            <v>24.23</v>
          </cell>
          <cell r="BB177">
            <v>24.63</v>
          </cell>
          <cell r="BC177">
            <v>20.57</v>
          </cell>
        </row>
        <row r="178">
          <cell r="AD178">
            <v>12</v>
          </cell>
          <cell r="AE178">
            <v>16.329999999999998</v>
          </cell>
          <cell r="AF178">
            <v>16.829999999999998</v>
          </cell>
          <cell r="AG178">
            <v>17.34</v>
          </cell>
          <cell r="AH178">
            <v>18.07</v>
          </cell>
          <cell r="AI178">
            <v>18.510000000000002</v>
          </cell>
          <cell r="AJ178">
            <v>18.940000000000001</v>
          </cell>
          <cell r="AK178">
            <v>19.38</v>
          </cell>
          <cell r="AL178">
            <v>19.82</v>
          </cell>
          <cell r="AM178">
            <v>20.25</v>
          </cell>
          <cell r="AN178">
            <v>20.69</v>
          </cell>
          <cell r="AO178">
            <v>21.13</v>
          </cell>
          <cell r="AP178">
            <v>21.56</v>
          </cell>
          <cell r="AQ178">
            <v>22</v>
          </cell>
          <cell r="AR178">
            <v>22.44</v>
          </cell>
          <cell r="AS178">
            <v>22.87</v>
          </cell>
          <cell r="AT178">
            <v>23.31</v>
          </cell>
          <cell r="AU178">
            <v>23.75</v>
          </cell>
          <cell r="AV178">
            <v>24.18</v>
          </cell>
          <cell r="AW178">
            <v>24.62</v>
          </cell>
          <cell r="AX178">
            <v>25.06</v>
          </cell>
          <cell r="AY178">
            <v>25.49</v>
          </cell>
          <cell r="AZ178">
            <v>25.93</v>
          </cell>
          <cell r="BA178">
            <v>26.37</v>
          </cell>
          <cell r="BB178">
            <v>26.8</v>
          </cell>
          <cell r="BC178">
            <v>22.38</v>
          </cell>
        </row>
        <row r="179">
          <cell r="AD179">
            <v>13</v>
          </cell>
          <cell r="AE179">
            <v>17.63</v>
          </cell>
          <cell r="AF179">
            <v>18.18</v>
          </cell>
          <cell r="AG179">
            <v>18.73</v>
          </cell>
          <cell r="AH179">
            <v>19.510000000000002</v>
          </cell>
          <cell r="AI179">
            <v>19.989999999999998</v>
          </cell>
          <cell r="AJ179">
            <v>20.46</v>
          </cell>
          <cell r="AK179">
            <v>20.93</v>
          </cell>
          <cell r="AL179">
            <v>21.41</v>
          </cell>
          <cell r="AM179">
            <v>21.88</v>
          </cell>
          <cell r="AN179">
            <v>22.35</v>
          </cell>
          <cell r="AO179">
            <v>22.83</v>
          </cell>
          <cell r="AP179">
            <v>23.3</v>
          </cell>
          <cell r="AQ179">
            <v>23.77</v>
          </cell>
          <cell r="AR179">
            <v>24.25</v>
          </cell>
          <cell r="AS179">
            <v>24.72</v>
          </cell>
          <cell r="AT179">
            <v>25.19</v>
          </cell>
          <cell r="AU179">
            <v>25.67</v>
          </cell>
          <cell r="AV179">
            <v>26.14</v>
          </cell>
          <cell r="AW179">
            <v>26.61</v>
          </cell>
          <cell r="AX179">
            <v>27.08</v>
          </cell>
          <cell r="AY179">
            <v>27.56</v>
          </cell>
          <cell r="AZ179">
            <v>28.03</v>
          </cell>
          <cell r="BA179">
            <v>28.5</v>
          </cell>
          <cell r="BB179">
            <v>28.98</v>
          </cell>
          <cell r="BC179">
            <v>24.19</v>
          </cell>
        </row>
        <row r="180">
          <cell r="AD180">
            <v>14</v>
          </cell>
          <cell r="AE180">
            <v>18.940000000000001</v>
          </cell>
          <cell r="AF180">
            <v>19.53</v>
          </cell>
          <cell r="AG180">
            <v>20.12</v>
          </cell>
          <cell r="AH180">
            <v>20.96</v>
          </cell>
          <cell r="AI180">
            <v>21.47</v>
          </cell>
          <cell r="AJ180">
            <v>21.98</v>
          </cell>
          <cell r="AK180">
            <v>22.49</v>
          </cell>
          <cell r="AL180">
            <v>23</v>
          </cell>
          <cell r="AM180">
            <v>23.51</v>
          </cell>
          <cell r="AN180">
            <v>24.02</v>
          </cell>
          <cell r="AO180">
            <v>24.53</v>
          </cell>
          <cell r="AP180">
            <v>25.04</v>
          </cell>
          <cell r="AQ180">
            <v>25.55</v>
          </cell>
          <cell r="AR180">
            <v>26.05</v>
          </cell>
          <cell r="AS180">
            <v>26.56</v>
          </cell>
          <cell r="AT180">
            <v>27.07</v>
          </cell>
          <cell r="AU180">
            <v>27.58</v>
          </cell>
          <cell r="AV180">
            <v>28.09</v>
          </cell>
          <cell r="AW180">
            <v>28.6</v>
          </cell>
          <cell r="AX180">
            <v>29.11</v>
          </cell>
          <cell r="AY180">
            <v>29.62</v>
          </cell>
          <cell r="AZ180">
            <v>30.13</v>
          </cell>
          <cell r="BA180">
            <v>30.64</v>
          </cell>
          <cell r="BB180">
            <v>31.15</v>
          </cell>
          <cell r="BC180">
            <v>26</v>
          </cell>
        </row>
        <row r="181">
          <cell r="AD181">
            <v>15</v>
          </cell>
          <cell r="AE181">
            <v>20.25</v>
          </cell>
          <cell r="AF181">
            <v>20.88</v>
          </cell>
          <cell r="AG181">
            <v>21.51</v>
          </cell>
          <cell r="AH181">
            <v>22.4</v>
          </cell>
          <cell r="AI181">
            <v>22.95</v>
          </cell>
          <cell r="AJ181">
            <v>23.49</v>
          </cell>
          <cell r="AK181">
            <v>24.04</v>
          </cell>
          <cell r="AL181">
            <v>24.59</v>
          </cell>
          <cell r="AM181">
            <v>25.13</v>
          </cell>
          <cell r="AN181">
            <v>25.68</v>
          </cell>
          <cell r="AO181">
            <v>26.22</v>
          </cell>
          <cell r="AP181">
            <v>26.77</v>
          </cell>
          <cell r="AQ181">
            <v>27.32</v>
          </cell>
          <cell r="AR181">
            <v>27.86</v>
          </cell>
          <cell r="AS181">
            <v>28.41</v>
          </cell>
          <cell r="AT181">
            <v>28.95</v>
          </cell>
          <cell r="AU181">
            <v>29.5</v>
          </cell>
          <cell r="AV181">
            <v>30.05</v>
          </cell>
          <cell r="AW181">
            <v>30.59</v>
          </cell>
          <cell r="AX181">
            <v>31.14</v>
          </cell>
          <cell r="AY181">
            <v>31.68</v>
          </cell>
          <cell r="AZ181">
            <v>32.229999999999997</v>
          </cell>
          <cell r="BA181">
            <v>32.78</v>
          </cell>
          <cell r="BB181">
            <v>33.32</v>
          </cell>
          <cell r="BC181">
            <v>27.81</v>
          </cell>
        </row>
        <row r="182">
          <cell r="AD182">
            <v>16</v>
          </cell>
          <cell r="AE182">
            <v>21.55</v>
          </cell>
          <cell r="AF182">
            <v>22.23</v>
          </cell>
          <cell r="AG182">
            <v>22.9</v>
          </cell>
          <cell r="AH182">
            <v>23.85</v>
          </cell>
          <cell r="AI182">
            <v>24.43</v>
          </cell>
          <cell r="AJ182">
            <v>25.01</v>
          </cell>
          <cell r="AK182">
            <v>25.6</v>
          </cell>
          <cell r="AL182">
            <v>26.18</v>
          </cell>
          <cell r="AM182">
            <v>26.76</v>
          </cell>
          <cell r="AN182">
            <v>27.34</v>
          </cell>
          <cell r="AO182">
            <v>27.93</v>
          </cell>
          <cell r="AP182">
            <v>28.51</v>
          </cell>
          <cell r="AQ182">
            <v>29.09</v>
          </cell>
          <cell r="AR182">
            <v>29.67</v>
          </cell>
          <cell r="AS182">
            <v>30.25</v>
          </cell>
          <cell r="AT182">
            <v>30.84</v>
          </cell>
          <cell r="AU182">
            <v>31.42</v>
          </cell>
          <cell r="AV182">
            <v>32</v>
          </cell>
          <cell r="AW182">
            <v>32.58</v>
          </cell>
          <cell r="AX182">
            <v>33.17</v>
          </cell>
          <cell r="AY182">
            <v>33.75</v>
          </cell>
          <cell r="AZ182">
            <v>34.33</v>
          </cell>
          <cell r="BA182">
            <v>34.909999999999997</v>
          </cell>
          <cell r="BB182">
            <v>35.5</v>
          </cell>
          <cell r="BC182">
            <v>29.62</v>
          </cell>
        </row>
        <row r="183">
          <cell r="AD183">
            <v>17</v>
          </cell>
          <cell r="AE183">
            <v>22.86</v>
          </cell>
          <cell r="AF183">
            <v>23.57</v>
          </cell>
          <cell r="AG183">
            <v>24.29</v>
          </cell>
          <cell r="AH183">
            <v>25.29</v>
          </cell>
          <cell r="AI183">
            <v>25.91</v>
          </cell>
          <cell r="AJ183">
            <v>26.53</v>
          </cell>
          <cell r="AK183">
            <v>27.15</v>
          </cell>
          <cell r="AL183">
            <v>27.77</v>
          </cell>
          <cell r="AM183">
            <v>28.39</v>
          </cell>
          <cell r="AN183">
            <v>29</v>
          </cell>
          <cell r="AO183">
            <v>29.62</v>
          </cell>
          <cell r="AP183">
            <v>30.24</v>
          </cell>
          <cell r="AQ183">
            <v>30.86</v>
          </cell>
          <cell r="AR183">
            <v>31.48</v>
          </cell>
          <cell r="AS183">
            <v>32.1</v>
          </cell>
          <cell r="AT183">
            <v>32.72</v>
          </cell>
          <cell r="AU183">
            <v>33.340000000000003</v>
          </cell>
          <cell r="AV183">
            <v>33.950000000000003</v>
          </cell>
          <cell r="AW183">
            <v>34.57</v>
          </cell>
          <cell r="AX183">
            <v>35.19</v>
          </cell>
          <cell r="AY183">
            <v>35.81</v>
          </cell>
          <cell r="AZ183">
            <v>36.43</v>
          </cell>
          <cell r="BA183">
            <v>37.049999999999997</v>
          </cell>
          <cell r="BB183">
            <v>37.67</v>
          </cell>
          <cell r="BC183">
            <v>31.43</v>
          </cell>
        </row>
        <row r="184">
          <cell r="AD184">
            <v>18</v>
          </cell>
          <cell r="AE184">
            <v>24.17</v>
          </cell>
          <cell r="AF184">
            <v>24.92</v>
          </cell>
          <cell r="AG184">
            <v>25.68</v>
          </cell>
          <cell r="AH184">
            <v>26.73</v>
          </cell>
          <cell r="AI184">
            <v>27.39</v>
          </cell>
          <cell r="AJ184">
            <v>28.05</v>
          </cell>
          <cell r="AK184">
            <v>28.7</v>
          </cell>
          <cell r="AL184">
            <v>29.36</v>
          </cell>
          <cell r="AM184">
            <v>30.01</v>
          </cell>
          <cell r="AN184">
            <v>30.67</v>
          </cell>
          <cell r="AO184">
            <v>31.32</v>
          </cell>
          <cell r="AP184">
            <v>31.98</v>
          </cell>
          <cell r="AQ184">
            <v>32.630000000000003</v>
          </cell>
          <cell r="AR184">
            <v>33.29</v>
          </cell>
          <cell r="AS184">
            <v>33.94</v>
          </cell>
          <cell r="AT184">
            <v>34.6</v>
          </cell>
          <cell r="AU184">
            <v>35.25</v>
          </cell>
          <cell r="AV184">
            <v>35.909999999999997</v>
          </cell>
          <cell r="AW184">
            <v>36.56</v>
          </cell>
          <cell r="AX184">
            <v>37.22</v>
          </cell>
          <cell r="AY184">
            <v>37.869999999999997</v>
          </cell>
          <cell r="AZ184">
            <v>38.53</v>
          </cell>
          <cell r="BA184">
            <v>39.18</v>
          </cell>
          <cell r="BB184">
            <v>39.840000000000003</v>
          </cell>
          <cell r="BC184">
            <v>33.24</v>
          </cell>
        </row>
        <row r="185">
          <cell r="AD185">
            <v>19</v>
          </cell>
          <cell r="AE185">
            <v>25.47</v>
          </cell>
          <cell r="AF185">
            <v>26.27</v>
          </cell>
          <cell r="AG185">
            <v>27.07</v>
          </cell>
          <cell r="AH185">
            <v>28.18</v>
          </cell>
          <cell r="AI185">
            <v>28.87</v>
          </cell>
          <cell r="AJ185">
            <v>29.57</v>
          </cell>
          <cell r="AK185">
            <v>30.26</v>
          </cell>
          <cell r="AL185">
            <v>30.95</v>
          </cell>
          <cell r="AM185">
            <v>31.64</v>
          </cell>
          <cell r="AN185">
            <v>32.33</v>
          </cell>
          <cell r="AO185">
            <v>33.020000000000003</v>
          </cell>
          <cell r="AP185">
            <v>33.71</v>
          </cell>
          <cell r="AQ185">
            <v>34.409999999999997</v>
          </cell>
          <cell r="AR185">
            <v>35.1</v>
          </cell>
          <cell r="AS185">
            <v>35.79</v>
          </cell>
          <cell r="AT185">
            <v>36.479999999999997</v>
          </cell>
          <cell r="AU185">
            <v>37.17</v>
          </cell>
          <cell r="AV185">
            <v>37.86</v>
          </cell>
          <cell r="AW185">
            <v>38.56</v>
          </cell>
          <cell r="AX185">
            <v>39.25</v>
          </cell>
          <cell r="AY185">
            <v>39.94</v>
          </cell>
          <cell r="AZ185">
            <v>40.630000000000003</v>
          </cell>
          <cell r="BA185">
            <v>41.32</v>
          </cell>
          <cell r="BB185">
            <v>42.01</v>
          </cell>
          <cell r="BC185">
            <v>35.049999999999997</v>
          </cell>
        </row>
        <row r="186">
          <cell r="AD186">
            <v>20</v>
          </cell>
          <cell r="AE186">
            <v>26.78</v>
          </cell>
          <cell r="AF186">
            <v>27.62</v>
          </cell>
          <cell r="AG186">
            <v>28.46</v>
          </cell>
          <cell r="AH186">
            <v>29.63</v>
          </cell>
          <cell r="AI186">
            <v>30.35</v>
          </cell>
          <cell r="AJ186">
            <v>31.08</v>
          </cell>
          <cell r="AK186">
            <v>31.81</v>
          </cell>
          <cell r="AL186">
            <v>32.54</v>
          </cell>
          <cell r="AM186">
            <v>33.270000000000003</v>
          </cell>
          <cell r="AN186">
            <v>33.99</v>
          </cell>
          <cell r="AO186">
            <v>34.72</v>
          </cell>
          <cell r="AP186">
            <v>35.450000000000003</v>
          </cell>
          <cell r="AQ186">
            <v>36.18</v>
          </cell>
          <cell r="AR186">
            <v>36.909999999999997</v>
          </cell>
          <cell r="AS186">
            <v>37.630000000000003</v>
          </cell>
          <cell r="AT186">
            <v>38.36</v>
          </cell>
          <cell r="AU186">
            <v>39.090000000000003</v>
          </cell>
          <cell r="AV186">
            <v>39.82</v>
          </cell>
          <cell r="AW186">
            <v>40.549999999999997</v>
          </cell>
          <cell r="AX186">
            <v>41.27</v>
          </cell>
          <cell r="AY186">
            <v>42</v>
          </cell>
          <cell r="AZ186">
            <v>42.73</v>
          </cell>
          <cell r="BA186">
            <v>43.46</v>
          </cell>
          <cell r="BB186">
            <v>44.19</v>
          </cell>
          <cell r="BC186">
            <v>36.86</v>
          </cell>
        </row>
        <row r="187">
          <cell r="AD187">
            <v>21</v>
          </cell>
          <cell r="AE187">
            <v>28.09</v>
          </cell>
          <cell r="AF187">
            <v>28.97</v>
          </cell>
          <cell r="AG187">
            <v>29.85</v>
          </cell>
          <cell r="AH187">
            <v>31.07</v>
          </cell>
          <cell r="AI187">
            <v>31.83</v>
          </cell>
          <cell r="AJ187">
            <v>32.6</v>
          </cell>
          <cell r="AK187">
            <v>33.36</v>
          </cell>
          <cell r="AL187">
            <v>34.130000000000003</v>
          </cell>
          <cell r="AM187">
            <v>34.89</v>
          </cell>
          <cell r="AN187">
            <v>35.659999999999997</v>
          </cell>
          <cell r="AO187">
            <v>36.42</v>
          </cell>
          <cell r="AP187">
            <v>37.18</v>
          </cell>
          <cell r="AQ187">
            <v>37.950000000000003</v>
          </cell>
          <cell r="AR187">
            <v>38.71</v>
          </cell>
          <cell r="AS187">
            <v>39.479999999999997</v>
          </cell>
          <cell r="AT187">
            <v>40.24</v>
          </cell>
          <cell r="AU187">
            <v>41.01</v>
          </cell>
          <cell r="AV187">
            <v>41.77</v>
          </cell>
          <cell r="AW187">
            <v>42.54</v>
          </cell>
          <cell r="AX187">
            <v>43.3</v>
          </cell>
          <cell r="AY187">
            <v>44.06</v>
          </cell>
          <cell r="AZ187">
            <v>44.83</v>
          </cell>
          <cell r="BA187">
            <v>45.59</v>
          </cell>
          <cell r="BB187">
            <v>46.36</v>
          </cell>
          <cell r="BC187">
            <v>38.67</v>
          </cell>
        </row>
        <row r="188">
          <cell r="AD188">
            <v>22</v>
          </cell>
          <cell r="AE188">
            <v>29.39</v>
          </cell>
          <cell r="AF188">
            <v>30.32</v>
          </cell>
          <cell r="AG188">
            <v>31.24</v>
          </cell>
          <cell r="AH188">
            <v>32.520000000000003</v>
          </cell>
          <cell r="AI188">
            <v>33.32</v>
          </cell>
          <cell r="AJ188">
            <v>34.119999999999997</v>
          </cell>
          <cell r="AK188">
            <v>34.92</v>
          </cell>
          <cell r="AL188">
            <v>35.72</v>
          </cell>
          <cell r="AM188">
            <v>36.520000000000003</v>
          </cell>
          <cell r="AN188">
            <v>37.32</v>
          </cell>
          <cell r="AO188">
            <v>38.119999999999997</v>
          </cell>
          <cell r="AP188">
            <v>38.92</v>
          </cell>
          <cell r="AQ188">
            <v>39.72</v>
          </cell>
          <cell r="AR188">
            <v>40.53</v>
          </cell>
          <cell r="AS188">
            <v>41.33</v>
          </cell>
          <cell r="AT188">
            <v>42.13</v>
          </cell>
          <cell r="AU188">
            <v>42.93</v>
          </cell>
          <cell r="AV188">
            <v>43.73</v>
          </cell>
          <cell r="AW188">
            <v>44.53</v>
          </cell>
          <cell r="AX188">
            <v>45.33</v>
          </cell>
          <cell r="AY188">
            <v>46.13</v>
          </cell>
          <cell r="AZ188">
            <v>46.93</v>
          </cell>
          <cell r="BA188">
            <v>47.73</v>
          </cell>
          <cell r="BB188">
            <v>48.53</v>
          </cell>
          <cell r="BC188">
            <v>40.479999999999997</v>
          </cell>
        </row>
        <row r="189">
          <cell r="AD189">
            <v>23</v>
          </cell>
          <cell r="AE189">
            <v>30.7</v>
          </cell>
          <cell r="AF189">
            <v>31.66</v>
          </cell>
          <cell r="AG189">
            <v>32.630000000000003</v>
          </cell>
          <cell r="AH189">
            <v>33.96</v>
          </cell>
          <cell r="AI189">
            <v>34.79</v>
          </cell>
          <cell r="AJ189">
            <v>35.630000000000003</v>
          </cell>
          <cell r="AK189">
            <v>36.47</v>
          </cell>
          <cell r="AL189">
            <v>37.31</v>
          </cell>
          <cell r="AM189">
            <v>38.14</v>
          </cell>
          <cell r="AN189">
            <v>38.979999999999997</v>
          </cell>
          <cell r="AO189">
            <v>39.82</v>
          </cell>
          <cell r="AP189">
            <v>40.659999999999997</v>
          </cell>
          <cell r="AQ189">
            <v>41.49</v>
          </cell>
          <cell r="AR189">
            <v>42.33</v>
          </cell>
          <cell r="AS189">
            <v>43.17</v>
          </cell>
          <cell r="AT189">
            <v>44</v>
          </cell>
          <cell r="AU189">
            <v>44.84</v>
          </cell>
          <cell r="AV189">
            <v>45.68</v>
          </cell>
          <cell r="AW189">
            <v>46.52</v>
          </cell>
          <cell r="AX189">
            <v>47.35</v>
          </cell>
          <cell r="AY189">
            <v>48.19</v>
          </cell>
          <cell r="AZ189">
            <v>49.03</v>
          </cell>
          <cell r="BA189">
            <v>49.86</v>
          </cell>
          <cell r="BB189">
            <v>50.7</v>
          </cell>
          <cell r="BC189">
            <v>42.29</v>
          </cell>
        </row>
        <row r="190">
          <cell r="AD190">
            <v>24</v>
          </cell>
          <cell r="AE190">
            <v>32.01</v>
          </cell>
          <cell r="AF190">
            <v>33.01</v>
          </cell>
          <cell r="AG190">
            <v>34.020000000000003</v>
          </cell>
          <cell r="AH190">
            <v>35.409999999999997</v>
          </cell>
          <cell r="AI190">
            <v>36.28</v>
          </cell>
          <cell r="AJ190">
            <v>37.15</v>
          </cell>
          <cell r="AK190">
            <v>38.03</v>
          </cell>
          <cell r="AL190">
            <v>38.9</v>
          </cell>
          <cell r="AM190">
            <v>39.770000000000003</v>
          </cell>
          <cell r="AN190">
            <v>40.65</v>
          </cell>
          <cell r="AO190">
            <v>41.52</v>
          </cell>
          <cell r="AP190">
            <v>42.39</v>
          </cell>
          <cell r="AQ190">
            <v>43.27</v>
          </cell>
          <cell r="AR190">
            <v>44.14</v>
          </cell>
          <cell r="AS190">
            <v>45.01</v>
          </cell>
          <cell r="AT190">
            <v>45.89</v>
          </cell>
          <cell r="AU190">
            <v>46.76</v>
          </cell>
          <cell r="AV190">
            <v>47.64</v>
          </cell>
          <cell r="AW190">
            <v>48.51</v>
          </cell>
          <cell r="AX190">
            <v>49.38</v>
          </cell>
          <cell r="AY190">
            <v>50.26</v>
          </cell>
          <cell r="AZ190">
            <v>51.13</v>
          </cell>
          <cell r="BA190">
            <v>52</v>
          </cell>
          <cell r="BB190">
            <v>52.88</v>
          </cell>
          <cell r="BC190">
            <v>44.1</v>
          </cell>
        </row>
        <row r="191">
          <cell r="AD191">
            <v>25</v>
          </cell>
          <cell r="AE191">
            <v>33.31</v>
          </cell>
          <cell r="AF191">
            <v>34.36</v>
          </cell>
          <cell r="AG191">
            <v>35.409999999999997</v>
          </cell>
          <cell r="AH191">
            <v>36.85</v>
          </cell>
          <cell r="AI191">
            <v>37.76</v>
          </cell>
          <cell r="AJ191">
            <v>38.67</v>
          </cell>
          <cell r="AK191">
            <v>39.58</v>
          </cell>
          <cell r="AL191">
            <v>40.49</v>
          </cell>
          <cell r="AM191">
            <v>41.4</v>
          </cell>
          <cell r="AN191">
            <v>42.31</v>
          </cell>
          <cell r="AO191">
            <v>43.22</v>
          </cell>
          <cell r="AP191">
            <v>44.13</v>
          </cell>
          <cell r="AQ191">
            <v>45.04</v>
          </cell>
          <cell r="AR191">
            <v>45.95</v>
          </cell>
          <cell r="AS191">
            <v>46.86</v>
          </cell>
          <cell r="AT191">
            <v>47.77</v>
          </cell>
          <cell r="AU191">
            <v>48.68</v>
          </cell>
          <cell r="AV191">
            <v>49.59</v>
          </cell>
          <cell r="AW191">
            <v>50.5</v>
          </cell>
          <cell r="AX191">
            <v>51.41</v>
          </cell>
          <cell r="AY191">
            <v>52.32</v>
          </cell>
          <cell r="AZ191">
            <v>53.23</v>
          </cell>
          <cell r="BA191">
            <v>54.14</v>
          </cell>
          <cell r="BB191">
            <v>55.05</v>
          </cell>
          <cell r="BC191">
            <v>45.91</v>
          </cell>
        </row>
        <row r="192">
          <cell r="AD192">
            <v>26</v>
          </cell>
          <cell r="AE192">
            <v>34.619999999999997</v>
          </cell>
          <cell r="AF192">
            <v>35.71</v>
          </cell>
          <cell r="AG192">
            <v>36.799999999999997</v>
          </cell>
          <cell r="AH192">
            <v>38.299999999999997</v>
          </cell>
          <cell r="AI192">
            <v>39.24</v>
          </cell>
          <cell r="AJ192">
            <v>40.19</v>
          </cell>
          <cell r="AK192">
            <v>41.13</v>
          </cell>
          <cell r="AL192">
            <v>42.08</v>
          </cell>
          <cell r="AM192">
            <v>43.03</v>
          </cell>
          <cell r="AN192">
            <v>43.97</v>
          </cell>
          <cell r="AO192">
            <v>44.92</v>
          </cell>
          <cell r="AP192">
            <v>45.87</v>
          </cell>
          <cell r="AQ192">
            <v>46.81</v>
          </cell>
          <cell r="AR192">
            <v>47.76</v>
          </cell>
          <cell r="AS192">
            <v>48.71</v>
          </cell>
          <cell r="AT192">
            <v>49.65</v>
          </cell>
          <cell r="AU192">
            <v>50.6</v>
          </cell>
          <cell r="AV192">
            <v>51.54</v>
          </cell>
          <cell r="AW192">
            <v>52.49</v>
          </cell>
          <cell r="AX192">
            <v>53.44</v>
          </cell>
          <cell r="AY192">
            <v>54.38</v>
          </cell>
          <cell r="AZ192">
            <v>55.33</v>
          </cell>
          <cell r="BA192">
            <v>56.28</v>
          </cell>
          <cell r="BB192">
            <v>57.22</v>
          </cell>
          <cell r="BC192">
            <v>47.72</v>
          </cell>
        </row>
        <row r="193">
          <cell r="AD193">
            <v>27</v>
          </cell>
          <cell r="AE193">
            <v>35.92</v>
          </cell>
          <cell r="AF193">
            <v>37.06</v>
          </cell>
          <cell r="AG193">
            <v>38.19</v>
          </cell>
          <cell r="AH193">
            <v>39.74</v>
          </cell>
          <cell r="AI193">
            <v>40.72</v>
          </cell>
          <cell r="AJ193">
            <v>41.71</v>
          </cell>
          <cell r="AK193">
            <v>42.69</v>
          </cell>
          <cell r="AL193">
            <v>43.67</v>
          </cell>
          <cell r="AM193">
            <v>44.65</v>
          </cell>
          <cell r="AN193">
            <v>45.64</v>
          </cell>
          <cell r="AO193">
            <v>46.62</v>
          </cell>
          <cell r="AP193">
            <v>47.6</v>
          </cell>
          <cell r="AQ193">
            <v>48.59</v>
          </cell>
          <cell r="AR193">
            <v>49.57</v>
          </cell>
          <cell r="AS193">
            <v>50.55</v>
          </cell>
          <cell r="AT193">
            <v>51.53</v>
          </cell>
          <cell r="AU193">
            <v>52.52</v>
          </cell>
          <cell r="AV193">
            <v>53.5</v>
          </cell>
          <cell r="AW193">
            <v>54.48</v>
          </cell>
          <cell r="AX193">
            <v>55.47</v>
          </cell>
          <cell r="AY193">
            <v>56.45</v>
          </cell>
          <cell r="AZ193">
            <v>57.43</v>
          </cell>
          <cell r="BA193">
            <v>58.41</v>
          </cell>
          <cell r="BB193">
            <v>59.4</v>
          </cell>
          <cell r="BC193">
            <v>49.53</v>
          </cell>
        </row>
        <row r="194">
          <cell r="AD194">
            <v>28</v>
          </cell>
          <cell r="AE194">
            <v>37.229999999999997</v>
          </cell>
          <cell r="AF194">
            <v>38.409999999999997</v>
          </cell>
          <cell r="AG194">
            <v>39.58</v>
          </cell>
          <cell r="AH194">
            <v>41.19</v>
          </cell>
          <cell r="AI194">
            <v>42.21</v>
          </cell>
          <cell r="AJ194">
            <v>43.23</v>
          </cell>
          <cell r="AK194">
            <v>44.24</v>
          </cell>
          <cell r="AL194">
            <v>45.26</v>
          </cell>
          <cell r="AM194">
            <v>46.28</v>
          </cell>
          <cell r="AN194">
            <v>47.3</v>
          </cell>
          <cell r="AO194">
            <v>48.32</v>
          </cell>
          <cell r="AP194">
            <v>49.34</v>
          </cell>
          <cell r="AQ194">
            <v>50.36</v>
          </cell>
          <cell r="AR194">
            <v>51.38</v>
          </cell>
          <cell r="AS194">
            <v>52.4</v>
          </cell>
          <cell r="AT194">
            <v>53.42</v>
          </cell>
          <cell r="AU194">
            <v>54.44</v>
          </cell>
          <cell r="AV194">
            <v>55.46</v>
          </cell>
          <cell r="AW194">
            <v>56.47</v>
          </cell>
          <cell r="AX194">
            <v>57.49</v>
          </cell>
          <cell r="AY194">
            <v>58.51</v>
          </cell>
          <cell r="AZ194">
            <v>59.53</v>
          </cell>
          <cell r="BA194">
            <v>60.55</v>
          </cell>
          <cell r="BB194">
            <v>61.57</v>
          </cell>
          <cell r="BC194">
            <v>51.34</v>
          </cell>
        </row>
        <row r="195">
          <cell r="AD195">
            <v>29</v>
          </cell>
          <cell r="AE195">
            <v>38.54</v>
          </cell>
          <cell r="AF195">
            <v>39.76</v>
          </cell>
          <cell r="AG195">
            <v>40.97</v>
          </cell>
          <cell r="AH195">
            <v>42.62</v>
          </cell>
          <cell r="AI195">
            <v>43.68</v>
          </cell>
          <cell r="AJ195">
            <v>44.73</v>
          </cell>
          <cell r="AK195">
            <v>45.79</v>
          </cell>
          <cell r="AL195">
            <v>46.85</v>
          </cell>
          <cell r="AM195">
            <v>47.9</v>
          </cell>
          <cell r="AN195">
            <v>48.96</v>
          </cell>
          <cell r="AO195">
            <v>50.01</v>
          </cell>
          <cell r="AP195">
            <v>51.07</v>
          </cell>
          <cell r="AQ195">
            <v>52.12</v>
          </cell>
          <cell r="AR195">
            <v>53.18</v>
          </cell>
          <cell r="AS195">
            <v>54.23</v>
          </cell>
          <cell r="AT195">
            <v>55.29</v>
          </cell>
          <cell r="AU195">
            <v>56.35</v>
          </cell>
          <cell r="AV195">
            <v>57.4</v>
          </cell>
          <cell r="AW195">
            <v>58.46</v>
          </cell>
          <cell r="AX195">
            <v>59.51</v>
          </cell>
          <cell r="AY195">
            <v>60.57</v>
          </cell>
          <cell r="AZ195">
            <v>61.62</v>
          </cell>
          <cell r="BA195">
            <v>62.68</v>
          </cell>
          <cell r="BB195">
            <v>63.73</v>
          </cell>
          <cell r="BC195">
            <v>53.15</v>
          </cell>
        </row>
        <row r="196">
          <cell r="AD196">
            <v>30</v>
          </cell>
          <cell r="AE196">
            <v>39.840000000000003</v>
          </cell>
          <cell r="AF196">
            <v>41.1</v>
          </cell>
          <cell r="AG196">
            <v>42.36</v>
          </cell>
          <cell r="AH196">
            <v>44.07</v>
          </cell>
          <cell r="AI196">
            <v>45.17</v>
          </cell>
          <cell r="AJ196">
            <v>46.26</v>
          </cell>
          <cell r="AK196">
            <v>47.35</v>
          </cell>
          <cell r="AL196">
            <v>48.44</v>
          </cell>
          <cell r="AM196">
            <v>49.53</v>
          </cell>
          <cell r="AN196">
            <v>50.63</v>
          </cell>
          <cell r="AO196">
            <v>51.72</v>
          </cell>
          <cell r="AP196">
            <v>52.81</v>
          </cell>
          <cell r="AQ196">
            <v>53.9</v>
          </cell>
          <cell r="AR196">
            <v>54.99</v>
          </cell>
          <cell r="AS196">
            <v>56.09</v>
          </cell>
          <cell r="AT196">
            <v>57.18</v>
          </cell>
          <cell r="AU196">
            <v>58.27</v>
          </cell>
          <cell r="AV196">
            <v>59.36</v>
          </cell>
          <cell r="AW196">
            <v>60.45</v>
          </cell>
          <cell r="AX196">
            <v>61.55</v>
          </cell>
          <cell r="AY196">
            <v>62.64</v>
          </cell>
          <cell r="AZ196">
            <v>63.73</v>
          </cell>
          <cell r="BA196">
            <v>64.819999999999993</v>
          </cell>
          <cell r="BB196">
            <v>65.91</v>
          </cell>
          <cell r="BC196">
            <v>54.96</v>
          </cell>
        </row>
        <row r="197">
          <cell r="AD197">
            <v>31</v>
          </cell>
          <cell r="AE197">
            <v>41.15</v>
          </cell>
          <cell r="AF197">
            <v>42.45</v>
          </cell>
          <cell r="AG197">
            <v>43.75</v>
          </cell>
          <cell r="AH197">
            <v>45.51</v>
          </cell>
          <cell r="AI197">
            <v>46.64</v>
          </cell>
          <cell r="AJ197">
            <v>47.77</v>
          </cell>
          <cell r="AK197">
            <v>48.9</v>
          </cell>
          <cell r="AL197">
            <v>50.03</v>
          </cell>
          <cell r="AM197">
            <v>51.15</v>
          </cell>
          <cell r="AN197">
            <v>52.28</v>
          </cell>
          <cell r="AO197">
            <v>53.41</v>
          </cell>
          <cell r="AP197">
            <v>54.54</v>
          </cell>
          <cell r="AQ197">
            <v>55.67</v>
          </cell>
          <cell r="AR197">
            <v>56.8</v>
          </cell>
          <cell r="AS197">
            <v>57.92</v>
          </cell>
          <cell r="AT197">
            <v>59.05</v>
          </cell>
          <cell r="AU197">
            <v>60.18</v>
          </cell>
          <cell r="AV197">
            <v>61.31</v>
          </cell>
          <cell r="AW197">
            <v>62.44</v>
          </cell>
          <cell r="AX197">
            <v>63.57</v>
          </cell>
          <cell r="AY197">
            <v>64.69</v>
          </cell>
          <cell r="AZ197">
            <v>65.819999999999993</v>
          </cell>
          <cell r="BA197">
            <v>66.95</v>
          </cell>
          <cell r="BB197">
            <v>68.08</v>
          </cell>
          <cell r="BC197">
            <v>56.77</v>
          </cell>
        </row>
        <row r="198">
          <cell r="AD198">
            <v>32</v>
          </cell>
          <cell r="AE198">
            <v>42.46</v>
          </cell>
          <cell r="AF198">
            <v>43.8</v>
          </cell>
          <cell r="AG198">
            <v>45.14</v>
          </cell>
          <cell r="AH198">
            <v>46.96</v>
          </cell>
          <cell r="AI198">
            <v>48.13</v>
          </cell>
          <cell r="AJ198">
            <v>49.29</v>
          </cell>
          <cell r="AK198">
            <v>50.46</v>
          </cell>
          <cell r="AL198">
            <v>51.62</v>
          </cell>
          <cell r="AM198">
            <v>52.79</v>
          </cell>
          <cell r="AN198">
            <v>53.95</v>
          </cell>
          <cell r="AO198">
            <v>55.12</v>
          </cell>
          <cell r="AP198">
            <v>56.28</v>
          </cell>
          <cell r="AQ198">
            <v>57.45</v>
          </cell>
          <cell r="AR198">
            <v>58.61</v>
          </cell>
          <cell r="AS198">
            <v>59.78</v>
          </cell>
          <cell r="AT198">
            <v>60.94</v>
          </cell>
          <cell r="AU198">
            <v>62.11</v>
          </cell>
          <cell r="AV198">
            <v>63.27</v>
          </cell>
          <cell r="AW198">
            <v>64.44</v>
          </cell>
          <cell r="AX198">
            <v>65.599999999999994</v>
          </cell>
          <cell r="AY198">
            <v>66.77</v>
          </cell>
          <cell r="AZ198">
            <v>67.930000000000007</v>
          </cell>
          <cell r="BA198">
            <v>69.099999999999994</v>
          </cell>
          <cell r="BB198">
            <v>70.260000000000005</v>
          </cell>
          <cell r="BC198">
            <v>58.58</v>
          </cell>
        </row>
        <row r="199">
          <cell r="AD199">
            <v>33</v>
          </cell>
          <cell r="AE199">
            <v>43.76</v>
          </cell>
          <cell r="AF199">
            <v>45.15</v>
          </cell>
          <cell r="AG199">
            <v>46.53</v>
          </cell>
          <cell r="AH199">
            <v>48.41</v>
          </cell>
          <cell r="AI199">
            <v>49.61</v>
          </cell>
          <cell r="AJ199">
            <v>50.81</v>
          </cell>
          <cell r="AK199">
            <v>52.01</v>
          </cell>
          <cell r="AL199">
            <v>53.21</v>
          </cell>
          <cell r="AM199">
            <v>54.42</v>
          </cell>
          <cell r="AN199">
            <v>55.62</v>
          </cell>
          <cell r="AO199">
            <v>56.82</v>
          </cell>
          <cell r="AP199">
            <v>58.02</v>
          </cell>
          <cell r="AQ199">
            <v>59.22</v>
          </cell>
          <cell r="AR199">
            <v>60.42</v>
          </cell>
          <cell r="AS199">
            <v>61.62</v>
          </cell>
          <cell r="AT199">
            <v>62.82</v>
          </cell>
          <cell r="AU199">
            <v>64.02</v>
          </cell>
          <cell r="AV199">
            <v>65.23</v>
          </cell>
          <cell r="AW199">
            <v>66.430000000000007</v>
          </cell>
          <cell r="AX199">
            <v>67.63</v>
          </cell>
          <cell r="AY199">
            <v>68.83</v>
          </cell>
          <cell r="AZ199">
            <v>70.03</v>
          </cell>
          <cell r="BA199">
            <v>71.23</v>
          </cell>
          <cell r="BB199">
            <v>72.430000000000007</v>
          </cell>
          <cell r="BC199">
            <v>60.39</v>
          </cell>
        </row>
        <row r="200">
          <cell r="AD200">
            <v>34</v>
          </cell>
          <cell r="AE200">
            <v>45.07</v>
          </cell>
          <cell r="AF200">
            <v>16.5</v>
          </cell>
          <cell r="AG200">
            <v>47.92</v>
          </cell>
          <cell r="AH200">
            <v>49.86</v>
          </cell>
          <cell r="AI200">
            <v>51.09</v>
          </cell>
          <cell r="AJ200">
            <v>52.33</v>
          </cell>
          <cell r="AK200">
            <v>53.57</v>
          </cell>
          <cell r="AL200">
            <v>54.81</v>
          </cell>
          <cell r="AM200">
            <v>56.04</v>
          </cell>
          <cell r="AN200">
            <v>57.28</v>
          </cell>
          <cell r="AO200">
            <v>58.52</v>
          </cell>
          <cell r="AP200">
            <v>59.76</v>
          </cell>
          <cell r="AQ200">
            <v>61</v>
          </cell>
          <cell r="AR200">
            <v>62.23</v>
          </cell>
          <cell r="AS200">
            <v>63.47</v>
          </cell>
          <cell r="AT200">
            <v>64.709999999999994</v>
          </cell>
          <cell r="AU200">
            <v>65.95</v>
          </cell>
          <cell r="AV200">
            <v>67.180000000000007</v>
          </cell>
          <cell r="AW200">
            <v>68.42</v>
          </cell>
          <cell r="AX200">
            <v>69.66</v>
          </cell>
          <cell r="AY200">
            <v>70.900000000000006</v>
          </cell>
          <cell r="AZ200">
            <v>72.13</v>
          </cell>
          <cell r="BA200">
            <v>73.37</v>
          </cell>
          <cell r="BB200">
            <v>74.61</v>
          </cell>
          <cell r="BC200">
            <v>62.2</v>
          </cell>
        </row>
        <row r="201">
          <cell r="AD201">
            <v>35</v>
          </cell>
          <cell r="AE201">
            <v>46.38</v>
          </cell>
          <cell r="AF201">
            <v>47.85</v>
          </cell>
          <cell r="AG201">
            <v>49.32</v>
          </cell>
          <cell r="AH201">
            <v>51.29</v>
          </cell>
          <cell r="AI201">
            <v>52.57</v>
          </cell>
          <cell r="AJ201">
            <v>53.84</v>
          </cell>
          <cell r="AK201">
            <v>55.11</v>
          </cell>
          <cell r="AL201">
            <v>56.39</v>
          </cell>
          <cell r="AM201">
            <v>57.66</v>
          </cell>
          <cell r="AN201">
            <v>58.94</v>
          </cell>
          <cell r="AO201">
            <v>60.21</v>
          </cell>
          <cell r="AP201">
            <v>61.48</v>
          </cell>
          <cell r="AQ201">
            <v>62.76</v>
          </cell>
          <cell r="AR201">
            <v>64.03</v>
          </cell>
          <cell r="AS201">
            <v>65.31</v>
          </cell>
          <cell r="AT201">
            <v>66.58</v>
          </cell>
          <cell r="AU201">
            <v>67.849999999999994</v>
          </cell>
          <cell r="AV201">
            <v>69.13</v>
          </cell>
          <cell r="AW201">
            <v>70.400000000000006</v>
          </cell>
          <cell r="AX201">
            <v>71.680000000000007</v>
          </cell>
          <cell r="AY201">
            <v>72.95</v>
          </cell>
          <cell r="AZ201">
            <v>74.22</v>
          </cell>
          <cell r="BA201">
            <v>75.5</v>
          </cell>
          <cell r="BB201">
            <v>76.77</v>
          </cell>
          <cell r="BC201">
            <v>64.02</v>
          </cell>
        </row>
        <row r="202">
          <cell r="AD202">
            <v>36</v>
          </cell>
          <cell r="AE202">
            <v>47.68</v>
          </cell>
          <cell r="AF202">
            <v>49.19</v>
          </cell>
          <cell r="AG202">
            <v>50.71</v>
          </cell>
          <cell r="AH202">
            <v>52.74</v>
          </cell>
          <cell r="AI202">
            <v>54.05</v>
          </cell>
          <cell r="AJ202">
            <v>55.36</v>
          </cell>
          <cell r="AK202">
            <v>56.67</v>
          </cell>
          <cell r="AL202">
            <v>57.98</v>
          </cell>
          <cell r="AM202">
            <v>59.29</v>
          </cell>
          <cell r="AN202">
            <v>60.6</v>
          </cell>
          <cell r="AO202">
            <v>61.91</v>
          </cell>
          <cell r="AP202">
            <v>63.22</v>
          </cell>
          <cell r="AQ202">
            <v>64.53</v>
          </cell>
          <cell r="AR202">
            <v>65.849999999999994</v>
          </cell>
          <cell r="AS202">
            <v>67.16</v>
          </cell>
          <cell r="AT202">
            <v>68.47</v>
          </cell>
          <cell r="AU202">
            <v>69.78</v>
          </cell>
          <cell r="AV202">
            <v>71.09</v>
          </cell>
          <cell r="AW202">
            <v>72.400000000000006</v>
          </cell>
          <cell r="AX202">
            <v>73.709999999999994</v>
          </cell>
          <cell r="AY202">
            <v>75.02</v>
          </cell>
          <cell r="AZ202">
            <v>76.33</v>
          </cell>
          <cell r="BA202">
            <v>77.64</v>
          </cell>
          <cell r="BB202">
            <v>78.95</v>
          </cell>
          <cell r="BC202">
            <v>65.83</v>
          </cell>
        </row>
        <row r="203">
          <cell r="AD203">
            <v>37</v>
          </cell>
          <cell r="AE203">
            <v>48.99</v>
          </cell>
          <cell r="AF203">
            <v>50.54</v>
          </cell>
          <cell r="AG203">
            <v>52.1</v>
          </cell>
          <cell r="AH203">
            <v>54.19</v>
          </cell>
          <cell r="AI203">
            <v>55.54</v>
          </cell>
          <cell r="AJ203">
            <v>56.88</v>
          </cell>
          <cell r="AK203">
            <v>58.23</v>
          </cell>
          <cell r="AL203">
            <v>59.58</v>
          </cell>
          <cell r="AM203">
            <v>60.92</v>
          </cell>
          <cell r="AN203">
            <v>62.27</v>
          </cell>
          <cell r="AO203">
            <v>63.62</v>
          </cell>
          <cell r="AP203">
            <v>64.959999999999994</v>
          </cell>
          <cell r="AQ203">
            <v>66.31</v>
          </cell>
          <cell r="AR203">
            <v>67.66</v>
          </cell>
          <cell r="AS203">
            <v>69</v>
          </cell>
          <cell r="AT203">
            <v>70.349999999999994</v>
          </cell>
          <cell r="AU203">
            <v>71.7</v>
          </cell>
          <cell r="AV203">
            <v>73.040000000000006</v>
          </cell>
          <cell r="AW203">
            <v>74.39</v>
          </cell>
          <cell r="AX203">
            <v>75.739999999999995</v>
          </cell>
          <cell r="AY203">
            <v>77.09</v>
          </cell>
          <cell r="AZ203">
            <v>78.430000000000007</v>
          </cell>
          <cell r="BA203">
            <v>79.78</v>
          </cell>
          <cell r="BB203">
            <v>81.13</v>
          </cell>
          <cell r="BC203">
            <v>67.64</v>
          </cell>
        </row>
        <row r="204">
          <cell r="AD204">
            <v>38</v>
          </cell>
          <cell r="AE204">
            <v>50.29</v>
          </cell>
          <cell r="AF204">
            <v>51.89</v>
          </cell>
          <cell r="AG204">
            <v>53.49</v>
          </cell>
          <cell r="AH204">
            <v>55.64</v>
          </cell>
          <cell r="AI204">
            <v>57.02</v>
          </cell>
          <cell r="AJ204">
            <v>58.4</v>
          </cell>
          <cell r="AK204">
            <v>59.79</v>
          </cell>
          <cell r="AL204">
            <v>61.17</v>
          </cell>
          <cell r="AM204">
            <v>62.55</v>
          </cell>
          <cell r="AN204">
            <v>63.94</v>
          </cell>
          <cell r="AO204">
            <v>65.319999999999993</v>
          </cell>
          <cell r="AP204">
            <v>66.7</v>
          </cell>
          <cell r="AQ204">
            <v>68.09</v>
          </cell>
          <cell r="AR204">
            <v>69.47</v>
          </cell>
          <cell r="AS204">
            <v>70.849999999999994</v>
          </cell>
          <cell r="AT204">
            <v>72.239999999999995</v>
          </cell>
          <cell r="AU204">
            <v>73.62</v>
          </cell>
          <cell r="AV204">
            <v>75</v>
          </cell>
          <cell r="AW204">
            <v>76.38</v>
          </cell>
          <cell r="AX204">
            <v>77.77</v>
          </cell>
          <cell r="AY204">
            <v>79.150000000000006</v>
          </cell>
          <cell r="AZ204">
            <v>80.53</v>
          </cell>
          <cell r="BA204">
            <v>81.92</v>
          </cell>
          <cell r="BB204">
            <v>83.3</v>
          </cell>
          <cell r="BC204">
            <v>69.45</v>
          </cell>
        </row>
        <row r="205">
          <cell r="AD205">
            <v>39</v>
          </cell>
          <cell r="AE205">
            <v>51.6</v>
          </cell>
          <cell r="AF205">
            <v>53.24</v>
          </cell>
          <cell r="AG205">
            <v>54.88</v>
          </cell>
          <cell r="AH205">
            <v>57.08</v>
          </cell>
          <cell r="AI205">
            <v>58.5</v>
          </cell>
          <cell r="AJ205">
            <v>59.92</v>
          </cell>
          <cell r="AK205">
            <v>61.34</v>
          </cell>
          <cell r="AL205">
            <v>62.76</v>
          </cell>
          <cell r="AM205">
            <v>64.180000000000007</v>
          </cell>
          <cell r="AN205">
            <v>65.599999999999994</v>
          </cell>
          <cell r="AO205">
            <v>67.02</v>
          </cell>
          <cell r="AP205">
            <v>68.44</v>
          </cell>
          <cell r="AQ205">
            <v>69.86</v>
          </cell>
          <cell r="AR205">
            <v>71.28</v>
          </cell>
          <cell r="AS205">
            <v>72.7</v>
          </cell>
          <cell r="AT205">
            <v>74.12</v>
          </cell>
          <cell r="AU205">
            <v>75.540000000000006</v>
          </cell>
          <cell r="AV205">
            <v>76.95</v>
          </cell>
          <cell r="AW205">
            <v>78.37</v>
          </cell>
          <cell r="AX205">
            <v>79.790000000000006</v>
          </cell>
          <cell r="AY205">
            <v>81.209999999999994</v>
          </cell>
          <cell r="AZ205">
            <v>82.63</v>
          </cell>
          <cell r="BA205">
            <v>84.05</v>
          </cell>
          <cell r="BB205">
            <v>85.47</v>
          </cell>
          <cell r="BC205">
            <v>71.260000000000005</v>
          </cell>
        </row>
        <row r="206">
          <cell r="AD206">
            <v>40</v>
          </cell>
          <cell r="AE206">
            <v>52.91</v>
          </cell>
          <cell r="AF206">
            <v>54.59</v>
          </cell>
          <cell r="AG206">
            <v>56.27</v>
          </cell>
          <cell r="AH206">
            <v>58.52</v>
          </cell>
          <cell r="AI206">
            <v>59.98</v>
          </cell>
          <cell r="AJ206">
            <v>61.43</v>
          </cell>
          <cell r="AK206">
            <v>62.89</v>
          </cell>
          <cell r="AL206">
            <v>64.34</v>
          </cell>
          <cell r="AM206">
            <v>65.8</v>
          </cell>
          <cell r="AN206">
            <v>67.260000000000005</v>
          </cell>
          <cell r="AO206">
            <v>68.709999999999994</v>
          </cell>
          <cell r="AP206">
            <v>70.17</v>
          </cell>
          <cell r="AQ206">
            <v>71.62</v>
          </cell>
          <cell r="AR206">
            <v>73.08</v>
          </cell>
          <cell r="AS206">
            <v>74.540000000000006</v>
          </cell>
          <cell r="AT206">
            <v>75.989999999999995</v>
          </cell>
          <cell r="AU206">
            <v>77.45</v>
          </cell>
          <cell r="AV206">
            <v>78.900000000000006</v>
          </cell>
          <cell r="AW206">
            <v>80.36</v>
          </cell>
          <cell r="AX206">
            <v>81.819999999999993</v>
          </cell>
          <cell r="AY206">
            <v>83.27</v>
          </cell>
          <cell r="AZ206">
            <v>84.73</v>
          </cell>
          <cell r="BA206">
            <v>86.18</v>
          </cell>
          <cell r="BB206">
            <v>87.64</v>
          </cell>
          <cell r="BC206">
            <v>73.069999999999993</v>
          </cell>
        </row>
        <row r="207">
          <cell r="AD207">
            <v>41</v>
          </cell>
          <cell r="AE207">
            <v>54.21</v>
          </cell>
          <cell r="AF207">
            <v>55.94</v>
          </cell>
          <cell r="AG207">
            <v>57.66</v>
          </cell>
          <cell r="AH207">
            <v>59.97</v>
          </cell>
          <cell r="AI207">
            <v>61.46</v>
          </cell>
          <cell r="AJ207">
            <v>62.96</v>
          </cell>
          <cell r="AK207">
            <v>64.45</v>
          </cell>
          <cell r="AL207">
            <v>65.94</v>
          </cell>
          <cell r="AM207">
            <v>67.430000000000007</v>
          </cell>
          <cell r="AN207">
            <v>68.930000000000007</v>
          </cell>
          <cell r="AO207">
            <v>70.42</v>
          </cell>
          <cell r="AP207">
            <v>71.91</v>
          </cell>
          <cell r="AQ207">
            <v>73.400000000000006</v>
          </cell>
          <cell r="AR207">
            <v>74.900000000000006</v>
          </cell>
          <cell r="AS207">
            <v>76.39</v>
          </cell>
          <cell r="AT207">
            <v>77.88</v>
          </cell>
          <cell r="AU207">
            <v>79.37</v>
          </cell>
          <cell r="AV207">
            <v>80.87</v>
          </cell>
          <cell r="AW207">
            <v>82.36</v>
          </cell>
          <cell r="AX207">
            <v>83.85</v>
          </cell>
          <cell r="AY207">
            <v>85.34</v>
          </cell>
          <cell r="AZ207">
            <v>86.83</v>
          </cell>
          <cell r="BA207">
            <v>88.33</v>
          </cell>
          <cell r="BB207">
            <v>89.82</v>
          </cell>
          <cell r="BC207">
            <v>74.88</v>
          </cell>
        </row>
        <row r="208">
          <cell r="AD208">
            <v>42</v>
          </cell>
          <cell r="AE208">
            <v>55.52</v>
          </cell>
          <cell r="AF208">
            <v>57.28</v>
          </cell>
          <cell r="AG208">
            <v>59.05</v>
          </cell>
          <cell r="AH208">
            <v>61.42</v>
          </cell>
          <cell r="AI208">
            <v>62.95</v>
          </cell>
          <cell r="AJ208">
            <v>64.47</v>
          </cell>
          <cell r="AK208">
            <v>66</v>
          </cell>
          <cell r="AL208">
            <v>67.53</v>
          </cell>
          <cell r="AM208">
            <v>69.06</v>
          </cell>
          <cell r="AN208">
            <v>70.59</v>
          </cell>
          <cell r="AO208">
            <v>72.12</v>
          </cell>
          <cell r="AP208">
            <v>73.650000000000006</v>
          </cell>
          <cell r="AQ208">
            <v>75.180000000000007</v>
          </cell>
          <cell r="AR208">
            <v>76.709999999999994</v>
          </cell>
          <cell r="AS208">
            <v>78.23</v>
          </cell>
          <cell r="AT208">
            <v>79.760000000000005</v>
          </cell>
          <cell r="AU208">
            <v>81.290000000000006</v>
          </cell>
          <cell r="AV208">
            <v>82.82</v>
          </cell>
          <cell r="AW208">
            <v>84.35</v>
          </cell>
          <cell r="AX208">
            <v>85.88</v>
          </cell>
          <cell r="AY208">
            <v>87.41</v>
          </cell>
          <cell r="AZ208">
            <v>88.94</v>
          </cell>
          <cell r="BA208">
            <v>90.46</v>
          </cell>
          <cell r="BB208">
            <v>91.99</v>
          </cell>
          <cell r="BC208">
            <v>76.69</v>
          </cell>
        </row>
        <row r="209">
          <cell r="AD209">
            <v>43</v>
          </cell>
          <cell r="AE209">
            <v>56.83</v>
          </cell>
          <cell r="AF209">
            <v>58.63</v>
          </cell>
          <cell r="AG209">
            <v>60.44</v>
          </cell>
          <cell r="AH209">
            <v>62.86</v>
          </cell>
          <cell r="AI209">
            <v>64.42</v>
          </cell>
          <cell r="AJ209">
            <v>65.989999999999995</v>
          </cell>
          <cell r="AK209">
            <v>67.55</v>
          </cell>
          <cell r="AL209">
            <v>69.12</v>
          </cell>
          <cell r="AM209">
            <v>70.680000000000007</v>
          </cell>
          <cell r="AN209">
            <v>72.25</v>
          </cell>
          <cell r="AO209">
            <v>73.81</v>
          </cell>
          <cell r="AP209">
            <v>75.38</v>
          </cell>
          <cell r="AQ209">
            <v>76.94</v>
          </cell>
          <cell r="AR209">
            <v>78.510000000000005</v>
          </cell>
          <cell r="AS209">
            <v>80.069999999999993</v>
          </cell>
          <cell r="AT209">
            <v>81.64</v>
          </cell>
          <cell r="AU209">
            <v>83.2</v>
          </cell>
          <cell r="AV209">
            <v>84.77</v>
          </cell>
          <cell r="AW209">
            <v>86.33</v>
          </cell>
          <cell r="AX209">
            <v>87.9</v>
          </cell>
          <cell r="AY209">
            <v>89.46</v>
          </cell>
          <cell r="AZ209">
            <v>91.03</v>
          </cell>
          <cell r="BA209">
            <v>92.59</v>
          </cell>
          <cell r="BB209">
            <v>94.16</v>
          </cell>
          <cell r="BC209">
            <v>78.5</v>
          </cell>
        </row>
        <row r="210">
          <cell r="AD210">
            <v>44</v>
          </cell>
          <cell r="AE210">
            <v>58.13</v>
          </cell>
          <cell r="AF210">
            <v>59.98</v>
          </cell>
          <cell r="AG210">
            <v>61.83</v>
          </cell>
          <cell r="AH210">
            <v>64.3</v>
          </cell>
          <cell r="AI210">
            <v>65.91</v>
          </cell>
          <cell r="AJ210">
            <v>67.510000000000005</v>
          </cell>
          <cell r="AK210">
            <v>69.11</v>
          </cell>
          <cell r="AL210">
            <v>70.709999999999994</v>
          </cell>
          <cell r="AM210">
            <v>72.31</v>
          </cell>
          <cell r="AN210">
            <v>73.91</v>
          </cell>
          <cell r="AO210">
            <v>75.52</v>
          </cell>
          <cell r="AP210">
            <v>77.12</v>
          </cell>
          <cell r="AQ210">
            <v>78.72</v>
          </cell>
          <cell r="AR210">
            <v>80.319999999999993</v>
          </cell>
          <cell r="AS210">
            <v>81.92</v>
          </cell>
          <cell r="AT210">
            <v>83.52</v>
          </cell>
          <cell r="AU210">
            <v>85.13</v>
          </cell>
          <cell r="AV210">
            <v>86.73</v>
          </cell>
          <cell r="AW210">
            <v>88.33</v>
          </cell>
          <cell r="AX210">
            <v>89.93</v>
          </cell>
          <cell r="AY210">
            <v>91.53</v>
          </cell>
          <cell r="AZ210">
            <v>93.13</v>
          </cell>
          <cell r="BA210">
            <v>94.73</v>
          </cell>
          <cell r="BB210">
            <v>96.34</v>
          </cell>
          <cell r="BC210">
            <v>80.31</v>
          </cell>
        </row>
        <row r="211">
          <cell r="AD211">
            <v>45</v>
          </cell>
          <cell r="AE211">
            <v>59.44</v>
          </cell>
          <cell r="AF211">
            <v>61.33</v>
          </cell>
          <cell r="AG211">
            <v>63.22</v>
          </cell>
          <cell r="AH211">
            <v>65.739999999999995</v>
          </cell>
          <cell r="AI211">
            <v>67.38</v>
          </cell>
          <cell r="AJ211">
            <v>69.02</v>
          </cell>
          <cell r="AK211">
            <v>70.66</v>
          </cell>
          <cell r="AL211">
            <v>72.3</v>
          </cell>
          <cell r="AM211">
            <v>73.930000000000007</v>
          </cell>
          <cell r="AN211">
            <v>75.569999999999993</v>
          </cell>
          <cell r="AO211">
            <v>77.209999999999994</v>
          </cell>
          <cell r="AP211">
            <v>78.849999999999994</v>
          </cell>
          <cell r="AQ211">
            <v>80.489999999999995</v>
          </cell>
          <cell r="AR211">
            <v>82.12</v>
          </cell>
          <cell r="AS211">
            <v>83.76</v>
          </cell>
          <cell r="AT211">
            <v>85.4</v>
          </cell>
          <cell r="AU211">
            <v>87.04</v>
          </cell>
          <cell r="AV211">
            <v>88.68</v>
          </cell>
          <cell r="AW211">
            <v>90.31</v>
          </cell>
          <cell r="AX211">
            <v>91.95</v>
          </cell>
          <cell r="AY211">
            <v>93.59</v>
          </cell>
          <cell r="AZ211">
            <v>95.23</v>
          </cell>
          <cell r="BA211">
            <v>96.87</v>
          </cell>
          <cell r="BB211">
            <v>98.5</v>
          </cell>
          <cell r="BC211">
            <v>82.12</v>
          </cell>
        </row>
        <row r="212">
          <cell r="AD212">
            <v>46</v>
          </cell>
          <cell r="AE212">
            <v>60.75</v>
          </cell>
          <cell r="AF212">
            <v>62.68</v>
          </cell>
          <cell r="AG212">
            <v>64.61</v>
          </cell>
          <cell r="AH212">
            <v>67.19</v>
          </cell>
          <cell r="AI212">
            <v>68.87</v>
          </cell>
          <cell r="AJ212">
            <v>70.540000000000006</v>
          </cell>
          <cell r="AK212">
            <v>72.22</v>
          </cell>
          <cell r="AL212">
            <v>73.89</v>
          </cell>
          <cell r="AM212">
            <v>75.569999999999993</v>
          </cell>
          <cell r="AN212">
            <v>77.239999999999995</v>
          </cell>
          <cell r="AO212">
            <v>78.91</v>
          </cell>
          <cell r="AP212">
            <v>80.59</v>
          </cell>
          <cell r="AQ212">
            <v>82.26</v>
          </cell>
          <cell r="AR212">
            <v>83.94</v>
          </cell>
          <cell r="AS212">
            <v>85.61</v>
          </cell>
          <cell r="AT212">
            <v>87.29</v>
          </cell>
          <cell r="AU212">
            <v>88.96</v>
          </cell>
          <cell r="AV212">
            <v>90.64</v>
          </cell>
          <cell r="AW212">
            <v>92.31</v>
          </cell>
          <cell r="AX212">
            <v>93.98</v>
          </cell>
          <cell r="AY212">
            <v>95.66</v>
          </cell>
          <cell r="AZ212">
            <v>97.33</v>
          </cell>
          <cell r="BA212">
            <v>99.01</v>
          </cell>
          <cell r="BB212">
            <v>100.68</v>
          </cell>
          <cell r="BC212">
            <v>83.93</v>
          </cell>
        </row>
        <row r="213">
          <cell r="AD213">
            <v>47</v>
          </cell>
          <cell r="AE213">
            <v>62.05</v>
          </cell>
          <cell r="AF213">
            <v>64.03</v>
          </cell>
          <cell r="AG213">
            <v>66</v>
          </cell>
          <cell r="AH213">
            <v>68.63</v>
          </cell>
          <cell r="AI213">
            <v>70.34</v>
          </cell>
          <cell r="AJ213">
            <v>72.05</v>
          </cell>
          <cell r="AK213">
            <v>73.760000000000005</v>
          </cell>
          <cell r="AL213">
            <v>75.48</v>
          </cell>
          <cell r="AM213">
            <v>77.19</v>
          </cell>
          <cell r="AN213">
            <v>78.900000000000006</v>
          </cell>
          <cell r="AO213">
            <v>80.61</v>
          </cell>
          <cell r="AP213">
            <v>82.32</v>
          </cell>
          <cell r="AQ213">
            <v>84.03</v>
          </cell>
          <cell r="AR213">
            <v>85.74</v>
          </cell>
          <cell r="AS213">
            <v>87.45</v>
          </cell>
          <cell r="AT213">
            <v>89.16</v>
          </cell>
          <cell r="AU213">
            <v>90.87</v>
          </cell>
          <cell r="AV213">
            <v>92.58</v>
          </cell>
          <cell r="AW213">
            <v>94.29</v>
          </cell>
          <cell r="AX213">
            <v>96.01</v>
          </cell>
          <cell r="AY213">
            <v>97.72</v>
          </cell>
          <cell r="AZ213">
            <v>99.43</v>
          </cell>
          <cell r="BA213">
            <v>101.14</v>
          </cell>
          <cell r="BB213">
            <v>102.85</v>
          </cell>
          <cell r="BC213">
            <v>85.74</v>
          </cell>
        </row>
        <row r="214">
          <cell r="AD214">
            <v>48</v>
          </cell>
          <cell r="AE214">
            <v>63.36</v>
          </cell>
          <cell r="AF214">
            <v>65.37</v>
          </cell>
          <cell r="AG214">
            <v>67.39</v>
          </cell>
          <cell r="AH214">
            <v>70.08</v>
          </cell>
          <cell r="AI214">
            <v>71.83</v>
          </cell>
          <cell r="AJ214">
            <v>73.58</v>
          </cell>
          <cell r="AK214">
            <v>75.319999999999993</v>
          </cell>
          <cell r="AL214">
            <v>77.069999999999993</v>
          </cell>
          <cell r="AM214">
            <v>78.819999999999993</v>
          </cell>
          <cell r="AN214">
            <v>80.56</v>
          </cell>
          <cell r="AO214">
            <v>82.31</v>
          </cell>
          <cell r="AP214">
            <v>84.06</v>
          </cell>
          <cell r="AQ214">
            <v>85.81</v>
          </cell>
          <cell r="AR214">
            <v>87.55</v>
          </cell>
          <cell r="AS214">
            <v>89.3</v>
          </cell>
          <cell r="AT214">
            <v>91.05</v>
          </cell>
          <cell r="AU214">
            <v>92.79</v>
          </cell>
          <cell r="AV214">
            <v>94.54</v>
          </cell>
          <cell r="AW214">
            <v>96.29</v>
          </cell>
          <cell r="AX214">
            <v>98.04</v>
          </cell>
          <cell r="AY214">
            <v>99.78</v>
          </cell>
          <cell r="AZ214">
            <v>101.53</v>
          </cell>
          <cell r="BA214">
            <v>103.28</v>
          </cell>
          <cell r="BB214">
            <v>105.03</v>
          </cell>
          <cell r="BC214">
            <v>87.55</v>
          </cell>
        </row>
        <row r="215">
          <cell r="AD215">
            <v>49</v>
          </cell>
          <cell r="AE215">
            <v>64.66</v>
          </cell>
          <cell r="AF215">
            <v>66.72</v>
          </cell>
          <cell r="AG215">
            <v>68.78</v>
          </cell>
          <cell r="AH215">
            <v>71.52</v>
          </cell>
          <cell r="AI215">
            <v>73.3</v>
          </cell>
          <cell r="AJ215">
            <v>75.08</v>
          </cell>
          <cell r="AK215">
            <v>76.87</v>
          </cell>
          <cell r="AL215">
            <v>78.650000000000006</v>
          </cell>
          <cell r="AM215">
            <v>80.430000000000007</v>
          </cell>
          <cell r="AN215">
            <v>82.22</v>
          </cell>
          <cell r="AO215">
            <v>84</v>
          </cell>
          <cell r="AP215">
            <v>85.78</v>
          </cell>
          <cell r="AQ215">
            <v>87.57</v>
          </cell>
          <cell r="AR215">
            <v>89.35</v>
          </cell>
          <cell r="AS215">
            <v>91.13</v>
          </cell>
          <cell r="AT215">
            <v>92.92</v>
          </cell>
          <cell r="AU215">
            <v>94.7</v>
          </cell>
          <cell r="AV215">
            <v>96.49</v>
          </cell>
          <cell r="AW215">
            <v>98.27</v>
          </cell>
          <cell r="AX215">
            <v>100.05</v>
          </cell>
          <cell r="AY215">
            <v>101.84</v>
          </cell>
          <cell r="AZ215">
            <v>103.62</v>
          </cell>
          <cell r="BA215">
            <v>105.4</v>
          </cell>
          <cell r="BB215">
            <v>107.19</v>
          </cell>
          <cell r="BC215">
            <v>89.36</v>
          </cell>
        </row>
        <row r="216">
          <cell r="AD216">
            <v>50</v>
          </cell>
          <cell r="AE216">
            <v>65.97</v>
          </cell>
          <cell r="AF216">
            <v>68.069999999999993</v>
          </cell>
          <cell r="AG216">
            <v>70.17</v>
          </cell>
          <cell r="AH216">
            <v>72.959999999999994</v>
          </cell>
          <cell r="AI216">
            <v>74.78</v>
          </cell>
          <cell r="AJ216">
            <v>76.599999999999994</v>
          </cell>
          <cell r="AK216">
            <v>78.42</v>
          </cell>
          <cell r="AL216">
            <v>80.239999999999995</v>
          </cell>
          <cell r="AM216">
            <v>82.06</v>
          </cell>
          <cell r="AN216">
            <v>83.88</v>
          </cell>
          <cell r="AO216">
            <v>85.7</v>
          </cell>
          <cell r="AP216">
            <v>87.52</v>
          </cell>
          <cell r="AQ216">
            <v>89.34</v>
          </cell>
          <cell r="AR216">
            <v>91.16</v>
          </cell>
          <cell r="AS216">
            <v>92.98</v>
          </cell>
          <cell r="AT216">
            <v>94.8</v>
          </cell>
          <cell r="AU216">
            <v>96.62</v>
          </cell>
          <cell r="AV216">
            <v>98.44</v>
          </cell>
          <cell r="AW216">
            <v>100.26</v>
          </cell>
          <cell r="AX216">
            <v>102.08</v>
          </cell>
          <cell r="AY216">
            <v>103.9</v>
          </cell>
          <cell r="AZ216">
            <v>105.72</v>
          </cell>
          <cell r="BA216">
            <v>107.54</v>
          </cell>
          <cell r="BB216">
            <v>109.36</v>
          </cell>
          <cell r="BC216">
            <v>91.17</v>
          </cell>
        </row>
        <row r="217">
          <cell r="AD217">
            <v>51</v>
          </cell>
          <cell r="AE217">
            <v>67.28</v>
          </cell>
          <cell r="AF217">
            <v>69.42</v>
          </cell>
          <cell r="AG217">
            <v>71.56</v>
          </cell>
          <cell r="AH217">
            <v>74.41</v>
          </cell>
          <cell r="AI217">
            <v>76.27</v>
          </cell>
          <cell r="AJ217">
            <v>78.13</v>
          </cell>
          <cell r="AK217">
            <v>79.98</v>
          </cell>
          <cell r="AL217">
            <v>81.84</v>
          </cell>
          <cell r="AM217">
            <v>83.7</v>
          </cell>
          <cell r="AN217">
            <v>85.55</v>
          </cell>
          <cell r="AO217">
            <v>87.41</v>
          </cell>
          <cell r="AP217">
            <v>89.26</v>
          </cell>
          <cell r="AQ217">
            <v>91.12</v>
          </cell>
          <cell r="AR217">
            <v>92.98</v>
          </cell>
          <cell r="AS217">
            <v>94.83</v>
          </cell>
          <cell r="AT217">
            <v>96.69</v>
          </cell>
          <cell r="AU217">
            <v>98.55</v>
          </cell>
          <cell r="AV217">
            <v>100.4</v>
          </cell>
          <cell r="AW217">
            <v>102.26</v>
          </cell>
          <cell r="AX217">
            <v>104.12</v>
          </cell>
          <cell r="AY217">
            <v>105.97</v>
          </cell>
          <cell r="AZ217">
            <v>107.83</v>
          </cell>
          <cell r="BA217">
            <v>109.68</v>
          </cell>
          <cell r="BB217">
            <v>111.54</v>
          </cell>
          <cell r="BC217">
            <v>92.98</v>
          </cell>
        </row>
        <row r="218">
          <cell r="AD218">
            <v>52</v>
          </cell>
          <cell r="AE218">
            <v>68.58</v>
          </cell>
          <cell r="AF218">
            <v>70.77</v>
          </cell>
          <cell r="AG218">
            <v>72.95</v>
          </cell>
          <cell r="AH218">
            <v>75.849999999999994</v>
          </cell>
          <cell r="AI218">
            <v>77.739999999999995</v>
          </cell>
          <cell r="AJ218">
            <v>79.63</v>
          </cell>
          <cell r="AK218">
            <v>81.53</v>
          </cell>
          <cell r="AL218">
            <v>83.42</v>
          </cell>
          <cell r="AM218">
            <v>85.31</v>
          </cell>
          <cell r="AN218">
            <v>87.21</v>
          </cell>
          <cell r="AO218">
            <v>89.1</v>
          </cell>
          <cell r="AP218">
            <v>90.99</v>
          </cell>
          <cell r="AQ218">
            <v>92.88</v>
          </cell>
          <cell r="AR218">
            <v>94.78</v>
          </cell>
          <cell r="AS218">
            <v>96.67</v>
          </cell>
          <cell r="AT218">
            <v>98.56</v>
          </cell>
          <cell r="AU218">
            <v>100.46</v>
          </cell>
          <cell r="AV218">
            <v>102.35</v>
          </cell>
          <cell r="AW218">
            <v>104.24</v>
          </cell>
          <cell r="AX218">
            <v>106.13</v>
          </cell>
          <cell r="AY218">
            <v>108.03</v>
          </cell>
          <cell r="AZ218">
            <v>109.92</v>
          </cell>
          <cell r="BA218">
            <v>111.81</v>
          </cell>
          <cell r="BB218">
            <v>113.71</v>
          </cell>
          <cell r="BC218">
            <v>94.79</v>
          </cell>
        </row>
        <row r="219">
          <cell r="AD219">
            <v>53</v>
          </cell>
          <cell r="AE219">
            <v>69.89</v>
          </cell>
          <cell r="AF219">
            <v>72.12</v>
          </cell>
          <cell r="AG219">
            <v>74.34</v>
          </cell>
          <cell r="AH219">
            <v>77.290000000000006</v>
          </cell>
          <cell r="AI219">
            <v>79.22</v>
          </cell>
          <cell r="AJ219">
            <v>81.150000000000006</v>
          </cell>
          <cell r="AK219">
            <v>83.08</v>
          </cell>
          <cell r="AL219">
            <v>85.01</v>
          </cell>
          <cell r="AM219">
            <v>86.94</v>
          </cell>
          <cell r="AN219">
            <v>88.87</v>
          </cell>
          <cell r="AO219">
            <v>90.8</v>
          </cell>
          <cell r="AP219">
            <v>92.73</v>
          </cell>
          <cell r="AQ219">
            <v>94.66</v>
          </cell>
          <cell r="AR219">
            <v>96.59</v>
          </cell>
          <cell r="AS219">
            <v>98.52</v>
          </cell>
          <cell r="AT219">
            <v>100.45</v>
          </cell>
          <cell r="AU219">
            <v>102.37</v>
          </cell>
          <cell r="AV219">
            <v>104.3</v>
          </cell>
          <cell r="AW219">
            <v>106.23</v>
          </cell>
          <cell r="AX219">
            <v>108.16</v>
          </cell>
          <cell r="AY219">
            <v>110.09</v>
          </cell>
          <cell r="AZ219">
            <v>112.02</v>
          </cell>
          <cell r="BA219">
            <v>113.95</v>
          </cell>
          <cell r="BB219">
            <v>115.88</v>
          </cell>
          <cell r="BC219">
            <v>96.6</v>
          </cell>
        </row>
        <row r="220">
          <cell r="AD220">
            <v>54</v>
          </cell>
          <cell r="AE220">
            <v>71.2</v>
          </cell>
          <cell r="AF220">
            <v>73.459999999999994</v>
          </cell>
          <cell r="AG220">
            <v>75.73</v>
          </cell>
          <cell r="AH220">
            <v>78.75</v>
          </cell>
          <cell r="AI220">
            <v>80.72</v>
          </cell>
          <cell r="AJ220">
            <v>82.68</v>
          </cell>
          <cell r="AK220">
            <v>84.65</v>
          </cell>
          <cell r="AL220">
            <v>86.61</v>
          </cell>
          <cell r="AM220">
            <v>88.58</v>
          </cell>
          <cell r="AN220">
            <v>90.54</v>
          </cell>
          <cell r="AO220">
            <v>92.51</v>
          </cell>
          <cell r="AP220">
            <v>94.47</v>
          </cell>
          <cell r="AQ220">
            <v>96.44</v>
          </cell>
          <cell r="AR220">
            <v>98.41</v>
          </cell>
          <cell r="AS220">
            <v>100.37</v>
          </cell>
          <cell r="AT220">
            <v>102.34</v>
          </cell>
          <cell r="AU220">
            <v>104.3</v>
          </cell>
          <cell r="AV220">
            <v>106.27</v>
          </cell>
          <cell r="AW220">
            <v>108.23</v>
          </cell>
          <cell r="AX220">
            <v>110.2</v>
          </cell>
          <cell r="AY220">
            <v>112.16</v>
          </cell>
          <cell r="AZ220">
            <v>114.13</v>
          </cell>
          <cell r="BA220">
            <v>116.1</v>
          </cell>
          <cell r="BB220">
            <v>118.06</v>
          </cell>
          <cell r="BC220">
            <v>98.41</v>
          </cell>
        </row>
        <row r="221">
          <cell r="AD221">
            <v>55</v>
          </cell>
          <cell r="AE221">
            <v>72.5</v>
          </cell>
          <cell r="AF221">
            <v>74.81</v>
          </cell>
          <cell r="AG221">
            <v>77.12</v>
          </cell>
          <cell r="AH221">
            <v>80.180000000000007</v>
          </cell>
          <cell r="AI221">
            <v>82.19</v>
          </cell>
          <cell r="AJ221">
            <v>84.19</v>
          </cell>
          <cell r="AK221">
            <v>86.19</v>
          </cell>
          <cell r="AL221">
            <v>88.19</v>
          </cell>
          <cell r="AM221">
            <v>90.19</v>
          </cell>
          <cell r="AN221">
            <v>92.2</v>
          </cell>
          <cell r="AO221">
            <v>94.2</v>
          </cell>
          <cell r="AP221">
            <v>96.2</v>
          </cell>
          <cell r="AQ221">
            <v>98.2</v>
          </cell>
          <cell r="AR221">
            <v>100.2</v>
          </cell>
          <cell r="AS221">
            <v>102.21</v>
          </cell>
          <cell r="AT221">
            <v>104.21</v>
          </cell>
          <cell r="AU221">
            <v>106.21</v>
          </cell>
          <cell r="AV221">
            <v>108.21</v>
          </cell>
          <cell r="AW221">
            <v>110.21</v>
          </cell>
          <cell r="AX221">
            <v>112.22</v>
          </cell>
          <cell r="AY221">
            <v>114.22</v>
          </cell>
          <cell r="AZ221">
            <v>116.22</v>
          </cell>
          <cell r="BA221">
            <v>118.22</v>
          </cell>
          <cell r="BB221">
            <v>120.22</v>
          </cell>
          <cell r="BC221">
            <v>100.22</v>
          </cell>
        </row>
        <row r="222">
          <cell r="AD222">
            <v>56</v>
          </cell>
          <cell r="AE222">
            <v>73.81</v>
          </cell>
          <cell r="AF222">
            <v>76.16</v>
          </cell>
          <cell r="AG222">
            <v>78.510000000000005</v>
          </cell>
          <cell r="AH222">
            <v>81.63</v>
          </cell>
          <cell r="AI222">
            <v>83.66</v>
          </cell>
          <cell r="AJ222">
            <v>85.7</v>
          </cell>
          <cell r="AK222">
            <v>87.74</v>
          </cell>
          <cell r="AL222">
            <v>89.78</v>
          </cell>
          <cell r="AM222">
            <v>91.82</v>
          </cell>
          <cell r="AN222">
            <v>93.86</v>
          </cell>
          <cell r="AO222">
            <v>95.89</v>
          </cell>
          <cell r="AP222">
            <v>97.93</v>
          </cell>
          <cell r="AQ222">
            <v>99.97</v>
          </cell>
          <cell r="AR222">
            <v>102.01</v>
          </cell>
          <cell r="AS222">
            <v>104.05</v>
          </cell>
          <cell r="AT222">
            <v>106.09</v>
          </cell>
          <cell r="AU222">
            <v>108.13</v>
          </cell>
          <cell r="AV222">
            <v>110.16</v>
          </cell>
          <cell r="AW222">
            <v>112.2</v>
          </cell>
          <cell r="AX222">
            <v>114.24</v>
          </cell>
          <cell r="AY222">
            <v>116.28</v>
          </cell>
          <cell r="AZ222">
            <v>118.32</v>
          </cell>
          <cell r="BA222">
            <v>120.36</v>
          </cell>
          <cell r="BB222">
            <v>122.39</v>
          </cell>
          <cell r="BC222">
            <v>102.03</v>
          </cell>
        </row>
        <row r="223">
          <cell r="AD223">
            <v>57</v>
          </cell>
          <cell r="AE223">
            <v>75.12</v>
          </cell>
          <cell r="AF223">
            <v>77.510000000000005</v>
          </cell>
          <cell r="AG223">
            <v>76.900000000000006</v>
          </cell>
          <cell r="AH223">
            <v>83.08</v>
          </cell>
          <cell r="AI223">
            <v>85.15</v>
          </cell>
          <cell r="AJ223">
            <v>87.23</v>
          </cell>
          <cell r="AK223">
            <v>89.3</v>
          </cell>
          <cell r="AL223">
            <v>91.38</v>
          </cell>
          <cell r="AM223">
            <v>93.45</v>
          </cell>
          <cell r="AN223">
            <v>95.53</v>
          </cell>
          <cell r="AO223">
            <v>97.6</v>
          </cell>
          <cell r="AP223">
            <v>99.68</v>
          </cell>
          <cell r="AQ223">
            <v>101.75</v>
          </cell>
          <cell r="AR223">
            <v>103.82</v>
          </cell>
          <cell r="AS223">
            <v>105.9</v>
          </cell>
          <cell r="AT223">
            <v>107.97</v>
          </cell>
          <cell r="AU223">
            <v>110.05</v>
          </cell>
          <cell r="AV223">
            <v>112.12</v>
          </cell>
          <cell r="AW223">
            <v>114.2</v>
          </cell>
          <cell r="AX223">
            <v>116.27</v>
          </cell>
          <cell r="AY223">
            <v>118.35</v>
          </cell>
          <cell r="AZ223">
            <v>120.42</v>
          </cell>
          <cell r="BA223">
            <v>122.5</v>
          </cell>
          <cell r="BB223">
            <v>124.57</v>
          </cell>
          <cell r="BC223">
            <v>103.84</v>
          </cell>
        </row>
        <row r="224">
          <cell r="AD224">
            <v>58</v>
          </cell>
          <cell r="AE224">
            <v>76.42</v>
          </cell>
          <cell r="AF224">
            <v>78.86</v>
          </cell>
          <cell r="AG224">
            <v>81.290000000000006</v>
          </cell>
          <cell r="AH224">
            <v>84.54</v>
          </cell>
          <cell r="AI224">
            <v>86.65</v>
          </cell>
          <cell r="AJ224">
            <v>88.76</v>
          </cell>
          <cell r="AK224">
            <v>90.87</v>
          </cell>
          <cell r="AL224">
            <v>92.98</v>
          </cell>
          <cell r="AM224">
            <v>95.09</v>
          </cell>
          <cell r="AN224">
            <v>97.2</v>
          </cell>
          <cell r="AO224">
            <v>99.32</v>
          </cell>
          <cell r="AP224">
            <v>101.43</v>
          </cell>
          <cell r="AQ224">
            <v>103.54</v>
          </cell>
          <cell r="AR224">
            <v>105.65</v>
          </cell>
          <cell r="AS224">
            <v>107.76</v>
          </cell>
          <cell r="AT224">
            <v>109.87</v>
          </cell>
          <cell r="AU224">
            <v>111.98</v>
          </cell>
          <cell r="AV224">
            <v>114.09</v>
          </cell>
          <cell r="AW224">
            <v>116.21</v>
          </cell>
          <cell r="AX224">
            <v>118.32</v>
          </cell>
          <cell r="AY224">
            <v>120.43</v>
          </cell>
          <cell r="AZ224">
            <v>122.54</v>
          </cell>
          <cell r="BA224">
            <v>124.65</v>
          </cell>
          <cell r="BB224">
            <v>126.76</v>
          </cell>
          <cell r="BC224">
            <v>105.65</v>
          </cell>
        </row>
        <row r="225">
          <cell r="AD225">
            <v>59</v>
          </cell>
          <cell r="AE225">
            <v>77.73</v>
          </cell>
          <cell r="AF225">
            <v>80.209999999999994</v>
          </cell>
          <cell r="AG225">
            <v>82.68</v>
          </cell>
          <cell r="AH225">
            <v>85.97</v>
          </cell>
          <cell r="AI225">
            <v>88.12</v>
          </cell>
          <cell r="AJ225">
            <v>90.27</v>
          </cell>
          <cell r="AK225">
            <v>92.41</v>
          </cell>
          <cell r="AL225">
            <v>94.56</v>
          </cell>
          <cell r="AM225">
            <v>96.71</v>
          </cell>
          <cell r="AN225">
            <v>98.86</v>
          </cell>
          <cell r="AO225">
            <v>101.01</v>
          </cell>
          <cell r="AP225">
            <v>103.15</v>
          </cell>
          <cell r="AQ225">
            <v>105.3</v>
          </cell>
          <cell r="AR225">
            <v>107.45</v>
          </cell>
          <cell r="AS225">
            <v>109.6</v>
          </cell>
          <cell r="AT225">
            <v>111.74</v>
          </cell>
          <cell r="AU225">
            <v>113.89</v>
          </cell>
          <cell r="AV225">
            <v>116.04</v>
          </cell>
          <cell r="AW225">
            <v>118.19</v>
          </cell>
          <cell r="AX225">
            <v>120.33</v>
          </cell>
          <cell r="AY225">
            <v>122.48</v>
          </cell>
          <cell r="AZ225">
            <v>124.63</v>
          </cell>
          <cell r="BA225">
            <v>126.78</v>
          </cell>
          <cell r="BB225">
            <v>128.91999999999999</v>
          </cell>
          <cell r="BC225">
            <v>107.46</v>
          </cell>
        </row>
        <row r="226">
          <cell r="AD226">
            <v>60</v>
          </cell>
          <cell r="AE226">
            <v>79.040000000000006</v>
          </cell>
          <cell r="AF226">
            <v>81.56</v>
          </cell>
          <cell r="AG226">
            <v>84.08</v>
          </cell>
          <cell r="AH226">
            <v>87.41</v>
          </cell>
          <cell r="AI226">
            <v>89.6</v>
          </cell>
          <cell r="AJ226">
            <v>91.78</v>
          </cell>
          <cell r="AK226">
            <v>93.97</v>
          </cell>
          <cell r="AL226">
            <v>96.15</v>
          </cell>
          <cell r="AM226">
            <v>98.33</v>
          </cell>
          <cell r="AN226">
            <v>100.52</v>
          </cell>
          <cell r="AO226">
            <v>102.7</v>
          </cell>
          <cell r="AP226">
            <v>104.89</v>
          </cell>
          <cell r="AQ226">
            <v>107.07</v>
          </cell>
          <cell r="AR226">
            <v>109.25</v>
          </cell>
          <cell r="AS226">
            <v>111.44</v>
          </cell>
          <cell r="AT226">
            <v>113.62</v>
          </cell>
          <cell r="AU226">
            <v>115.81</v>
          </cell>
          <cell r="AV226">
            <v>117.99</v>
          </cell>
          <cell r="AW226">
            <v>120.17</v>
          </cell>
          <cell r="AX226">
            <v>122.36</v>
          </cell>
          <cell r="AY226">
            <v>124.54</v>
          </cell>
          <cell r="AZ226">
            <v>126.73</v>
          </cell>
          <cell r="BA226">
            <v>128.91</v>
          </cell>
          <cell r="BB226">
            <v>131.09</v>
          </cell>
          <cell r="BC226">
            <v>109.28</v>
          </cell>
        </row>
        <row r="227">
          <cell r="AD227">
            <v>61</v>
          </cell>
          <cell r="AE227">
            <v>80.34</v>
          </cell>
          <cell r="AF227">
            <v>82.9</v>
          </cell>
          <cell r="AG227">
            <v>85.47</v>
          </cell>
          <cell r="AH227">
            <v>88.86</v>
          </cell>
          <cell r="AI227">
            <v>91.09</v>
          </cell>
          <cell r="AJ227">
            <v>93.31</v>
          </cell>
          <cell r="AK227">
            <v>95.53</v>
          </cell>
          <cell r="AL227">
            <v>97.75</v>
          </cell>
          <cell r="AM227">
            <v>99.97</v>
          </cell>
          <cell r="AN227">
            <v>102.19</v>
          </cell>
          <cell r="AO227">
            <v>104.41</v>
          </cell>
          <cell r="AP227">
            <v>106.63</v>
          </cell>
          <cell r="AQ227">
            <v>108.85</v>
          </cell>
          <cell r="AR227">
            <v>111.07</v>
          </cell>
          <cell r="AS227">
            <v>113.29</v>
          </cell>
          <cell r="AT227">
            <v>115.51</v>
          </cell>
          <cell r="AU227">
            <v>117.73</v>
          </cell>
          <cell r="AV227">
            <v>119.95</v>
          </cell>
          <cell r="AW227">
            <v>122.17</v>
          </cell>
          <cell r="AX227">
            <v>124.39</v>
          </cell>
          <cell r="AY227">
            <v>126.61</v>
          </cell>
          <cell r="AZ227">
            <v>128.83000000000001</v>
          </cell>
          <cell r="BA227">
            <v>131.05000000000001</v>
          </cell>
          <cell r="BB227">
            <v>133.27000000000001</v>
          </cell>
          <cell r="BC227">
            <v>111.09</v>
          </cell>
        </row>
        <row r="228">
          <cell r="AD228">
            <v>62</v>
          </cell>
          <cell r="AE228">
            <v>81.650000000000006</v>
          </cell>
          <cell r="AF228">
            <v>84.25</v>
          </cell>
          <cell r="AG228">
            <v>86.86</v>
          </cell>
          <cell r="AH228">
            <v>90.32</v>
          </cell>
          <cell r="AI228">
            <v>92.58</v>
          </cell>
          <cell r="AJ228">
            <v>94.84</v>
          </cell>
          <cell r="AK228">
            <v>97.09</v>
          </cell>
          <cell r="AL228">
            <v>99.35</v>
          </cell>
          <cell r="AM228">
            <v>101.61</v>
          </cell>
          <cell r="AN228">
            <v>103.87</v>
          </cell>
          <cell r="AO228">
            <v>106.12</v>
          </cell>
          <cell r="AP228">
            <v>108.38</v>
          </cell>
          <cell r="AQ228">
            <v>110.64</v>
          </cell>
          <cell r="AR228">
            <v>112.89</v>
          </cell>
          <cell r="AS228">
            <v>115.15</v>
          </cell>
          <cell r="AT228">
            <v>117.41</v>
          </cell>
          <cell r="AU228">
            <v>119.66</v>
          </cell>
          <cell r="AV228">
            <v>121.92</v>
          </cell>
          <cell r="AW228">
            <v>124.18</v>
          </cell>
          <cell r="AX228">
            <v>126.43</v>
          </cell>
          <cell r="AY228">
            <v>128.69</v>
          </cell>
          <cell r="AZ228">
            <v>130.94999999999999</v>
          </cell>
          <cell r="BA228">
            <v>133.19999999999999</v>
          </cell>
          <cell r="BB228">
            <v>135.46</v>
          </cell>
          <cell r="BC228">
            <v>112.9</v>
          </cell>
        </row>
        <row r="229">
          <cell r="AD229">
            <v>63</v>
          </cell>
          <cell r="AE229">
            <v>82.95</v>
          </cell>
          <cell r="AF229">
            <v>85.6</v>
          </cell>
          <cell r="AG229">
            <v>88.25</v>
          </cell>
          <cell r="AH229">
            <v>91.75</v>
          </cell>
          <cell r="AI229">
            <v>94.05</v>
          </cell>
          <cell r="AJ229">
            <v>96.34</v>
          </cell>
          <cell r="AK229">
            <v>98.63</v>
          </cell>
          <cell r="AL229">
            <v>100.92</v>
          </cell>
          <cell r="AM229">
            <v>103.22</v>
          </cell>
          <cell r="AN229">
            <v>105.51</v>
          </cell>
          <cell r="AO229">
            <v>107.8</v>
          </cell>
          <cell r="AP229">
            <v>110.1</v>
          </cell>
          <cell r="AQ229">
            <v>112.39</v>
          </cell>
          <cell r="AR229">
            <v>114.68</v>
          </cell>
          <cell r="AS229">
            <v>116.98</v>
          </cell>
          <cell r="AT229">
            <v>119.27</v>
          </cell>
          <cell r="AU229">
            <v>121.56</v>
          </cell>
          <cell r="AV229">
            <v>123.86</v>
          </cell>
          <cell r="AW229">
            <v>126.15</v>
          </cell>
          <cell r="AX229">
            <v>128.44</v>
          </cell>
          <cell r="AY229">
            <v>130.74</v>
          </cell>
          <cell r="AZ229">
            <v>133.03</v>
          </cell>
          <cell r="BA229">
            <v>135.32</v>
          </cell>
          <cell r="BB229">
            <v>137.62</v>
          </cell>
          <cell r="BC229">
            <v>114.71</v>
          </cell>
        </row>
        <row r="230">
          <cell r="AD230">
            <v>64</v>
          </cell>
          <cell r="AE230">
            <v>84.25</v>
          </cell>
          <cell r="AF230">
            <v>86.95</v>
          </cell>
          <cell r="AG230">
            <v>89.64</v>
          </cell>
          <cell r="AH230">
            <v>93.19</v>
          </cell>
          <cell r="AI230">
            <v>95.52</v>
          </cell>
          <cell r="AJ230">
            <v>97.85</v>
          </cell>
          <cell r="AK230">
            <v>100.18</v>
          </cell>
          <cell r="AL230">
            <v>102.51</v>
          </cell>
          <cell r="AM230">
            <v>104.83</v>
          </cell>
          <cell r="AN230">
            <v>107.16</v>
          </cell>
          <cell r="AO230">
            <v>109.49</v>
          </cell>
          <cell r="AP230">
            <v>111.82</v>
          </cell>
          <cell r="AQ230">
            <v>114.15</v>
          </cell>
          <cell r="AR230">
            <v>116.48</v>
          </cell>
          <cell r="AS230">
            <v>118.81</v>
          </cell>
          <cell r="AT230">
            <v>121.14</v>
          </cell>
          <cell r="AU230">
            <v>123.47</v>
          </cell>
          <cell r="AV230">
            <v>125.8</v>
          </cell>
          <cell r="AW230">
            <v>128.13</v>
          </cell>
          <cell r="AX230">
            <v>130.46</v>
          </cell>
          <cell r="AY230">
            <v>132.79</v>
          </cell>
          <cell r="AZ230">
            <v>135.12</v>
          </cell>
          <cell r="BA230">
            <v>137.44999999999999</v>
          </cell>
          <cell r="BB230">
            <v>139.78</v>
          </cell>
          <cell r="BC230">
            <v>116.52</v>
          </cell>
        </row>
        <row r="231">
          <cell r="AD231">
            <v>65</v>
          </cell>
          <cell r="AE231">
            <v>85.57</v>
          </cell>
          <cell r="AF231">
            <v>88.3</v>
          </cell>
          <cell r="AG231">
            <v>91.03</v>
          </cell>
          <cell r="AH231">
            <v>94.63</v>
          </cell>
          <cell r="AI231">
            <v>96.99</v>
          </cell>
          <cell r="AJ231">
            <v>99.36</v>
          </cell>
          <cell r="AK231">
            <v>101.73</v>
          </cell>
          <cell r="AL231">
            <v>104.09</v>
          </cell>
          <cell r="AM231">
            <v>106.46</v>
          </cell>
          <cell r="AN231">
            <v>108.82</v>
          </cell>
          <cell r="AO231">
            <v>111.19</v>
          </cell>
          <cell r="AP231">
            <v>113.56</v>
          </cell>
          <cell r="AQ231">
            <v>115.92</v>
          </cell>
          <cell r="AR231">
            <v>118.29</v>
          </cell>
          <cell r="AS231">
            <v>120.65</v>
          </cell>
          <cell r="AT231">
            <v>123.02</v>
          </cell>
          <cell r="AU231">
            <v>125.39</v>
          </cell>
          <cell r="AV231">
            <v>127.75</v>
          </cell>
          <cell r="AW231">
            <v>130.12</v>
          </cell>
          <cell r="AX231">
            <v>132.47999999999999</v>
          </cell>
          <cell r="AY231">
            <v>134.85</v>
          </cell>
          <cell r="AZ231">
            <v>137.22</v>
          </cell>
          <cell r="BA231">
            <v>139.58000000000001</v>
          </cell>
          <cell r="BB231">
            <v>141.94999999999999</v>
          </cell>
          <cell r="BC231">
            <v>118.33</v>
          </cell>
        </row>
        <row r="232">
          <cell r="AD232">
            <v>66</v>
          </cell>
          <cell r="AE232">
            <v>86.87</v>
          </cell>
          <cell r="AF232">
            <v>89.65</v>
          </cell>
          <cell r="AG232">
            <v>92.42</v>
          </cell>
          <cell r="AH232">
            <v>96.08</v>
          </cell>
          <cell r="AI232">
            <v>98.48</v>
          </cell>
          <cell r="AJ232">
            <v>100.88</v>
          </cell>
          <cell r="AK232">
            <v>103.29</v>
          </cell>
          <cell r="AL232">
            <v>105.69</v>
          </cell>
          <cell r="AM232">
            <v>108.09</v>
          </cell>
          <cell r="AN232">
            <v>110.49</v>
          </cell>
          <cell r="AO232">
            <v>112.9</v>
          </cell>
          <cell r="AP232">
            <v>115.3</v>
          </cell>
          <cell r="AQ232">
            <v>117.7</v>
          </cell>
          <cell r="AR232">
            <v>120.1</v>
          </cell>
          <cell r="AS232">
            <v>122.51</v>
          </cell>
          <cell r="AT232">
            <v>124.91</v>
          </cell>
          <cell r="AU232">
            <v>127.31</v>
          </cell>
          <cell r="AV232">
            <v>129.71</v>
          </cell>
          <cell r="AW232">
            <v>132.11000000000001</v>
          </cell>
          <cell r="AX232">
            <v>134.52000000000001</v>
          </cell>
          <cell r="AY232">
            <v>136.91999999999999</v>
          </cell>
          <cell r="AZ232">
            <v>139.32</v>
          </cell>
          <cell r="BA232">
            <v>141.72</v>
          </cell>
          <cell r="BB232">
            <v>144.13</v>
          </cell>
          <cell r="BC232">
            <v>120.14</v>
          </cell>
        </row>
        <row r="233">
          <cell r="AD233">
            <v>67</v>
          </cell>
          <cell r="AE233">
            <v>88.18</v>
          </cell>
          <cell r="AF233">
            <v>90.99</v>
          </cell>
          <cell r="AG233">
            <v>93.81</v>
          </cell>
          <cell r="AH233">
            <v>97.54</v>
          </cell>
          <cell r="AI233">
            <v>99.98</v>
          </cell>
          <cell r="AJ233">
            <v>102.41</v>
          </cell>
          <cell r="AK233">
            <v>104.85</v>
          </cell>
          <cell r="AL233">
            <v>107.29</v>
          </cell>
          <cell r="AM233">
            <v>109.73</v>
          </cell>
          <cell r="AN233">
            <v>112.17</v>
          </cell>
          <cell r="AO233">
            <v>114.61</v>
          </cell>
          <cell r="AP233">
            <v>117.05</v>
          </cell>
          <cell r="AQ233">
            <v>119.49</v>
          </cell>
          <cell r="AR233">
            <v>121.92</v>
          </cell>
          <cell r="AS233">
            <v>124.36</v>
          </cell>
          <cell r="AT233">
            <v>126.8</v>
          </cell>
          <cell r="AU233">
            <v>129.24</v>
          </cell>
          <cell r="AV233">
            <v>131.68</v>
          </cell>
          <cell r="AW233">
            <v>134.12</v>
          </cell>
          <cell r="AX233">
            <v>136.56</v>
          </cell>
          <cell r="AY233">
            <v>139</v>
          </cell>
          <cell r="AZ233">
            <v>141.43</v>
          </cell>
          <cell r="BA233">
            <v>143.87</v>
          </cell>
          <cell r="BB233">
            <v>146.31</v>
          </cell>
          <cell r="BC233">
            <v>121.95</v>
          </cell>
        </row>
        <row r="234">
          <cell r="AD234">
            <v>68</v>
          </cell>
          <cell r="AE234">
            <v>89.49</v>
          </cell>
          <cell r="AF234">
            <v>92.34</v>
          </cell>
          <cell r="AG234">
            <v>95.2</v>
          </cell>
          <cell r="AH234">
            <v>98.96</v>
          </cell>
          <cell r="AI234">
            <v>101.43</v>
          </cell>
          <cell r="AJ234">
            <v>103.91</v>
          </cell>
          <cell r="AK234">
            <v>106.38</v>
          </cell>
          <cell r="AL234">
            <v>108.86</v>
          </cell>
          <cell r="AM234">
            <v>111.33</v>
          </cell>
          <cell r="AN234">
            <v>113.81</v>
          </cell>
          <cell r="AO234">
            <v>116.28</v>
          </cell>
          <cell r="AP234">
            <v>118.76</v>
          </cell>
          <cell r="AQ234">
            <v>121.23</v>
          </cell>
          <cell r="AR234">
            <v>123.71</v>
          </cell>
          <cell r="AS234">
            <v>126.18</v>
          </cell>
          <cell r="AT234">
            <v>128.66</v>
          </cell>
          <cell r="AU234">
            <v>131.13</v>
          </cell>
          <cell r="AV234">
            <v>133.61000000000001</v>
          </cell>
          <cell r="AW234">
            <v>136.08000000000001</v>
          </cell>
          <cell r="AX234">
            <v>138.56</v>
          </cell>
          <cell r="AY234">
            <v>141.03</v>
          </cell>
          <cell r="AZ234">
            <v>143.51</v>
          </cell>
          <cell r="BA234">
            <v>145.97999999999999</v>
          </cell>
          <cell r="BB234">
            <v>148.46</v>
          </cell>
          <cell r="BC234">
            <v>123.76</v>
          </cell>
        </row>
        <row r="235">
          <cell r="AD235">
            <v>69</v>
          </cell>
          <cell r="AE235">
            <v>90.79</v>
          </cell>
          <cell r="AF235">
            <v>93.69</v>
          </cell>
          <cell r="AG235">
            <v>96.59</v>
          </cell>
          <cell r="AH235">
            <v>100.43</v>
          </cell>
          <cell r="AI235">
            <v>102.94</v>
          </cell>
          <cell r="AJ235">
            <v>105.45</v>
          </cell>
          <cell r="AK235">
            <v>107.96</v>
          </cell>
          <cell r="AL235">
            <v>110.48</v>
          </cell>
          <cell r="AM235">
            <v>112.99</v>
          </cell>
          <cell r="AN235">
            <v>115.5</v>
          </cell>
          <cell r="AO235">
            <v>118.01</v>
          </cell>
          <cell r="AP235">
            <v>120.52</v>
          </cell>
          <cell r="AQ235">
            <v>123.03</v>
          </cell>
          <cell r="AR235">
            <v>125.54</v>
          </cell>
          <cell r="AS235">
            <v>128.06</v>
          </cell>
          <cell r="AT235">
            <v>130.57</v>
          </cell>
          <cell r="AU235">
            <v>133.08000000000001</v>
          </cell>
          <cell r="AV235">
            <v>135.59</v>
          </cell>
          <cell r="AW235">
            <v>138.1</v>
          </cell>
          <cell r="AX235">
            <v>140.61000000000001</v>
          </cell>
          <cell r="AY235">
            <v>143.13</v>
          </cell>
          <cell r="AZ235">
            <v>145.63999999999999</v>
          </cell>
          <cell r="BA235">
            <v>148.15</v>
          </cell>
          <cell r="BB235">
            <v>150.66</v>
          </cell>
          <cell r="BC235">
            <v>125.57</v>
          </cell>
        </row>
        <row r="236">
          <cell r="AD236">
            <v>70</v>
          </cell>
          <cell r="AE236">
            <v>92.1</v>
          </cell>
          <cell r="AF236">
            <v>95.04</v>
          </cell>
          <cell r="AG236">
            <v>97.98</v>
          </cell>
          <cell r="AH236">
            <v>101.86</v>
          </cell>
          <cell r="AI236">
            <v>104.41</v>
          </cell>
          <cell r="AJ236">
            <v>106.96</v>
          </cell>
          <cell r="AK236">
            <v>109.51</v>
          </cell>
          <cell r="AL236">
            <v>112.05</v>
          </cell>
          <cell r="AM236">
            <v>114.6</v>
          </cell>
          <cell r="AN236">
            <v>117.15</v>
          </cell>
          <cell r="AO236">
            <v>119.7</v>
          </cell>
          <cell r="AP236">
            <v>122.25</v>
          </cell>
          <cell r="AQ236">
            <v>124.79</v>
          </cell>
          <cell r="AR236">
            <v>127.34</v>
          </cell>
          <cell r="AS236">
            <v>129.88999999999999</v>
          </cell>
          <cell r="AT236">
            <v>132.44</v>
          </cell>
          <cell r="AU236">
            <v>134.99</v>
          </cell>
          <cell r="AV236">
            <v>137.53</v>
          </cell>
          <cell r="AW236">
            <v>140.08000000000001</v>
          </cell>
          <cell r="AX236">
            <v>142.63</v>
          </cell>
          <cell r="AY236">
            <v>145.18</v>
          </cell>
          <cell r="AZ236">
            <v>147.72999999999999</v>
          </cell>
          <cell r="BA236">
            <v>150.27000000000001</v>
          </cell>
          <cell r="BB236">
            <v>152.82</v>
          </cell>
          <cell r="BC236">
            <v>127.38</v>
          </cell>
        </row>
        <row r="237">
          <cell r="AD237">
            <v>71</v>
          </cell>
          <cell r="AE237">
            <v>93.41</v>
          </cell>
          <cell r="AF237">
            <v>96.39</v>
          </cell>
          <cell r="AG237">
            <v>99.37</v>
          </cell>
          <cell r="AH237">
            <v>103.3</v>
          </cell>
          <cell r="AI237">
            <v>105.89</v>
          </cell>
          <cell r="AJ237">
            <v>108.47</v>
          </cell>
          <cell r="AK237">
            <v>111.05</v>
          </cell>
          <cell r="AL237">
            <v>113.64</v>
          </cell>
          <cell r="AM237">
            <v>116.22</v>
          </cell>
          <cell r="AN237">
            <v>118.81</v>
          </cell>
          <cell r="AO237">
            <v>121.39</v>
          </cell>
          <cell r="AP237">
            <v>123.98</v>
          </cell>
          <cell r="AQ237">
            <v>126.56</v>
          </cell>
          <cell r="AR237">
            <v>129.15</v>
          </cell>
          <cell r="AS237">
            <v>131.72999999999999</v>
          </cell>
          <cell r="AT237">
            <v>134.31</v>
          </cell>
          <cell r="AU237">
            <v>136.9</v>
          </cell>
          <cell r="AV237">
            <v>139.47999999999999</v>
          </cell>
          <cell r="AW237">
            <v>142.07</v>
          </cell>
          <cell r="AX237">
            <v>144.65</v>
          </cell>
          <cell r="AY237">
            <v>147.24</v>
          </cell>
          <cell r="AZ237">
            <v>149.82</v>
          </cell>
          <cell r="BA237">
            <v>152.4</v>
          </cell>
          <cell r="BB237">
            <v>154.99</v>
          </cell>
          <cell r="BC237">
            <v>129.19</v>
          </cell>
        </row>
        <row r="238">
          <cell r="AD238">
            <v>72</v>
          </cell>
          <cell r="AE238">
            <v>94.71</v>
          </cell>
          <cell r="AF238">
            <v>97.74</v>
          </cell>
          <cell r="AG238">
            <v>100.76</v>
          </cell>
          <cell r="AH238">
            <v>104.75</v>
          </cell>
          <cell r="AI238">
            <v>107.37</v>
          </cell>
          <cell r="AJ238">
            <v>109.99</v>
          </cell>
          <cell r="AK238">
            <v>112.61</v>
          </cell>
          <cell r="AL238">
            <v>115.23</v>
          </cell>
          <cell r="AM238">
            <v>117.85</v>
          </cell>
          <cell r="AN238">
            <v>120.47</v>
          </cell>
          <cell r="AO238">
            <v>123.09</v>
          </cell>
          <cell r="AP238">
            <v>125.71</v>
          </cell>
          <cell r="AQ238">
            <v>128.33000000000001</v>
          </cell>
          <cell r="AR238">
            <v>130.96</v>
          </cell>
          <cell r="AS238">
            <v>133.58000000000001</v>
          </cell>
          <cell r="AT238">
            <v>136.19999999999999</v>
          </cell>
          <cell r="AU238">
            <v>138.82</v>
          </cell>
          <cell r="AV238">
            <v>141.44</v>
          </cell>
          <cell r="AW238">
            <v>144.06</v>
          </cell>
          <cell r="AX238">
            <v>146.68</v>
          </cell>
          <cell r="AY238">
            <v>149.30000000000001</v>
          </cell>
          <cell r="AZ238">
            <v>151.91999999999999</v>
          </cell>
          <cell r="BA238">
            <v>154.54</v>
          </cell>
          <cell r="BB238">
            <v>157.16</v>
          </cell>
          <cell r="BC238">
            <v>131</v>
          </cell>
        </row>
        <row r="239">
          <cell r="AD239">
            <v>73</v>
          </cell>
          <cell r="AE239">
            <v>96.02</v>
          </cell>
          <cell r="AF239">
            <v>99.08</v>
          </cell>
          <cell r="AG239">
            <v>102.15</v>
          </cell>
          <cell r="AH239">
            <v>106.2</v>
          </cell>
          <cell r="AI239">
            <v>108.86</v>
          </cell>
          <cell r="AJ239">
            <v>111.52</v>
          </cell>
          <cell r="AK239">
            <v>114.17</v>
          </cell>
          <cell r="AL239">
            <v>116.83</v>
          </cell>
          <cell r="AM239">
            <v>119.49</v>
          </cell>
          <cell r="AN239">
            <v>122.14</v>
          </cell>
          <cell r="AO239">
            <v>124.8</v>
          </cell>
          <cell r="AP239">
            <v>127.46</v>
          </cell>
          <cell r="AQ239">
            <v>130.12</v>
          </cell>
          <cell r="AR239">
            <v>132.77000000000001</v>
          </cell>
          <cell r="AS239">
            <v>135.43</v>
          </cell>
          <cell r="AT239">
            <v>138.09</v>
          </cell>
          <cell r="AU239">
            <v>140.74</v>
          </cell>
          <cell r="AV239">
            <v>143.4</v>
          </cell>
          <cell r="AW239">
            <v>146.06</v>
          </cell>
          <cell r="AX239">
            <v>148.72</v>
          </cell>
          <cell r="AY239">
            <v>151.37</v>
          </cell>
          <cell r="AZ239">
            <v>154.03</v>
          </cell>
          <cell r="BA239">
            <v>156.69</v>
          </cell>
          <cell r="BB239">
            <v>159.34</v>
          </cell>
          <cell r="BC239">
            <v>132.81</v>
          </cell>
        </row>
        <row r="240">
          <cell r="AD240">
            <v>74</v>
          </cell>
          <cell r="AE240">
            <v>97.32</v>
          </cell>
          <cell r="AF240">
            <v>100.43</v>
          </cell>
          <cell r="AG240">
            <v>103.54</v>
          </cell>
          <cell r="AH240">
            <v>107.66</v>
          </cell>
          <cell r="AI240">
            <v>110.36</v>
          </cell>
          <cell r="AJ240">
            <v>113.05</v>
          </cell>
          <cell r="AK240">
            <v>115.74</v>
          </cell>
          <cell r="AL240">
            <v>118.44</v>
          </cell>
          <cell r="AM240">
            <v>121.13</v>
          </cell>
          <cell r="AN240">
            <v>123.82</v>
          </cell>
          <cell r="AO240">
            <v>126.52</v>
          </cell>
          <cell r="AP240">
            <v>129.21</v>
          </cell>
          <cell r="AQ240">
            <v>131.9</v>
          </cell>
          <cell r="AR240">
            <v>134.6</v>
          </cell>
          <cell r="AS240">
            <v>137.29</v>
          </cell>
          <cell r="AT240">
            <v>139.97999999999999</v>
          </cell>
          <cell r="AU240">
            <v>142.68</v>
          </cell>
          <cell r="AV240">
            <v>145.37</v>
          </cell>
          <cell r="AW240">
            <v>148.07</v>
          </cell>
          <cell r="AX240">
            <v>150.76</v>
          </cell>
          <cell r="AY240">
            <v>153.44999999999999</v>
          </cell>
          <cell r="AZ240">
            <v>156.15</v>
          </cell>
          <cell r="BA240">
            <v>158.84</v>
          </cell>
          <cell r="BB240">
            <v>161.53</v>
          </cell>
          <cell r="BC240">
            <v>134.62</v>
          </cell>
        </row>
        <row r="241">
          <cell r="AD241">
            <v>75</v>
          </cell>
          <cell r="AE241">
            <v>98.63</v>
          </cell>
          <cell r="AF241">
            <v>101.78</v>
          </cell>
          <cell r="AG241">
            <v>104.93</v>
          </cell>
          <cell r="AH241">
            <v>109.07</v>
          </cell>
          <cell r="AI241">
            <v>111.8</v>
          </cell>
          <cell r="AJ241">
            <v>114.53</v>
          </cell>
          <cell r="AK241">
            <v>117.26</v>
          </cell>
          <cell r="AL241">
            <v>119.99</v>
          </cell>
          <cell r="AM241">
            <v>122.72</v>
          </cell>
          <cell r="AN241">
            <v>125.45</v>
          </cell>
          <cell r="AO241">
            <v>128.18</v>
          </cell>
          <cell r="AP241">
            <v>130.91</v>
          </cell>
          <cell r="AQ241">
            <v>133.63999999999999</v>
          </cell>
          <cell r="AR241">
            <v>136.37</v>
          </cell>
          <cell r="AS241">
            <v>139.1</v>
          </cell>
          <cell r="AT241">
            <v>141.83000000000001</v>
          </cell>
          <cell r="AU241">
            <v>144.56</v>
          </cell>
          <cell r="AV241">
            <v>147.29</v>
          </cell>
          <cell r="AW241">
            <v>150.02000000000001</v>
          </cell>
          <cell r="AX241">
            <v>152.75</v>
          </cell>
          <cell r="AY241">
            <v>155.47999999999999</v>
          </cell>
          <cell r="AZ241">
            <v>158.21</v>
          </cell>
          <cell r="BA241">
            <v>160.94</v>
          </cell>
          <cell r="BB241">
            <v>163.66999999999999</v>
          </cell>
          <cell r="BC241">
            <v>136.43</v>
          </cell>
        </row>
        <row r="242">
          <cell r="AD242">
            <v>76</v>
          </cell>
          <cell r="AE242">
            <v>90.94</v>
          </cell>
          <cell r="AF242">
            <v>103.13</v>
          </cell>
          <cell r="AG242">
            <v>106.32</v>
          </cell>
          <cell r="AH242">
            <v>110.55</v>
          </cell>
          <cell r="AI242">
            <v>113.31</v>
          </cell>
          <cell r="AJ242">
            <v>116.08</v>
          </cell>
          <cell r="AK242">
            <v>118.85</v>
          </cell>
          <cell r="AL242">
            <v>121.61</v>
          </cell>
          <cell r="AM242">
            <v>124.38</v>
          </cell>
          <cell r="AN242">
            <v>127.15</v>
          </cell>
          <cell r="AO242">
            <v>129.91</v>
          </cell>
          <cell r="AP242">
            <v>132.68</v>
          </cell>
          <cell r="AQ242">
            <v>135.44999999999999</v>
          </cell>
          <cell r="AR242">
            <v>138.21</v>
          </cell>
          <cell r="AS242">
            <v>140.97999999999999</v>
          </cell>
          <cell r="AT242">
            <v>143.74</v>
          </cell>
          <cell r="AU242">
            <v>146.51</v>
          </cell>
          <cell r="AV242">
            <v>149.28</v>
          </cell>
          <cell r="AW242">
            <v>152.04</v>
          </cell>
          <cell r="AX242">
            <v>154.81</v>
          </cell>
          <cell r="AY242">
            <v>157.58000000000001</v>
          </cell>
          <cell r="AZ242">
            <v>160.34</v>
          </cell>
          <cell r="BA242">
            <v>163.11000000000001</v>
          </cell>
          <cell r="BB242">
            <v>165.88</v>
          </cell>
          <cell r="BC242">
            <v>138.24</v>
          </cell>
        </row>
        <row r="243">
          <cell r="AD243">
            <v>77</v>
          </cell>
          <cell r="AE243">
            <v>101.24</v>
          </cell>
          <cell r="AF243">
            <v>104.48</v>
          </cell>
          <cell r="AG243">
            <v>107.71</v>
          </cell>
          <cell r="AH243">
            <v>111.97</v>
          </cell>
          <cell r="AI243">
            <v>114.77</v>
          </cell>
          <cell r="AJ243">
            <v>117.58</v>
          </cell>
          <cell r="AK243">
            <v>120.38</v>
          </cell>
          <cell r="AL243">
            <v>123.18</v>
          </cell>
          <cell r="AM243">
            <v>125.99</v>
          </cell>
          <cell r="AN243">
            <v>128.79</v>
          </cell>
          <cell r="AO243">
            <v>131.59</v>
          </cell>
          <cell r="AP243">
            <v>134.38999999999999</v>
          </cell>
          <cell r="AQ243">
            <v>137.19999999999999</v>
          </cell>
          <cell r="AR243">
            <v>140</v>
          </cell>
          <cell r="AS243">
            <v>142.80000000000001</v>
          </cell>
          <cell r="AT243">
            <v>145.61000000000001</v>
          </cell>
          <cell r="AU243">
            <v>148.41</v>
          </cell>
          <cell r="AV243">
            <v>151.21</v>
          </cell>
          <cell r="AW243">
            <v>154.01</v>
          </cell>
          <cell r="AX243">
            <v>156.82</v>
          </cell>
          <cell r="AY243">
            <v>159.62</v>
          </cell>
          <cell r="AZ243">
            <v>162.41999999999999</v>
          </cell>
          <cell r="BA243">
            <v>165.22</v>
          </cell>
          <cell r="BB243">
            <v>168.03</v>
          </cell>
          <cell r="BC243">
            <v>140.05000000000001</v>
          </cell>
        </row>
        <row r="244">
          <cell r="AD244">
            <v>78</v>
          </cell>
          <cell r="AE244">
            <v>102.55</v>
          </cell>
          <cell r="AF244">
            <v>105.83</v>
          </cell>
          <cell r="AG244">
            <v>109.1</v>
          </cell>
          <cell r="AH244">
            <v>113.4</v>
          </cell>
          <cell r="AI244">
            <v>116.24</v>
          </cell>
          <cell r="AJ244">
            <v>119.08</v>
          </cell>
          <cell r="AK244">
            <v>121.92</v>
          </cell>
          <cell r="AL244">
            <v>124.76</v>
          </cell>
          <cell r="AM244">
            <v>127.6</v>
          </cell>
          <cell r="AN244">
            <v>130.44</v>
          </cell>
          <cell r="AO244">
            <v>133.28</v>
          </cell>
          <cell r="AP244">
            <v>136.11000000000001</v>
          </cell>
          <cell r="AQ244">
            <v>138.94999999999999</v>
          </cell>
          <cell r="AR244">
            <v>141.79</v>
          </cell>
          <cell r="AS244">
            <v>144.63</v>
          </cell>
          <cell r="AT244">
            <v>147.47</v>
          </cell>
          <cell r="AU244">
            <v>150.31</v>
          </cell>
          <cell r="AV244">
            <v>153.15</v>
          </cell>
          <cell r="AW244">
            <v>155.99</v>
          </cell>
          <cell r="AX244">
            <v>158.83000000000001</v>
          </cell>
          <cell r="AY244">
            <v>161.66999999999999</v>
          </cell>
          <cell r="AZ244">
            <v>164.51</v>
          </cell>
          <cell r="BA244">
            <v>167.35</v>
          </cell>
          <cell r="BB244">
            <v>170.18</v>
          </cell>
          <cell r="BC244">
            <v>141.86000000000001</v>
          </cell>
        </row>
        <row r="245">
          <cell r="AD245">
            <v>79</v>
          </cell>
          <cell r="AE245">
            <v>103.86</v>
          </cell>
          <cell r="AF245">
            <v>107.17</v>
          </cell>
          <cell r="AG245">
            <v>110.49</v>
          </cell>
          <cell r="AH245">
            <v>114.9</v>
          </cell>
          <cell r="AI245">
            <v>117.77</v>
          </cell>
          <cell r="AJ245">
            <v>120.65</v>
          </cell>
          <cell r="AK245">
            <v>123.53</v>
          </cell>
          <cell r="AL245">
            <v>126.4</v>
          </cell>
          <cell r="AM245">
            <v>129.28</v>
          </cell>
          <cell r="AN245">
            <v>132.15</v>
          </cell>
          <cell r="AO245">
            <v>135.03</v>
          </cell>
          <cell r="AP245">
            <v>137.9</v>
          </cell>
          <cell r="AQ245">
            <v>140.78</v>
          </cell>
          <cell r="AR245">
            <v>143.65</v>
          </cell>
          <cell r="AS245">
            <v>146.53</v>
          </cell>
          <cell r="AT245">
            <v>149.41</v>
          </cell>
          <cell r="AU245">
            <v>152.28</v>
          </cell>
          <cell r="AV245">
            <v>155.16</v>
          </cell>
          <cell r="AW245">
            <v>158.03</v>
          </cell>
          <cell r="AX245">
            <v>160.91</v>
          </cell>
          <cell r="AY245">
            <v>163.78</v>
          </cell>
          <cell r="AZ245">
            <v>166.66</v>
          </cell>
          <cell r="BA245">
            <v>169.53</v>
          </cell>
          <cell r="BB245">
            <v>172.41</v>
          </cell>
          <cell r="BC245">
            <v>143.66999999999999</v>
          </cell>
        </row>
        <row r="246">
          <cell r="AD246">
            <v>80</v>
          </cell>
          <cell r="AE246">
            <v>105.16</v>
          </cell>
          <cell r="AF246">
            <v>108.52</v>
          </cell>
          <cell r="AG246">
            <v>111.88</v>
          </cell>
          <cell r="AH246">
            <v>116.34</v>
          </cell>
          <cell r="AI246">
            <v>119.25</v>
          </cell>
          <cell r="AJ246">
            <v>122.16</v>
          </cell>
          <cell r="AK246">
            <v>125.08</v>
          </cell>
          <cell r="AL246">
            <v>127.99</v>
          </cell>
          <cell r="AM246">
            <v>130.9</v>
          </cell>
          <cell r="AN246">
            <v>133.81</v>
          </cell>
          <cell r="AO246">
            <v>136.72</v>
          </cell>
          <cell r="AP246">
            <v>139.63999999999999</v>
          </cell>
          <cell r="AQ246">
            <v>142.55000000000001</v>
          </cell>
          <cell r="AR246">
            <v>145.46</v>
          </cell>
          <cell r="AS246">
            <v>148.37</v>
          </cell>
          <cell r="AT246">
            <v>151.28</v>
          </cell>
          <cell r="AU246">
            <v>154.19999999999999</v>
          </cell>
          <cell r="AV246">
            <v>157.11000000000001</v>
          </cell>
          <cell r="AW246">
            <v>160.02000000000001</v>
          </cell>
          <cell r="AX246">
            <v>162.93</v>
          </cell>
          <cell r="AY246">
            <v>165.84</v>
          </cell>
          <cell r="AZ246">
            <v>168.76</v>
          </cell>
          <cell r="BA246">
            <v>171.67</v>
          </cell>
          <cell r="BB246">
            <v>174.58</v>
          </cell>
          <cell r="BC246">
            <v>145.47999999999999</v>
          </cell>
        </row>
        <row r="247">
          <cell r="AD247">
            <v>81</v>
          </cell>
          <cell r="AE247">
            <v>106.47</v>
          </cell>
          <cell r="AF247">
            <v>109.87</v>
          </cell>
          <cell r="AG247">
            <v>113.27</v>
          </cell>
          <cell r="AH247">
            <v>117.79</v>
          </cell>
          <cell r="AI247">
            <v>120.74</v>
          </cell>
          <cell r="AJ247">
            <v>123.69</v>
          </cell>
          <cell r="AK247">
            <v>126.63</v>
          </cell>
          <cell r="AL247">
            <v>129.58000000000001</v>
          </cell>
          <cell r="AM247">
            <v>132.53</v>
          </cell>
          <cell r="AN247">
            <v>135.47999999999999</v>
          </cell>
          <cell r="AO247">
            <v>138.43</v>
          </cell>
          <cell r="AP247">
            <v>141.38</v>
          </cell>
          <cell r="AQ247">
            <v>144.32</v>
          </cell>
          <cell r="AR247">
            <v>147.27000000000001</v>
          </cell>
          <cell r="AS247">
            <v>150.22</v>
          </cell>
          <cell r="AT247">
            <v>153.16999999999999</v>
          </cell>
          <cell r="AU247">
            <v>156.12</v>
          </cell>
          <cell r="AV247">
            <v>159.07</v>
          </cell>
          <cell r="AW247">
            <v>162.02000000000001</v>
          </cell>
          <cell r="AX247">
            <v>164.96</v>
          </cell>
          <cell r="AY247">
            <v>167.91</v>
          </cell>
          <cell r="AZ247">
            <v>170.86</v>
          </cell>
          <cell r="BA247">
            <v>173.81</v>
          </cell>
          <cell r="BB247">
            <v>176.76</v>
          </cell>
          <cell r="BC247">
            <v>147.29</v>
          </cell>
        </row>
        <row r="248">
          <cell r="AD248">
            <v>82</v>
          </cell>
          <cell r="AE248">
            <v>107.78</v>
          </cell>
          <cell r="AF248">
            <v>111.22</v>
          </cell>
          <cell r="AG248">
            <v>114.66</v>
          </cell>
          <cell r="AH248">
            <v>119.18</v>
          </cell>
          <cell r="AI248">
            <v>122.16</v>
          </cell>
          <cell r="AJ248">
            <v>125.15</v>
          </cell>
          <cell r="AK248">
            <v>128.13</v>
          </cell>
          <cell r="AL248">
            <v>131.12</v>
          </cell>
          <cell r="AM248">
            <v>134.1</v>
          </cell>
          <cell r="AN248">
            <v>137.09</v>
          </cell>
          <cell r="AO248">
            <v>140.07</v>
          </cell>
          <cell r="AP248">
            <v>143.06</v>
          </cell>
          <cell r="AQ248">
            <v>146.04</v>
          </cell>
          <cell r="AR248">
            <v>149.02000000000001</v>
          </cell>
          <cell r="AS248">
            <v>152.01</v>
          </cell>
          <cell r="AT248">
            <v>154.99</v>
          </cell>
          <cell r="AU248">
            <v>157.97999999999999</v>
          </cell>
          <cell r="AV248">
            <v>160.96</v>
          </cell>
          <cell r="AW248">
            <v>163.95</v>
          </cell>
          <cell r="AX248">
            <v>166.93</v>
          </cell>
          <cell r="AY248">
            <v>169.92</v>
          </cell>
          <cell r="AZ248">
            <v>172.9</v>
          </cell>
          <cell r="BA248">
            <v>175.89</v>
          </cell>
          <cell r="BB248">
            <v>178.87</v>
          </cell>
          <cell r="BC248">
            <v>149.1</v>
          </cell>
        </row>
        <row r="249">
          <cell r="AD249">
            <v>83</v>
          </cell>
          <cell r="AE249">
            <v>109.08</v>
          </cell>
          <cell r="AF249">
            <v>112.57</v>
          </cell>
          <cell r="AG249">
            <v>116.05</v>
          </cell>
          <cell r="AH249">
            <v>120.64</v>
          </cell>
          <cell r="AI249">
            <v>123.66</v>
          </cell>
          <cell r="AJ249">
            <v>126.68</v>
          </cell>
          <cell r="AK249">
            <v>129.69999999999999</v>
          </cell>
          <cell r="AL249">
            <v>132.72</v>
          </cell>
          <cell r="AM249">
            <v>135.74</v>
          </cell>
          <cell r="AN249">
            <v>138.76</v>
          </cell>
          <cell r="AO249">
            <v>141.79</v>
          </cell>
          <cell r="AP249">
            <v>144.81</v>
          </cell>
          <cell r="AQ249">
            <v>147.83000000000001</v>
          </cell>
          <cell r="AR249">
            <v>150.85</v>
          </cell>
          <cell r="AS249">
            <v>153.87</v>
          </cell>
          <cell r="AT249">
            <v>156.88999999999999</v>
          </cell>
          <cell r="AU249">
            <v>159.91</v>
          </cell>
          <cell r="AV249">
            <v>162.93</v>
          </cell>
          <cell r="AW249">
            <v>165.95</v>
          </cell>
          <cell r="AX249">
            <v>168.98</v>
          </cell>
          <cell r="AY249">
            <v>172</v>
          </cell>
          <cell r="AZ249">
            <v>175.02</v>
          </cell>
          <cell r="BA249">
            <v>178.04</v>
          </cell>
          <cell r="BB249">
            <v>181.06</v>
          </cell>
          <cell r="BC249">
            <v>150.91</v>
          </cell>
        </row>
        <row r="250">
          <cell r="AD250">
            <v>84</v>
          </cell>
          <cell r="AE250">
            <v>110.39</v>
          </cell>
          <cell r="AF250">
            <v>113.92</v>
          </cell>
          <cell r="AG250">
            <v>117.44</v>
          </cell>
          <cell r="AH250">
            <v>122.1</v>
          </cell>
          <cell r="AI250">
            <v>125.16</v>
          </cell>
          <cell r="AJ250">
            <v>128.22</v>
          </cell>
          <cell r="AK250">
            <v>131.28</v>
          </cell>
          <cell r="AL250">
            <v>134.33000000000001</v>
          </cell>
          <cell r="AM250">
            <v>137.38999999999999</v>
          </cell>
          <cell r="AN250">
            <v>140.44999999999999</v>
          </cell>
          <cell r="AO250">
            <v>143.51</v>
          </cell>
          <cell r="AP250">
            <v>146.56</v>
          </cell>
          <cell r="AQ250">
            <v>149.62</v>
          </cell>
          <cell r="AR250">
            <v>152.68</v>
          </cell>
          <cell r="AS250">
            <v>155.74</v>
          </cell>
          <cell r="AT250">
            <v>158.79</v>
          </cell>
          <cell r="AU250">
            <v>161.85</v>
          </cell>
          <cell r="AV250">
            <v>164.91</v>
          </cell>
          <cell r="AW250">
            <v>167.97</v>
          </cell>
          <cell r="AX250">
            <v>171.03</v>
          </cell>
          <cell r="AY250">
            <v>174.08</v>
          </cell>
          <cell r="AZ250">
            <v>177.14</v>
          </cell>
          <cell r="BA250">
            <v>180.2</v>
          </cell>
          <cell r="BB250">
            <v>183.26</v>
          </cell>
          <cell r="BC250">
            <v>152.72</v>
          </cell>
        </row>
        <row r="251">
          <cell r="AD251">
            <v>85</v>
          </cell>
          <cell r="AE251">
            <v>111.69</v>
          </cell>
          <cell r="AF251">
            <v>115.26</v>
          </cell>
          <cell r="AG251">
            <v>118.83</v>
          </cell>
          <cell r="AH251">
            <v>123.58</v>
          </cell>
          <cell r="AI251">
            <v>126.67</v>
          </cell>
          <cell r="AJ251">
            <v>129.77000000000001</v>
          </cell>
          <cell r="AK251">
            <v>132.86000000000001</v>
          </cell>
          <cell r="AL251">
            <v>135.94999999999999</v>
          </cell>
          <cell r="AM251">
            <v>139.05000000000001</v>
          </cell>
          <cell r="AN251">
            <v>142.13999999999999</v>
          </cell>
          <cell r="AO251">
            <v>145.24</v>
          </cell>
          <cell r="AP251">
            <v>148.33000000000001</v>
          </cell>
          <cell r="AQ251">
            <v>151.41999999999999</v>
          </cell>
          <cell r="AR251">
            <v>154.52000000000001</v>
          </cell>
          <cell r="AS251">
            <v>157.61000000000001</v>
          </cell>
          <cell r="AT251">
            <v>160.71</v>
          </cell>
          <cell r="AU251">
            <v>163.80000000000001</v>
          </cell>
          <cell r="AV251">
            <v>166.89</v>
          </cell>
          <cell r="AW251">
            <v>169.99</v>
          </cell>
          <cell r="AX251">
            <v>173.08</v>
          </cell>
          <cell r="AY251">
            <v>176.18</v>
          </cell>
          <cell r="AZ251">
            <v>179.27</v>
          </cell>
          <cell r="BA251">
            <v>182.36</v>
          </cell>
          <cell r="BB251">
            <v>185.46</v>
          </cell>
          <cell r="BC251">
            <v>154.53</v>
          </cell>
        </row>
        <row r="252">
          <cell r="AD252">
            <v>86</v>
          </cell>
          <cell r="AE252">
            <v>113</v>
          </cell>
          <cell r="AF252">
            <v>116.61</v>
          </cell>
          <cell r="AG252">
            <v>120.23</v>
          </cell>
          <cell r="AH252">
            <v>124.98</v>
          </cell>
          <cell r="AI252">
            <v>128.12</v>
          </cell>
          <cell r="AJ252">
            <v>131.25</v>
          </cell>
          <cell r="AK252">
            <v>134.38</v>
          </cell>
          <cell r="AL252">
            <v>137.51</v>
          </cell>
          <cell r="AM252">
            <v>140.63999999999999</v>
          </cell>
          <cell r="AN252">
            <v>143.77000000000001</v>
          </cell>
          <cell r="AO252">
            <v>146.9</v>
          </cell>
          <cell r="AP252">
            <v>150.03</v>
          </cell>
          <cell r="AQ252">
            <v>153.16</v>
          </cell>
          <cell r="AR252">
            <v>156.29</v>
          </cell>
          <cell r="AS252">
            <v>159.41999999999999</v>
          </cell>
          <cell r="AT252">
            <v>162.55000000000001</v>
          </cell>
          <cell r="AU252">
            <v>165.68</v>
          </cell>
          <cell r="AV252">
            <v>168.81</v>
          </cell>
          <cell r="AW252">
            <v>171.94</v>
          </cell>
          <cell r="AX252">
            <v>175.07</v>
          </cell>
          <cell r="AY252">
            <v>178.2</v>
          </cell>
          <cell r="AZ252">
            <v>181.33</v>
          </cell>
          <cell r="BA252">
            <v>184.46</v>
          </cell>
          <cell r="BB252">
            <v>187.59</v>
          </cell>
          <cell r="BC252">
            <v>156.35</v>
          </cell>
        </row>
        <row r="253">
          <cell r="AD253">
            <v>87</v>
          </cell>
          <cell r="AE253">
            <v>114.31</v>
          </cell>
          <cell r="AF253">
            <v>117.96</v>
          </cell>
          <cell r="AG253">
            <v>121.62</v>
          </cell>
          <cell r="AH253">
            <v>126.4</v>
          </cell>
          <cell r="AI253">
            <v>129.56</v>
          </cell>
          <cell r="AJ253">
            <v>132.72999999999999</v>
          </cell>
          <cell r="AK253">
            <v>135.9</v>
          </cell>
          <cell r="AL253">
            <v>139.06</v>
          </cell>
          <cell r="AM253">
            <v>142.22999999999999</v>
          </cell>
          <cell r="AN253">
            <v>145.4</v>
          </cell>
          <cell r="AO253">
            <v>148.56</v>
          </cell>
          <cell r="AP253">
            <v>151.72999999999999</v>
          </cell>
          <cell r="AQ253">
            <v>154.9</v>
          </cell>
          <cell r="AR253">
            <v>158.06</v>
          </cell>
          <cell r="AS253">
            <v>161.22999999999999</v>
          </cell>
          <cell r="AT253">
            <v>164.4</v>
          </cell>
          <cell r="AU253">
            <v>167.56</v>
          </cell>
          <cell r="AV253">
            <v>170.73</v>
          </cell>
          <cell r="AW253">
            <v>173.9</v>
          </cell>
          <cell r="AX253">
            <v>177.07</v>
          </cell>
          <cell r="AY253">
            <v>180.23</v>
          </cell>
          <cell r="AZ253">
            <v>183.4</v>
          </cell>
          <cell r="BA253">
            <v>186.57</v>
          </cell>
          <cell r="BB253">
            <v>189.73</v>
          </cell>
          <cell r="BC253">
            <v>158.16</v>
          </cell>
        </row>
        <row r="254">
          <cell r="AD254">
            <v>88</v>
          </cell>
          <cell r="AE254">
            <v>115.61</v>
          </cell>
          <cell r="AF254">
            <v>119.31</v>
          </cell>
          <cell r="AG254">
            <v>123.01</v>
          </cell>
          <cell r="AH254">
            <v>127.89</v>
          </cell>
          <cell r="AI254">
            <v>131.09</v>
          </cell>
          <cell r="AJ254">
            <v>134.30000000000001</v>
          </cell>
          <cell r="AK254">
            <v>137.5</v>
          </cell>
          <cell r="AL254">
            <v>140.69999999999999</v>
          </cell>
          <cell r="AM254">
            <v>143.91</v>
          </cell>
          <cell r="AN254">
            <v>147.11000000000001</v>
          </cell>
          <cell r="AO254">
            <v>150.31</v>
          </cell>
          <cell r="AP254">
            <v>153.52000000000001</v>
          </cell>
          <cell r="AQ254">
            <v>156.72</v>
          </cell>
          <cell r="AR254">
            <v>159.91999999999999</v>
          </cell>
          <cell r="AS254">
            <v>163.13</v>
          </cell>
          <cell r="AT254">
            <v>166.33</v>
          </cell>
          <cell r="AU254">
            <v>169.53</v>
          </cell>
          <cell r="AV254">
            <v>172.73</v>
          </cell>
          <cell r="AW254">
            <v>175.94</v>
          </cell>
          <cell r="AX254">
            <v>179.14</v>
          </cell>
          <cell r="AY254">
            <v>182.34</v>
          </cell>
          <cell r="AZ254">
            <v>185.55</v>
          </cell>
          <cell r="BA254">
            <v>188.75</v>
          </cell>
          <cell r="BB254">
            <v>191.95</v>
          </cell>
          <cell r="BC254">
            <v>159.97</v>
          </cell>
        </row>
        <row r="255">
          <cell r="AD255">
            <v>89</v>
          </cell>
          <cell r="AE255">
            <v>116.92</v>
          </cell>
          <cell r="AF255">
            <v>120.66</v>
          </cell>
          <cell r="AG255">
            <v>124.4</v>
          </cell>
          <cell r="AH255">
            <v>129.31</v>
          </cell>
          <cell r="AI255">
            <v>132.55000000000001</v>
          </cell>
          <cell r="AJ255">
            <v>135.79</v>
          </cell>
          <cell r="AK255">
            <v>139.03</v>
          </cell>
          <cell r="AL255">
            <v>142.27000000000001</v>
          </cell>
          <cell r="AM255">
            <v>145.51</v>
          </cell>
          <cell r="AN255">
            <v>148.75</v>
          </cell>
          <cell r="AO255">
            <v>151.99</v>
          </cell>
          <cell r="AP255">
            <v>155.22999999999999</v>
          </cell>
          <cell r="AQ255">
            <v>158.47</v>
          </cell>
          <cell r="AR255">
            <v>161.71</v>
          </cell>
          <cell r="AS255">
            <v>164.95</v>
          </cell>
          <cell r="AT255">
            <v>168.19</v>
          </cell>
          <cell r="AU255">
            <v>171.43</v>
          </cell>
          <cell r="AV255">
            <v>174.67</v>
          </cell>
          <cell r="AW255">
            <v>177.91</v>
          </cell>
          <cell r="AX255">
            <v>181.15</v>
          </cell>
          <cell r="AY255">
            <v>184.39</v>
          </cell>
          <cell r="AZ255">
            <v>187.62</v>
          </cell>
          <cell r="BA255">
            <v>190.86</v>
          </cell>
          <cell r="BB255">
            <v>194.1</v>
          </cell>
          <cell r="BC255">
            <v>161.78</v>
          </cell>
        </row>
        <row r="256">
          <cell r="AD256">
            <v>90</v>
          </cell>
          <cell r="AE256">
            <v>118.23</v>
          </cell>
          <cell r="AF256">
            <v>122.01</v>
          </cell>
          <cell r="AG256">
            <v>125.79</v>
          </cell>
          <cell r="AH256">
            <v>130.74</v>
          </cell>
          <cell r="AI256">
            <v>134.01</v>
          </cell>
          <cell r="AJ256">
            <v>137.29</v>
          </cell>
          <cell r="AK256">
            <v>140.57</v>
          </cell>
          <cell r="AL256">
            <v>143.84</v>
          </cell>
          <cell r="AM256">
            <v>147.12</v>
          </cell>
          <cell r="AN256">
            <v>150.38999999999999</v>
          </cell>
          <cell r="AO256">
            <v>153.66999999999999</v>
          </cell>
          <cell r="AP256">
            <v>156.94999999999999</v>
          </cell>
          <cell r="AQ256">
            <v>160.22</v>
          </cell>
          <cell r="AR256">
            <v>163.5</v>
          </cell>
          <cell r="AS256">
            <v>166.77</v>
          </cell>
          <cell r="AT256">
            <v>170.05</v>
          </cell>
          <cell r="AU256">
            <v>173.33</v>
          </cell>
          <cell r="AV256">
            <v>176.6</v>
          </cell>
          <cell r="AW256">
            <v>179.88</v>
          </cell>
          <cell r="AX256">
            <v>183.15</v>
          </cell>
          <cell r="AY256">
            <v>186.43</v>
          </cell>
          <cell r="AZ256">
            <v>189.71</v>
          </cell>
          <cell r="BA256">
            <v>192.98</v>
          </cell>
          <cell r="BB256">
            <v>196.26</v>
          </cell>
          <cell r="BC256">
            <v>163.59</v>
          </cell>
        </row>
        <row r="257">
          <cell r="AD257">
            <v>91</v>
          </cell>
          <cell r="AE257">
            <v>119.53</v>
          </cell>
          <cell r="AF257">
            <v>123.36</v>
          </cell>
          <cell r="AG257">
            <v>127.18</v>
          </cell>
          <cell r="AH257">
            <v>132.25</v>
          </cell>
          <cell r="AI257">
            <v>135.57</v>
          </cell>
          <cell r="AJ257">
            <v>138.88</v>
          </cell>
          <cell r="AK257">
            <v>142.19</v>
          </cell>
          <cell r="AL257">
            <v>145.5</v>
          </cell>
          <cell r="AM257">
            <v>148.82</v>
          </cell>
          <cell r="AN257">
            <v>152.13</v>
          </cell>
          <cell r="AO257">
            <v>155.44</v>
          </cell>
          <cell r="AP257">
            <v>158.75</v>
          </cell>
          <cell r="AQ257">
            <v>162.06</v>
          </cell>
          <cell r="AR257">
            <v>165.38</v>
          </cell>
          <cell r="AS257">
            <v>168.69</v>
          </cell>
          <cell r="AT257">
            <v>172</v>
          </cell>
          <cell r="AU257">
            <v>175.31</v>
          </cell>
          <cell r="AV257">
            <v>178.63</v>
          </cell>
          <cell r="AW257">
            <v>181.94</v>
          </cell>
          <cell r="AX257">
            <v>185.25</v>
          </cell>
          <cell r="AY257">
            <v>188.56</v>
          </cell>
          <cell r="AZ257">
            <v>191.88</v>
          </cell>
          <cell r="BA257">
            <v>195.19</v>
          </cell>
          <cell r="BB257">
            <v>198.5</v>
          </cell>
          <cell r="BC257">
            <v>165.4</v>
          </cell>
        </row>
        <row r="258">
          <cell r="AD258">
            <v>92</v>
          </cell>
          <cell r="AE258">
            <v>120.84</v>
          </cell>
          <cell r="AF258">
            <v>124.7</v>
          </cell>
          <cell r="AG258">
            <v>128.57</v>
          </cell>
          <cell r="AH258">
            <v>133.69</v>
          </cell>
          <cell r="AI258">
            <v>137.04</v>
          </cell>
          <cell r="AJ258">
            <v>140.38999999999999</v>
          </cell>
          <cell r="AK258">
            <v>143.74</v>
          </cell>
          <cell r="AL258">
            <v>147.09</v>
          </cell>
          <cell r="AM258">
            <v>150.44</v>
          </cell>
          <cell r="AN258">
            <v>153.78</v>
          </cell>
          <cell r="AO258">
            <v>157.13</v>
          </cell>
          <cell r="AP258">
            <v>160.47999999999999</v>
          </cell>
          <cell r="AQ258">
            <v>163.83000000000001</v>
          </cell>
          <cell r="AR258">
            <v>167.18</v>
          </cell>
          <cell r="AS258">
            <v>170.53</v>
          </cell>
          <cell r="AT258">
            <v>173.88</v>
          </cell>
          <cell r="AU258">
            <v>177.23</v>
          </cell>
          <cell r="AV258">
            <v>180.58</v>
          </cell>
          <cell r="AW258">
            <v>183.92</v>
          </cell>
          <cell r="AX258">
            <v>187.27</v>
          </cell>
          <cell r="AY258">
            <v>190.62</v>
          </cell>
          <cell r="AZ258">
            <v>193.97</v>
          </cell>
          <cell r="BA258">
            <v>197.32</v>
          </cell>
          <cell r="BB258">
            <v>200.67</v>
          </cell>
          <cell r="BC258">
            <v>167.21</v>
          </cell>
        </row>
        <row r="259">
          <cell r="AD259">
            <v>93</v>
          </cell>
          <cell r="AE259">
            <v>122.15</v>
          </cell>
          <cell r="AF259">
            <v>126.05</v>
          </cell>
          <cell r="AG259">
            <v>129.96</v>
          </cell>
          <cell r="AH259">
            <v>135.13999999999999</v>
          </cell>
          <cell r="AI259">
            <v>138.52000000000001</v>
          </cell>
          <cell r="AJ259">
            <v>141.91</v>
          </cell>
          <cell r="AK259">
            <v>145.29</v>
          </cell>
          <cell r="AL259">
            <v>148.68</v>
          </cell>
          <cell r="AM259">
            <v>152.06</v>
          </cell>
          <cell r="AN259">
            <v>155.44999999999999</v>
          </cell>
          <cell r="AO259">
            <v>158.83000000000001</v>
          </cell>
          <cell r="AP259">
            <v>162.22</v>
          </cell>
          <cell r="AQ259">
            <v>165.6</v>
          </cell>
          <cell r="AR259">
            <v>168.99</v>
          </cell>
          <cell r="AS259">
            <v>172.37</v>
          </cell>
          <cell r="AT259">
            <v>175.76</v>
          </cell>
          <cell r="AU259">
            <v>179.14</v>
          </cell>
          <cell r="AV259">
            <v>182.53</v>
          </cell>
          <cell r="AW259">
            <v>185.91</v>
          </cell>
          <cell r="AX259">
            <v>189.3</v>
          </cell>
          <cell r="AY259">
            <v>192.68</v>
          </cell>
          <cell r="AZ259">
            <v>196.07</v>
          </cell>
          <cell r="BA259">
            <v>199.45</v>
          </cell>
          <cell r="BB259">
            <v>202.84</v>
          </cell>
          <cell r="BC259">
            <v>169.02</v>
          </cell>
        </row>
        <row r="260">
          <cell r="AD260">
            <v>94</v>
          </cell>
          <cell r="AE260">
            <v>123.45</v>
          </cell>
          <cell r="AF260">
            <v>127.4</v>
          </cell>
          <cell r="AG260">
            <v>131.35</v>
          </cell>
          <cell r="AH260">
            <v>136.59</v>
          </cell>
          <cell r="AI260">
            <v>140.01</v>
          </cell>
          <cell r="AJ260">
            <v>143.43</v>
          </cell>
          <cell r="AK260">
            <v>146.85</v>
          </cell>
          <cell r="AL260">
            <v>150.27000000000001</v>
          </cell>
          <cell r="AM260">
            <v>153.69</v>
          </cell>
          <cell r="AN260">
            <v>157.11000000000001</v>
          </cell>
          <cell r="AO260">
            <v>160.54</v>
          </cell>
          <cell r="AP260">
            <v>163.96</v>
          </cell>
          <cell r="AQ260">
            <v>167.38</v>
          </cell>
          <cell r="AR260">
            <v>170.8</v>
          </cell>
          <cell r="AS260">
            <v>174.22</v>
          </cell>
          <cell r="AT260">
            <v>177.64</v>
          </cell>
          <cell r="AU260">
            <v>181.07</v>
          </cell>
          <cell r="AV260">
            <v>184.49</v>
          </cell>
          <cell r="AW260">
            <v>187.91</v>
          </cell>
          <cell r="AX260">
            <v>191.33</v>
          </cell>
          <cell r="AY260">
            <v>194.75</v>
          </cell>
          <cell r="AZ260">
            <v>198.17</v>
          </cell>
          <cell r="BA260">
            <v>201.6</v>
          </cell>
          <cell r="BB260">
            <v>205.02</v>
          </cell>
          <cell r="BC260">
            <v>170.83</v>
          </cell>
        </row>
        <row r="261">
          <cell r="AD261">
            <v>95</v>
          </cell>
          <cell r="AE261">
            <v>124.76</v>
          </cell>
          <cell r="AF261">
            <v>128.75</v>
          </cell>
          <cell r="AG261">
            <v>132.74</v>
          </cell>
          <cell r="AH261">
            <v>137.94999999999999</v>
          </cell>
          <cell r="AI261">
            <v>141.41</v>
          </cell>
          <cell r="AJ261">
            <v>144.87</v>
          </cell>
          <cell r="AK261">
            <v>148.32</v>
          </cell>
          <cell r="AL261">
            <v>151.78</v>
          </cell>
          <cell r="AM261">
            <v>155.24</v>
          </cell>
          <cell r="AN261">
            <v>158.69999999999999</v>
          </cell>
          <cell r="AO261">
            <v>162.16</v>
          </cell>
          <cell r="AP261">
            <v>165.61</v>
          </cell>
          <cell r="AQ261">
            <v>169.07</v>
          </cell>
          <cell r="AR261">
            <v>172.53</v>
          </cell>
          <cell r="AS261">
            <v>175.99</v>
          </cell>
          <cell r="AT261">
            <v>179.45</v>
          </cell>
          <cell r="AU261">
            <v>182.9</v>
          </cell>
          <cell r="AV261">
            <v>186.36</v>
          </cell>
          <cell r="AW261">
            <v>189.82</v>
          </cell>
          <cell r="AX261">
            <v>193.28</v>
          </cell>
          <cell r="AY261">
            <v>196.74</v>
          </cell>
          <cell r="AZ261">
            <v>200.19</v>
          </cell>
          <cell r="BA261">
            <v>203.65</v>
          </cell>
          <cell r="BB261">
            <v>207.11</v>
          </cell>
          <cell r="BC261">
            <v>172.64</v>
          </cell>
        </row>
        <row r="262">
          <cell r="AD262">
            <v>96</v>
          </cell>
          <cell r="AE262">
            <v>126.07</v>
          </cell>
          <cell r="AF262">
            <v>130.1</v>
          </cell>
          <cell r="AG262">
            <v>134.13</v>
          </cell>
          <cell r="AH262">
            <v>139.41</v>
          </cell>
          <cell r="AI262">
            <v>142.9</v>
          </cell>
          <cell r="AJ262">
            <v>146.4</v>
          </cell>
          <cell r="AK262">
            <v>149.88999999999999</v>
          </cell>
          <cell r="AL262">
            <v>153.38999999999999</v>
          </cell>
          <cell r="AM262">
            <v>156.88</v>
          </cell>
          <cell r="AN262">
            <v>160.38</v>
          </cell>
          <cell r="AO262">
            <v>163.87</v>
          </cell>
          <cell r="AP262">
            <v>167.36</v>
          </cell>
          <cell r="AQ262">
            <v>170.86</v>
          </cell>
          <cell r="AR262">
            <v>174.35</v>
          </cell>
          <cell r="AS262">
            <v>177.85</v>
          </cell>
          <cell r="AT262">
            <v>181.34</v>
          </cell>
          <cell r="AU262">
            <v>184.84</v>
          </cell>
          <cell r="AV262">
            <v>188.33</v>
          </cell>
          <cell r="AW262">
            <v>191.83</v>
          </cell>
          <cell r="AX262">
            <v>195.32</v>
          </cell>
          <cell r="AY262">
            <v>198.81</v>
          </cell>
          <cell r="AZ262">
            <v>202.31</v>
          </cell>
          <cell r="BA262">
            <v>205.8</v>
          </cell>
          <cell r="BB262">
            <v>209.3</v>
          </cell>
          <cell r="BC262">
            <v>174.45</v>
          </cell>
        </row>
        <row r="263">
          <cell r="AD263">
            <v>97</v>
          </cell>
          <cell r="AE263">
            <v>127.37</v>
          </cell>
          <cell r="AF263">
            <v>131.44999999999999</v>
          </cell>
          <cell r="AG263">
            <v>135.52000000000001</v>
          </cell>
          <cell r="AH263">
            <v>140.87</v>
          </cell>
          <cell r="AI263">
            <v>144.4</v>
          </cell>
          <cell r="AJ263">
            <v>147.94</v>
          </cell>
          <cell r="AK263">
            <v>151.47</v>
          </cell>
          <cell r="AL263">
            <v>155</v>
          </cell>
          <cell r="AM263">
            <v>158.53</v>
          </cell>
          <cell r="AN263">
            <v>162.06</v>
          </cell>
          <cell r="AO263">
            <v>165.59</v>
          </cell>
          <cell r="AP263">
            <v>169.12</v>
          </cell>
          <cell r="AQ263">
            <v>172.65</v>
          </cell>
          <cell r="AR263">
            <v>176.18</v>
          </cell>
          <cell r="AS263">
            <v>179.71</v>
          </cell>
          <cell r="AT263">
            <v>183.24</v>
          </cell>
          <cell r="AU263">
            <v>186.77</v>
          </cell>
          <cell r="AV263">
            <v>190.3</v>
          </cell>
          <cell r="AW263">
            <v>193.84</v>
          </cell>
          <cell r="AX263">
            <v>197.37</v>
          </cell>
          <cell r="AY263">
            <v>200.9</v>
          </cell>
          <cell r="AZ263">
            <v>204.43</v>
          </cell>
          <cell r="BA263">
            <v>207.96</v>
          </cell>
          <cell r="BB263">
            <v>211.49</v>
          </cell>
          <cell r="BC263">
            <v>176.26</v>
          </cell>
        </row>
        <row r="264">
          <cell r="AD264">
            <v>98</v>
          </cell>
          <cell r="AE264">
            <v>128.68</v>
          </cell>
          <cell r="AF264">
            <v>132.79</v>
          </cell>
          <cell r="AG264">
            <v>136.91</v>
          </cell>
          <cell r="AH264">
            <v>142.34</v>
          </cell>
          <cell r="AI264">
            <v>145.91</v>
          </cell>
          <cell r="AJ264">
            <v>149.47999999999999</v>
          </cell>
          <cell r="AK264">
            <v>153.05000000000001</v>
          </cell>
          <cell r="AL264">
            <v>156.61000000000001</v>
          </cell>
          <cell r="AM264">
            <v>160.18</v>
          </cell>
          <cell r="AN264">
            <v>163.75</v>
          </cell>
          <cell r="AO264">
            <v>167.31</v>
          </cell>
          <cell r="AP264">
            <v>170.88</v>
          </cell>
          <cell r="AQ264">
            <v>174.45</v>
          </cell>
          <cell r="AR264">
            <v>178.02</v>
          </cell>
          <cell r="AS264">
            <v>181.58</v>
          </cell>
          <cell r="AT264">
            <v>185.15</v>
          </cell>
          <cell r="AU264">
            <v>188.72</v>
          </cell>
          <cell r="AV264">
            <v>192.29</v>
          </cell>
          <cell r="AW264">
            <v>195.85</v>
          </cell>
          <cell r="AX264">
            <v>199.42</v>
          </cell>
          <cell r="AY264">
            <v>202.99</v>
          </cell>
          <cell r="AZ264">
            <v>206.55</v>
          </cell>
          <cell r="BA264">
            <v>210.12</v>
          </cell>
          <cell r="BB264">
            <v>213.69</v>
          </cell>
          <cell r="BC264">
            <v>178.07</v>
          </cell>
        </row>
        <row r="265">
          <cell r="AD265">
            <v>99</v>
          </cell>
          <cell r="AE265">
            <v>129.97999999999999</v>
          </cell>
          <cell r="AF265">
            <v>134.13999999999999</v>
          </cell>
          <cell r="AG265">
            <v>138.30000000000001</v>
          </cell>
          <cell r="AH265">
            <v>143.82</v>
          </cell>
          <cell r="AI265">
            <v>147.43</v>
          </cell>
          <cell r="AJ265">
            <v>151.03</v>
          </cell>
          <cell r="AK265">
            <v>154.63</v>
          </cell>
          <cell r="AL265">
            <v>158.24</v>
          </cell>
          <cell r="AM265">
            <v>161.84</v>
          </cell>
          <cell r="AN265">
            <v>165.44</v>
          </cell>
          <cell r="AO265">
            <v>169.05</v>
          </cell>
          <cell r="AP265">
            <v>172.65</v>
          </cell>
          <cell r="AQ265">
            <v>176.25</v>
          </cell>
          <cell r="AR265">
            <v>179.86</v>
          </cell>
          <cell r="AS265">
            <v>183.46</v>
          </cell>
          <cell r="AT265">
            <v>187.06</v>
          </cell>
          <cell r="AU265">
            <v>190.67</v>
          </cell>
          <cell r="AV265">
            <v>194.27</v>
          </cell>
          <cell r="AW265">
            <v>197.88</v>
          </cell>
          <cell r="AX265">
            <v>201.48</v>
          </cell>
          <cell r="AY265">
            <v>205.08</v>
          </cell>
          <cell r="AZ265">
            <v>208.69</v>
          </cell>
          <cell r="BA265">
            <v>212.29</v>
          </cell>
          <cell r="BB265">
            <v>215.89</v>
          </cell>
          <cell r="BC265">
            <v>179.88</v>
          </cell>
        </row>
        <row r="266">
          <cell r="AD266">
            <v>100</v>
          </cell>
          <cell r="AE266">
            <v>131.29</v>
          </cell>
          <cell r="AF266">
            <v>135.49</v>
          </cell>
          <cell r="AG266">
            <v>139.69</v>
          </cell>
          <cell r="AH266">
            <v>145.21</v>
          </cell>
          <cell r="AI266">
            <v>148.85</v>
          </cell>
          <cell r="AJ266">
            <v>152.49</v>
          </cell>
          <cell r="AK266">
            <v>156.13</v>
          </cell>
          <cell r="AL266">
            <v>159.77000000000001</v>
          </cell>
          <cell r="AM266">
            <v>163.41</v>
          </cell>
          <cell r="AN266">
            <v>167.05</v>
          </cell>
          <cell r="AO266">
            <v>170.69</v>
          </cell>
          <cell r="AP266">
            <v>174.33</v>
          </cell>
          <cell r="AQ266">
            <v>177.97</v>
          </cell>
          <cell r="AR266">
            <v>181.61</v>
          </cell>
          <cell r="AS266">
            <v>185.25</v>
          </cell>
          <cell r="AT266">
            <v>188.89</v>
          </cell>
          <cell r="AU266">
            <v>192.53</v>
          </cell>
          <cell r="AV266">
            <v>196.17</v>
          </cell>
          <cell r="AW266">
            <v>199.81</v>
          </cell>
          <cell r="AX266">
            <v>203.45</v>
          </cell>
          <cell r="AY266">
            <v>207.09</v>
          </cell>
          <cell r="AZ266">
            <v>210.73</v>
          </cell>
          <cell r="BA266">
            <v>214.37</v>
          </cell>
          <cell r="BB266">
            <v>218.01</v>
          </cell>
          <cell r="BC266">
            <v>181.69</v>
          </cell>
        </row>
        <row r="267">
          <cell r="AD267">
            <v>101</v>
          </cell>
          <cell r="AE267">
            <v>132.6</v>
          </cell>
          <cell r="AF267">
            <v>136.84</v>
          </cell>
          <cell r="AG267">
            <v>141.08000000000001</v>
          </cell>
          <cell r="AH267">
            <v>146.69</v>
          </cell>
          <cell r="AI267">
            <v>150.37</v>
          </cell>
          <cell r="AJ267">
            <v>154.05000000000001</v>
          </cell>
          <cell r="AK267">
            <v>157.72</v>
          </cell>
          <cell r="AL267">
            <v>161.4</v>
          </cell>
          <cell r="AM267">
            <v>165.08</v>
          </cell>
          <cell r="AN267">
            <v>168.75</v>
          </cell>
          <cell r="AO267">
            <v>172.43</v>
          </cell>
          <cell r="AP267">
            <v>176.11</v>
          </cell>
          <cell r="AQ267">
            <v>179.78</v>
          </cell>
          <cell r="AR267">
            <v>183.46</v>
          </cell>
          <cell r="AS267">
            <v>187.13</v>
          </cell>
          <cell r="AT267">
            <v>190.81</v>
          </cell>
          <cell r="AU267">
            <v>194.49</v>
          </cell>
          <cell r="AV267">
            <v>198.16</v>
          </cell>
          <cell r="AW267">
            <v>201.84</v>
          </cell>
          <cell r="AX267">
            <v>205.52</v>
          </cell>
          <cell r="AY267">
            <v>209.19</v>
          </cell>
          <cell r="AZ267">
            <v>212.87</v>
          </cell>
          <cell r="BA267">
            <v>216.55</v>
          </cell>
          <cell r="BB267">
            <v>220.22</v>
          </cell>
          <cell r="BC267">
            <v>183.5</v>
          </cell>
        </row>
        <row r="268">
          <cell r="AD268">
            <v>102</v>
          </cell>
          <cell r="AE268">
            <v>133.9</v>
          </cell>
          <cell r="AF268">
            <v>138.19</v>
          </cell>
          <cell r="AG268">
            <v>142.47</v>
          </cell>
          <cell r="AH268">
            <v>148.09</v>
          </cell>
          <cell r="AI268">
            <v>151.80000000000001</v>
          </cell>
          <cell r="AJ268">
            <v>155.51</v>
          </cell>
          <cell r="AK268">
            <v>159.22</v>
          </cell>
          <cell r="AL268">
            <v>162.94</v>
          </cell>
          <cell r="AM268">
            <v>166.65</v>
          </cell>
          <cell r="AN268">
            <v>170.36</v>
          </cell>
          <cell r="AO268">
            <v>174.08</v>
          </cell>
          <cell r="AP268">
            <v>177.79</v>
          </cell>
          <cell r="AQ268">
            <v>181.5</v>
          </cell>
          <cell r="AR268">
            <v>185.21</v>
          </cell>
          <cell r="AS268">
            <v>188.93</v>
          </cell>
          <cell r="AT268">
            <v>192.64</v>
          </cell>
          <cell r="AU268">
            <v>196.35</v>
          </cell>
          <cell r="AV268">
            <v>200.06</v>
          </cell>
          <cell r="AW268">
            <v>203.78</v>
          </cell>
          <cell r="AX268">
            <v>207.49</v>
          </cell>
          <cell r="AY268">
            <v>211.2</v>
          </cell>
          <cell r="AZ268">
            <v>214.92</v>
          </cell>
          <cell r="BA268">
            <v>218.63</v>
          </cell>
          <cell r="BB268">
            <v>222.34</v>
          </cell>
          <cell r="BC268">
            <v>185.31</v>
          </cell>
        </row>
        <row r="269">
          <cell r="AD269">
            <v>103</v>
          </cell>
          <cell r="AE269">
            <v>135.21</v>
          </cell>
          <cell r="AF269">
            <v>139.54</v>
          </cell>
          <cell r="AG269">
            <v>143.86000000000001</v>
          </cell>
          <cell r="AH269">
            <v>149.59</v>
          </cell>
          <cell r="AI269">
            <v>153.33000000000001</v>
          </cell>
          <cell r="AJ269">
            <v>157.08000000000001</v>
          </cell>
          <cell r="AK269">
            <v>160.83000000000001</v>
          </cell>
          <cell r="AL269">
            <v>164.58</v>
          </cell>
          <cell r="AM269">
            <v>168.33</v>
          </cell>
          <cell r="AN269">
            <v>172.08</v>
          </cell>
          <cell r="AO269">
            <v>175.83</v>
          </cell>
          <cell r="AP269">
            <v>179.58</v>
          </cell>
          <cell r="AQ269">
            <v>183.33</v>
          </cell>
          <cell r="AR269">
            <v>187.08</v>
          </cell>
          <cell r="AS269">
            <v>190.83</v>
          </cell>
          <cell r="AT269">
            <v>194.58</v>
          </cell>
          <cell r="AU269">
            <v>198.33</v>
          </cell>
          <cell r="AV269">
            <v>202.07</v>
          </cell>
          <cell r="AW269">
            <v>205.82</v>
          </cell>
          <cell r="AX269">
            <v>209.57</v>
          </cell>
          <cell r="AY269">
            <v>213.32</v>
          </cell>
          <cell r="AZ269">
            <v>217.07</v>
          </cell>
          <cell r="BA269">
            <v>220.82</v>
          </cell>
          <cell r="BB269">
            <v>224.57</v>
          </cell>
          <cell r="BC269">
            <v>187.12</v>
          </cell>
        </row>
        <row r="270">
          <cell r="AD270">
            <v>104</v>
          </cell>
          <cell r="AE270">
            <v>136.52000000000001</v>
          </cell>
          <cell r="AF270">
            <v>140.88</v>
          </cell>
          <cell r="AG270">
            <v>145.25</v>
          </cell>
          <cell r="AH270">
            <v>150.99</v>
          </cell>
          <cell r="AI270">
            <v>154.77000000000001</v>
          </cell>
          <cell r="AJ270">
            <v>158.56</v>
          </cell>
          <cell r="AK270">
            <v>162.34</v>
          </cell>
          <cell r="AL270">
            <v>166.13</v>
          </cell>
          <cell r="AM270">
            <v>169.91</v>
          </cell>
          <cell r="AN270">
            <v>173.7</v>
          </cell>
          <cell r="AO270">
            <v>177.48</v>
          </cell>
          <cell r="AP270">
            <v>181.27</v>
          </cell>
          <cell r="AQ270">
            <v>185.06</v>
          </cell>
          <cell r="AR270">
            <v>188.84</v>
          </cell>
          <cell r="AS270">
            <v>192.63</v>
          </cell>
          <cell r="AT270">
            <v>196.41</v>
          </cell>
          <cell r="AU270">
            <v>200.2</v>
          </cell>
          <cell r="AV270">
            <v>203.98</v>
          </cell>
          <cell r="AW270">
            <v>207.77</v>
          </cell>
          <cell r="AX270">
            <v>211.55</v>
          </cell>
          <cell r="AY270">
            <v>215.34</v>
          </cell>
          <cell r="AZ270">
            <v>219.13</v>
          </cell>
          <cell r="BA270">
            <v>222.91</v>
          </cell>
          <cell r="BB270">
            <v>226.7</v>
          </cell>
          <cell r="BC270">
            <v>188.93</v>
          </cell>
        </row>
        <row r="271">
          <cell r="AD271">
            <v>105</v>
          </cell>
          <cell r="AE271">
            <v>137.82</v>
          </cell>
          <cell r="AF271">
            <v>142.22999999999999</v>
          </cell>
          <cell r="AG271">
            <v>146.63999999999999</v>
          </cell>
          <cell r="AH271">
            <v>152.5</v>
          </cell>
          <cell r="AI271">
            <v>156.32</v>
          </cell>
          <cell r="AJ271">
            <v>160.13999999999999</v>
          </cell>
          <cell r="AK271">
            <v>163.96</v>
          </cell>
          <cell r="AL271">
            <v>167.79</v>
          </cell>
          <cell r="AM271">
            <v>171.61</v>
          </cell>
          <cell r="AN271">
            <v>175.43</v>
          </cell>
          <cell r="AO271">
            <v>179.25</v>
          </cell>
          <cell r="AP271">
            <v>183.07</v>
          </cell>
          <cell r="AQ271">
            <v>186.9</v>
          </cell>
          <cell r="AR271">
            <v>190.72</v>
          </cell>
          <cell r="AS271">
            <v>194.54</v>
          </cell>
          <cell r="AT271">
            <v>198.36</v>
          </cell>
          <cell r="AU271">
            <v>202.18</v>
          </cell>
          <cell r="AV271">
            <v>206.01</v>
          </cell>
          <cell r="AW271">
            <v>209.83</v>
          </cell>
          <cell r="AX271">
            <v>213.65</v>
          </cell>
          <cell r="AY271">
            <v>217.47</v>
          </cell>
          <cell r="AZ271">
            <v>221.29</v>
          </cell>
          <cell r="BA271">
            <v>225.12</v>
          </cell>
          <cell r="BB271">
            <v>228.94</v>
          </cell>
          <cell r="BC271">
            <v>190.74</v>
          </cell>
        </row>
        <row r="272">
          <cell r="AD272">
            <v>106</v>
          </cell>
          <cell r="AE272">
            <v>139.13</v>
          </cell>
          <cell r="AF272">
            <v>143.58000000000001</v>
          </cell>
          <cell r="AG272">
            <v>148.03</v>
          </cell>
          <cell r="AH272">
            <v>153.91</v>
          </cell>
          <cell r="AI272">
            <v>157.76</v>
          </cell>
          <cell r="AJ272">
            <v>161.62</v>
          </cell>
          <cell r="AK272">
            <v>165.48</v>
          </cell>
          <cell r="AL272">
            <v>169.34</v>
          </cell>
          <cell r="AM272">
            <v>173.2</v>
          </cell>
          <cell r="AN272">
            <v>177.06</v>
          </cell>
          <cell r="AO272">
            <v>180.91</v>
          </cell>
          <cell r="AP272">
            <v>184.77</v>
          </cell>
          <cell r="AQ272">
            <v>188.63</v>
          </cell>
          <cell r="AR272">
            <v>192.49</v>
          </cell>
          <cell r="AS272">
            <v>196.35</v>
          </cell>
          <cell r="AT272">
            <v>200.21</v>
          </cell>
          <cell r="AU272">
            <v>204.06</v>
          </cell>
          <cell r="AV272">
            <v>207.92</v>
          </cell>
          <cell r="AW272">
            <v>211.78</v>
          </cell>
          <cell r="AX272">
            <v>215.64</v>
          </cell>
          <cell r="AY272">
            <v>219.5</v>
          </cell>
          <cell r="AZ272">
            <v>223.36</v>
          </cell>
          <cell r="BA272">
            <v>227.22</v>
          </cell>
          <cell r="BB272">
            <v>231.07</v>
          </cell>
          <cell r="BC272">
            <v>192.55</v>
          </cell>
        </row>
        <row r="273">
          <cell r="AD273">
            <v>107</v>
          </cell>
          <cell r="AE273">
            <v>140.44</v>
          </cell>
          <cell r="AF273">
            <v>144.93</v>
          </cell>
          <cell r="AG273">
            <v>149.41999999999999</v>
          </cell>
          <cell r="AH273">
            <v>155.32</v>
          </cell>
          <cell r="AI273">
            <v>159.21</v>
          </cell>
          <cell r="AJ273">
            <v>163.11000000000001</v>
          </cell>
          <cell r="AK273">
            <v>167</v>
          </cell>
          <cell r="AL273">
            <v>170.9</v>
          </cell>
          <cell r="AM273">
            <v>174.79</v>
          </cell>
          <cell r="AN273">
            <v>178.69</v>
          </cell>
          <cell r="AO273">
            <v>182.58</v>
          </cell>
          <cell r="AP273">
            <v>186.48</v>
          </cell>
          <cell r="AQ273">
            <v>190.37</v>
          </cell>
          <cell r="AR273">
            <v>194.27</v>
          </cell>
          <cell r="AS273">
            <v>198.16</v>
          </cell>
          <cell r="AT273">
            <v>202.05</v>
          </cell>
          <cell r="AU273">
            <v>205.95</v>
          </cell>
          <cell r="AV273">
            <v>209.84</v>
          </cell>
          <cell r="AW273">
            <v>213.74</v>
          </cell>
          <cell r="AX273">
            <v>217.63</v>
          </cell>
          <cell r="AY273">
            <v>221.53</v>
          </cell>
          <cell r="AZ273">
            <v>225.42</v>
          </cell>
          <cell r="BA273">
            <v>229.32</v>
          </cell>
          <cell r="BB273">
            <v>233.21</v>
          </cell>
          <cell r="BC273">
            <v>194.36</v>
          </cell>
        </row>
        <row r="274">
          <cell r="AD274">
            <v>108</v>
          </cell>
          <cell r="AE274">
            <v>141.74</v>
          </cell>
          <cell r="AF274">
            <v>146.28</v>
          </cell>
          <cell r="AG274">
            <v>150.81</v>
          </cell>
          <cell r="AH274">
            <v>156.72999999999999</v>
          </cell>
          <cell r="AI274">
            <v>160.66</v>
          </cell>
          <cell r="AJ274">
            <v>164.6</v>
          </cell>
          <cell r="AK274">
            <v>168.53</v>
          </cell>
          <cell r="AL274">
            <v>172.46</v>
          </cell>
          <cell r="AM274">
            <v>176.39</v>
          </cell>
          <cell r="AN274">
            <v>180.32</v>
          </cell>
          <cell r="AO274">
            <v>184.25</v>
          </cell>
          <cell r="AP274">
            <v>188.18</v>
          </cell>
          <cell r="AQ274">
            <v>192.11</v>
          </cell>
          <cell r="AR274">
            <v>196.04</v>
          </cell>
          <cell r="AS274">
            <v>199.98</v>
          </cell>
          <cell r="AT274">
            <v>203.91</v>
          </cell>
          <cell r="AU274">
            <v>207.84</v>
          </cell>
          <cell r="AV274">
            <v>211.77</v>
          </cell>
          <cell r="AW274">
            <v>215.7</v>
          </cell>
          <cell r="AX274">
            <v>219.63</v>
          </cell>
          <cell r="AY274">
            <v>223.56</v>
          </cell>
          <cell r="AZ274">
            <v>227.49</v>
          </cell>
          <cell r="BA274">
            <v>231.43</v>
          </cell>
          <cell r="BB274">
            <v>235.36</v>
          </cell>
          <cell r="BC274">
            <v>196.17</v>
          </cell>
        </row>
        <row r="275">
          <cell r="AD275">
            <v>109</v>
          </cell>
          <cell r="AE275">
            <v>143.05000000000001</v>
          </cell>
          <cell r="AF275">
            <v>147.63</v>
          </cell>
          <cell r="AG275">
            <v>152.19999999999999</v>
          </cell>
          <cell r="AH275">
            <v>158.27000000000001</v>
          </cell>
          <cell r="AI275">
            <v>162.24</v>
          </cell>
          <cell r="AJ275">
            <v>166.2</v>
          </cell>
          <cell r="AK275">
            <v>170.17</v>
          </cell>
          <cell r="AL275">
            <v>174.14</v>
          </cell>
          <cell r="AM275">
            <v>178.11</v>
          </cell>
          <cell r="AN275">
            <v>182.07</v>
          </cell>
          <cell r="AO275">
            <v>186.04</v>
          </cell>
          <cell r="AP275">
            <v>190.01</v>
          </cell>
          <cell r="AQ275">
            <v>193.98</v>
          </cell>
          <cell r="AR275">
            <v>197.95</v>
          </cell>
          <cell r="AS275">
            <v>201.91</v>
          </cell>
          <cell r="AT275">
            <v>205.88</v>
          </cell>
          <cell r="AU275">
            <v>209.85</v>
          </cell>
          <cell r="AV275">
            <v>213.82</v>
          </cell>
          <cell r="AW275">
            <v>217.78</v>
          </cell>
          <cell r="AX275">
            <v>221.75</v>
          </cell>
          <cell r="AY275">
            <v>225.72</v>
          </cell>
          <cell r="AZ275">
            <v>229.69</v>
          </cell>
          <cell r="BA275">
            <v>233.65</v>
          </cell>
          <cell r="BB275">
            <v>237.62</v>
          </cell>
          <cell r="BC275">
            <v>197.98</v>
          </cell>
        </row>
        <row r="276">
          <cell r="AD276">
            <v>110</v>
          </cell>
          <cell r="AE276">
            <v>144.35</v>
          </cell>
          <cell r="AF276">
            <v>148.97</v>
          </cell>
          <cell r="AG276">
            <v>153.59</v>
          </cell>
          <cell r="AH276">
            <v>159.69</v>
          </cell>
          <cell r="AI276">
            <v>163.69999999999999</v>
          </cell>
          <cell r="AJ276">
            <v>167.7</v>
          </cell>
          <cell r="AK276">
            <v>171.71</v>
          </cell>
          <cell r="AL276">
            <v>175.71</v>
          </cell>
          <cell r="AM276">
            <v>179.71</v>
          </cell>
          <cell r="AN276">
            <v>183.72</v>
          </cell>
          <cell r="AO276">
            <v>187.72</v>
          </cell>
          <cell r="AP276">
            <v>191.73</v>
          </cell>
          <cell r="AQ276">
            <v>195.73</v>
          </cell>
          <cell r="AR276">
            <v>199.73</v>
          </cell>
          <cell r="AS276">
            <v>203.74</v>
          </cell>
          <cell r="AT276">
            <v>207.74</v>
          </cell>
          <cell r="AU276">
            <v>211.75</v>
          </cell>
          <cell r="AV276">
            <v>215.75</v>
          </cell>
          <cell r="AW276">
            <v>219.75</v>
          </cell>
          <cell r="AX276">
            <v>223.76</v>
          </cell>
          <cell r="AY276">
            <v>227.76</v>
          </cell>
          <cell r="AZ276">
            <v>231.77</v>
          </cell>
          <cell r="BA276">
            <v>235.77</v>
          </cell>
          <cell r="BB276">
            <v>239.77</v>
          </cell>
          <cell r="BC276">
            <v>199.79</v>
          </cell>
        </row>
        <row r="277">
          <cell r="AD277">
            <v>111</v>
          </cell>
          <cell r="AE277">
            <v>145.66</v>
          </cell>
          <cell r="AF277">
            <v>150.32</v>
          </cell>
          <cell r="AG277">
            <v>154.99</v>
          </cell>
          <cell r="AH277">
            <v>161.12</v>
          </cell>
          <cell r="AI277">
            <v>165.16</v>
          </cell>
          <cell r="AJ277">
            <v>169.2</v>
          </cell>
          <cell r="AK277">
            <v>173.24</v>
          </cell>
          <cell r="AL277">
            <v>177.28</v>
          </cell>
          <cell r="AM277">
            <v>181.32</v>
          </cell>
          <cell r="AN277">
            <v>185.36</v>
          </cell>
          <cell r="AO277">
            <v>189.41</v>
          </cell>
          <cell r="AP277">
            <v>193.45</v>
          </cell>
          <cell r="AQ277">
            <v>197.49</v>
          </cell>
          <cell r="AR277">
            <v>201.53</v>
          </cell>
          <cell r="AS277">
            <v>205.57</v>
          </cell>
          <cell r="AT277">
            <v>209.61</v>
          </cell>
          <cell r="AU277">
            <v>213.65</v>
          </cell>
          <cell r="AV277">
            <v>217.69</v>
          </cell>
          <cell r="AW277">
            <v>221.73</v>
          </cell>
          <cell r="AX277">
            <v>225.77</v>
          </cell>
          <cell r="AY277">
            <v>229.81</v>
          </cell>
          <cell r="AZ277">
            <v>233.85</v>
          </cell>
          <cell r="BA277">
            <v>237.89</v>
          </cell>
          <cell r="BB277">
            <v>241.93</v>
          </cell>
          <cell r="BC277">
            <v>201.61</v>
          </cell>
        </row>
        <row r="278">
          <cell r="AD278">
            <v>112</v>
          </cell>
          <cell r="AE278">
            <v>146.97</v>
          </cell>
          <cell r="AF278">
            <v>151.66999999999999</v>
          </cell>
          <cell r="AG278">
            <v>156.38</v>
          </cell>
          <cell r="AH278">
            <v>162.56</v>
          </cell>
          <cell r="AI278">
            <v>166.63</v>
          </cell>
          <cell r="AJ278">
            <v>170.71</v>
          </cell>
          <cell r="AK278">
            <v>174.79</v>
          </cell>
          <cell r="AL278">
            <v>178.86</v>
          </cell>
          <cell r="AM278">
            <v>182.94</v>
          </cell>
          <cell r="AN278">
            <v>187.02</v>
          </cell>
          <cell r="AO278">
            <v>191.09</v>
          </cell>
          <cell r="AP278">
            <v>195.17</v>
          </cell>
          <cell r="AQ278">
            <v>199.25</v>
          </cell>
          <cell r="AR278">
            <v>203.32</v>
          </cell>
          <cell r="AS278">
            <v>207.4</v>
          </cell>
          <cell r="AT278">
            <v>211.48</v>
          </cell>
          <cell r="AU278">
            <v>215.55</v>
          </cell>
          <cell r="AV278">
            <v>219.63</v>
          </cell>
          <cell r="AW278">
            <v>223.71</v>
          </cell>
          <cell r="AX278">
            <v>227.78</v>
          </cell>
          <cell r="AY278">
            <v>231.86</v>
          </cell>
          <cell r="AZ278">
            <v>235.94</v>
          </cell>
          <cell r="BA278">
            <v>240.01</v>
          </cell>
          <cell r="BB278">
            <v>244.09</v>
          </cell>
          <cell r="BC278">
            <v>203.42</v>
          </cell>
        </row>
        <row r="279">
          <cell r="AD279">
            <v>113</v>
          </cell>
          <cell r="AE279">
            <v>148.27000000000001</v>
          </cell>
          <cell r="AF279">
            <v>153.02000000000001</v>
          </cell>
          <cell r="AG279">
            <v>157.77000000000001</v>
          </cell>
          <cell r="AH279">
            <v>163.99</v>
          </cell>
          <cell r="AI279">
            <v>168.11</v>
          </cell>
          <cell r="AJ279">
            <v>172.22</v>
          </cell>
          <cell r="AK279">
            <v>176.33</v>
          </cell>
          <cell r="AL279">
            <v>180.45</v>
          </cell>
          <cell r="AM279">
            <v>184.56</v>
          </cell>
          <cell r="AN279">
            <v>188.67</v>
          </cell>
          <cell r="AO279">
            <v>192.78</v>
          </cell>
          <cell r="AP279">
            <v>196.9</v>
          </cell>
          <cell r="AQ279">
            <v>201.01</v>
          </cell>
          <cell r="AR279">
            <v>205.12</v>
          </cell>
          <cell r="AS279">
            <v>209.24</v>
          </cell>
          <cell r="AT279">
            <v>213.35</v>
          </cell>
          <cell r="AU279">
            <v>217.46</v>
          </cell>
          <cell r="AV279">
            <v>221.58</v>
          </cell>
          <cell r="AW279">
            <v>225.69</v>
          </cell>
          <cell r="AX279">
            <v>229.8</v>
          </cell>
          <cell r="AY279">
            <v>233.92</v>
          </cell>
          <cell r="AZ279">
            <v>238.03</v>
          </cell>
          <cell r="BA279">
            <v>242.14</v>
          </cell>
          <cell r="BB279">
            <v>246.26</v>
          </cell>
          <cell r="BC279">
            <v>205.23</v>
          </cell>
        </row>
        <row r="280">
          <cell r="AD280">
            <v>114</v>
          </cell>
          <cell r="AE280">
            <v>149.58000000000001</v>
          </cell>
          <cell r="AF280">
            <v>154.37</v>
          </cell>
          <cell r="AG280">
            <v>159.16</v>
          </cell>
          <cell r="AH280">
            <v>165.43</v>
          </cell>
          <cell r="AI280">
            <v>169.58</v>
          </cell>
          <cell r="AJ280">
            <v>173.73</v>
          </cell>
          <cell r="AK280">
            <v>177.88</v>
          </cell>
          <cell r="AL280">
            <v>182.03</v>
          </cell>
          <cell r="AM280">
            <v>186.18</v>
          </cell>
          <cell r="AN280">
            <v>190.33</v>
          </cell>
          <cell r="AO280">
            <v>194.48</v>
          </cell>
          <cell r="AP280">
            <v>198.63</v>
          </cell>
          <cell r="AQ280">
            <v>202.78</v>
          </cell>
          <cell r="AR280">
            <v>206.93</v>
          </cell>
          <cell r="AS280">
            <v>211.08</v>
          </cell>
          <cell r="AT280">
            <v>215.23</v>
          </cell>
          <cell r="AU280">
            <v>219.38</v>
          </cell>
          <cell r="AV280">
            <v>223.53</v>
          </cell>
          <cell r="AW280">
            <v>227.68</v>
          </cell>
          <cell r="AX280">
            <v>231.83</v>
          </cell>
          <cell r="AY280">
            <v>235.98</v>
          </cell>
          <cell r="AZ280">
            <v>240.13</v>
          </cell>
          <cell r="BA280">
            <v>244.28</v>
          </cell>
          <cell r="BB280">
            <v>248.43</v>
          </cell>
          <cell r="BC280">
            <v>207.04</v>
          </cell>
        </row>
        <row r="281">
          <cell r="AD281">
            <v>115</v>
          </cell>
          <cell r="AE281">
            <v>150.88999999999999</v>
          </cell>
          <cell r="AF281">
            <v>155.72</v>
          </cell>
          <cell r="AG281">
            <v>160.55000000000001</v>
          </cell>
          <cell r="AH281">
            <v>166.88</v>
          </cell>
          <cell r="AI281">
            <v>171.06</v>
          </cell>
          <cell r="AJ281">
            <v>175.25</v>
          </cell>
          <cell r="AK281">
            <v>179.44</v>
          </cell>
          <cell r="AL281">
            <v>183.62</v>
          </cell>
          <cell r="AM281">
            <v>187.81</v>
          </cell>
          <cell r="AN281">
            <v>191.99</v>
          </cell>
          <cell r="AO281">
            <v>196.18</v>
          </cell>
          <cell r="AP281">
            <v>200.37</v>
          </cell>
          <cell r="AQ281">
            <v>204.55</v>
          </cell>
          <cell r="AR281">
            <v>208.74</v>
          </cell>
          <cell r="AS281">
            <v>212.92</v>
          </cell>
          <cell r="AT281">
            <v>217.11</v>
          </cell>
          <cell r="AU281">
            <v>221.3</v>
          </cell>
          <cell r="AV281">
            <v>225.48</v>
          </cell>
          <cell r="AW281">
            <v>229.67</v>
          </cell>
          <cell r="AX281">
            <v>233.85</v>
          </cell>
          <cell r="AY281">
            <v>238.04</v>
          </cell>
          <cell r="AZ281">
            <v>242.23</v>
          </cell>
          <cell r="BA281">
            <v>246.41</v>
          </cell>
          <cell r="BB281">
            <v>250.6</v>
          </cell>
          <cell r="BC281">
            <v>208.85</v>
          </cell>
        </row>
        <row r="282">
          <cell r="AD282">
            <v>116</v>
          </cell>
          <cell r="AE282">
            <v>152.19</v>
          </cell>
          <cell r="AF282">
            <v>157.06</v>
          </cell>
          <cell r="AG282">
            <v>161.94</v>
          </cell>
          <cell r="AH282">
            <v>168.33</v>
          </cell>
          <cell r="AI282">
            <v>172.55</v>
          </cell>
          <cell r="AJ282">
            <v>176.77</v>
          </cell>
          <cell r="AK282">
            <v>181</v>
          </cell>
          <cell r="AL282">
            <v>185.22</v>
          </cell>
          <cell r="AM282">
            <v>189.44</v>
          </cell>
          <cell r="AN282">
            <v>193.66</v>
          </cell>
          <cell r="AO282">
            <v>197.89</v>
          </cell>
          <cell r="AP282">
            <v>202.11</v>
          </cell>
          <cell r="AQ282">
            <v>206.33</v>
          </cell>
          <cell r="AR282">
            <v>210.55</v>
          </cell>
          <cell r="AS282">
            <v>214.78</v>
          </cell>
          <cell r="AT282">
            <v>219</v>
          </cell>
          <cell r="AU282">
            <v>223.22</v>
          </cell>
          <cell r="AV282">
            <v>227.44</v>
          </cell>
          <cell r="AW282">
            <v>231.66</v>
          </cell>
          <cell r="AX282">
            <v>235.89</v>
          </cell>
          <cell r="AY282">
            <v>240.11</v>
          </cell>
          <cell r="AZ282">
            <v>244.33</v>
          </cell>
          <cell r="BA282">
            <v>248.55</v>
          </cell>
          <cell r="BB282">
            <v>252.78</v>
          </cell>
          <cell r="BC282">
            <v>210.66</v>
          </cell>
        </row>
        <row r="283">
          <cell r="AD283">
            <v>117</v>
          </cell>
          <cell r="AE283">
            <v>153.5</v>
          </cell>
          <cell r="AF283">
            <v>158.41</v>
          </cell>
          <cell r="AG283">
            <v>163.33000000000001</v>
          </cell>
          <cell r="AH283">
            <v>169.78</v>
          </cell>
          <cell r="AI283">
            <v>174.04</v>
          </cell>
          <cell r="AJ283">
            <v>178.3</v>
          </cell>
          <cell r="AK283">
            <v>182.56</v>
          </cell>
          <cell r="AL283">
            <v>186.82</v>
          </cell>
          <cell r="AM283">
            <v>191.08</v>
          </cell>
          <cell r="AN283">
            <v>195.34</v>
          </cell>
          <cell r="AO283">
            <v>199.6</v>
          </cell>
          <cell r="AP283">
            <v>203.85</v>
          </cell>
          <cell r="AQ283">
            <v>208.11</v>
          </cell>
          <cell r="AR283">
            <v>212.37</v>
          </cell>
          <cell r="AS283">
            <v>216.63</v>
          </cell>
          <cell r="AT283">
            <v>220.89</v>
          </cell>
          <cell r="AU283">
            <v>225.15</v>
          </cell>
          <cell r="AV283">
            <v>229.41</v>
          </cell>
          <cell r="AW283">
            <v>233.67</v>
          </cell>
          <cell r="AX283">
            <v>237.92</v>
          </cell>
          <cell r="AY283">
            <v>242.18</v>
          </cell>
          <cell r="AZ283">
            <v>246.44</v>
          </cell>
          <cell r="BA283">
            <v>250.7</v>
          </cell>
          <cell r="BB283">
            <v>254.96</v>
          </cell>
          <cell r="BC283">
            <v>212.47</v>
          </cell>
        </row>
        <row r="284">
          <cell r="AD284">
            <v>118</v>
          </cell>
          <cell r="AE284">
            <v>154.81</v>
          </cell>
          <cell r="AF284">
            <v>159.76</v>
          </cell>
          <cell r="AG284">
            <v>164.72</v>
          </cell>
          <cell r="AH284">
            <v>171.24</v>
          </cell>
          <cell r="AI284">
            <v>175.54</v>
          </cell>
          <cell r="AJ284">
            <v>179.83</v>
          </cell>
          <cell r="AK284">
            <v>184.13</v>
          </cell>
          <cell r="AL284">
            <v>188.42</v>
          </cell>
          <cell r="AM284">
            <v>192.72</v>
          </cell>
          <cell r="AN284">
            <v>197.01</v>
          </cell>
          <cell r="AO284">
            <v>201.31</v>
          </cell>
          <cell r="AP284">
            <v>205.6</v>
          </cell>
          <cell r="AQ284">
            <v>209.9</v>
          </cell>
          <cell r="AR284">
            <v>214.19</v>
          </cell>
          <cell r="AS284">
            <v>218.49</v>
          </cell>
          <cell r="AT284">
            <v>222.79</v>
          </cell>
          <cell r="AU284">
            <v>227.08</v>
          </cell>
          <cell r="AV284">
            <v>231.38</v>
          </cell>
          <cell r="AW284">
            <v>235.67</v>
          </cell>
          <cell r="AX284">
            <v>239.97</v>
          </cell>
          <cell r="AY284">
            <v>244.26</v>
          </cell>
          <cell r="AZ284">
            <v>248.56</v>
          </cell>
          <cell r="BA284">
            <v>252.85</v>
          </cell>
          <cell r="BB284">
            <v>257.14999999999998</v>
          </cell>
          <cell r="BC284">
            <v>214.28</v>
          </cell>
        </row>
        <row r="285">
          <cell r="AD285">
            <v>119</v>
          </cell>
          <cell r="AE285">
            <v>156.11000000000001</v>
          </cell>
          <cell r="AF285">
            <v>161.11000000000001</v>
          </cell>
          <cell r="AG285">
            <v>166.11</v>
          </cell>
          <cell r="AH285">
            <v>172.71</v>
          </cell>
          <cell r="AI285">
            <v>177.04</v>
          </cell>
          <cell r="AJ285">
            <v>181.37</v>
          </cell>
          <cell r="AK285">
            <v>185.7</v>
          </cell>
          <cell r="AL285">
            <v>190.03</v>
          </cell>
          <cell r="AM285">
            <v>194.36</v>
          </cell>
          <cell r="AN285">
            <v>198.7</v>
          </cell>
          <cell r="AO285">
            <v>203.03</v>
          </cell>
          <cell r="AP285">
            <v>207.36</v>
          </cell>
          <cell r="AQ285">
            <v>211.69</v>
          </cell>
          <cell r="AR285">
            <v>216.02</v>
          </cell>
          <cell r="AS285">
            <v>220.35</v>
          </cell>
          <cell r="AT285">
            <v>224.69</v>
          </cell>
          <cell r="AU285">
            <v>229.02</v>
          </cell>
          <cell r="AV285">
            <v>233.35</v>
          </cell>
          <cell r="AW285">
            <v>237.68</v>
          </cell>
          <cell r="AX285">
            <v>242.01</v>
          </cell>
          <cell r="AY285">
            <v>246.34</v>
          </cell>
          <cell r="AZ285">
            <v>250.68</v>
          </cell>
          <cell r="BA285">
            <v>255.01</v>
          </cell>
          <cell r="BB285">
            <v>259.33999999999997</v>
          </cell>
          <cell r="BC285">
            <v>216.09</v>
          </cell>
        </row>
        <row r="286">
          <cell r="AD286">
            <v>120</v>
          </cell>
          <cell r="AE286">
            <v>157.41999999999999</v>
          </cell>
          <cell r="AF286">
            <v>162.46</v>
          </cell>
          <cell r="AG286">
            <v>167.5</v>
          </cell>
          <cell r="AH286">
            <v>174.18</v>
          </cell>
          <cell r="AI286">
            <v>178.54</v>
          </cell>
          <cell r="AJ286">
            <v>182.91</v>
          </cell>
          <cell r="AK286">
            <v>187.28</v>
          </cell>
          <cell r="AL286">
            <v>191.65</v>
          </cell>
          <cell r="AM286">
            <v>196.02</v>
          </cell>
          <cell r="AN286">
            <v>200.38</v>
          </cell>
          <cell r="AO286">
            <v>204.75</v>
          </cell>
          <cell r="AP286">
            <v>209.12</v>
          </cell>
          <cell r="AQ286">
            <v>213.49</v>
          </cell>
          <cell r="AR286">
            <v>217.86</v>
          </cell>
          <cell r="AS286">
            <v>222.22</v>
          </cell>
          <cell r="AT286">
            <v>226.59</v>
          </cell>
          <cell r="AU286">
            <v>230.96</v>
          </cell>
          <cell r="AV286">
            <v>235.33</v>
          </cell>
          <cell r="AW286">
            <v>239.7</v>
          </cell>
          <cell r="AX286">
            <v>244.06</v>
          </cell>
          <cell r="AY286">
            <v>248.43</v>
          </cell>
          <cell r="AZ286">
            <v>252.8</v>
          </cell>
          <cell r="BA286">
            <v>257.17</v>
          </cell>
          <cell r="BB286">
            <v>261.54000000000002</v>
          </cell>
          <cell r="BC286">
            <v>217.9</v>
          </cell>
        </row>
        <row r="287">
          <cell r="AD287">
            <v>121</v>
          </cell>
          <cell r="AE287">
            <v>158.72</v>
          </cell>
          <cell r="AF287">
            <v>163.81</v>
          </cell>
          <cell r="AG287">
            <v>168.89</v>
          </cell>
          <cell r="AH287">
            <v>175.51</v>
          </cell>
          <cell r="AI287">
            <v>179.91</v>
          </cell>
          <cell r="AJ287">
            <v>184.31</v>
          </cell>
          <cell r="AK287">
            <v>188.72</v>
          </cell>
          <cell r="AL287">
            <v>193.12</v>
          </cell>
          <cell r="AM287">
            <v>197.53</v>
          </cell>
          <cell r="AN287">
            <v>201.93</v>
          </cell>
          <cell r="AO287">
            <v>206.34</v>
          </cell>
          <cell r="AP287">
            <v>210.74</v>
          </cell>
          <cell r="AQ287">
            <v>215.15</v>
          </cell>
          <cell r="AR287">
            <v>219.55</v>
          </cell>
          <cell r="AS287">
            <v>223.95</v>
          </cell>
          <cell r="AT287">
            <v>228.36</v>
          </cell>
          <cell r="AU287">
            <v>232.76</v>
          </cell>
          <cell r="AV287">
            <v>237.17</v>
          </cell>
          <cell r="AW287">
            <v>241.57</v>
          </cell>
          <cell r="AX287">
            <v>245.98</v>
          </cell>
          <cell r="AY287">
            <v>250.38</v>
          </cell>
          <cell r="AZ287">
            <v>254.79</v>
          </cell>
          <cell r="BA287">
            <v>259.19</v>
          </cell>
          <cell r="BB287">
            <v>263.58999999999997</v>
          </cell>
          <cell r="BC287">
            <v>219.71</v>
          </cell>
        </row>
        <row r="288">
          <cell r="AD288">
            <v>122</v>
          </cell>
          <cell r="AE288">
            <v>160.03</v>
          </cell>
          <cell r="AF288">
            <v>165.16</v>
          </cell>
          <cell r="AG288">
            <v>170.28</v>
          </cell>
          <cell r="AH288">
            <v>176.98</v>
          </cell>
          <cell r="AI288">
            <v>181.42</v>
          </cell>
          <cell r="AJ288">
            <v>185.86</v>
          </cell>
          <cell r="AK288">
            <v>190.31</v>
          </cell>
          <cell r="AL288">
            <v>194.75</v>
          </cell>
          <cell r="AM288">
            <v>199.19</v>
          </cell>
          <cell r="AN288">
            <v>203.63</v>
          </cell>
          <cell r="AO288">
            <v>208.07</v>
          </cell>
          <cell r="AP288">
            <v>212.51</v>
          </cell>
          <cell r="AQ288">
            <v>216.95</v>
          </cell>
          <cell r="AR288">
            <v>221.39</v>
          </cell>
          <cell r="AS288">
            <v>225.83</v>
          </cell>
          <cell r="AT288">
            <v>230.27</v>
          </cell>
          <cell r="AU288">
            <v>234.71</v>
          </cell>
          <cell r="AV288">
            <v>239.15</v>
          </cell>
          <cell r="AW288">
            <v>243.59</v>
          </cell>
          <cell r="AX288">
            <v>248.04</v>
          </cell>
          <cell r="AY288">
            <v>252.48</v>
          </cell>
          <cell r="AZ288">
            <v>256.92</v>
          </cell>
          <cell r="BA288">
            <v>261.36</v>
          </cell>
          <cell r="BB288">
            <v>265.8</v>
          </cell>
          <cell r="BC288">
            <v>221.52</v>
          </cell>
        </row>
        <row r="289">
          <cell r="AD289">
            <v>123</v>
          </cell>
          <cell r="AE289">
            <v>161.34</v>
          </cell>
          <cell r="AF289">
            <v>166.5</v>
          </cell>
          <cell r="AG289">
            <v>171.67</v>
          </cell>
          <cell r="AH289">
            <v>178.46</v>
          </cell>
          <cell r="AI289">
            <v>182.94</v>
          </cell>
          <cell r="AJ289">
            <v>187.42</v>
          </cell>
          <cell r="AK289">
            <v>191.9</v>
          </cell>
          <cell r="AL289">
            <v>196.37</v>
          </cell>
          <cell r="AM289">
            <v>200.85</v>
          </cell>
          <cell r="AN289">
            <v>205.33</v>
          </cell>
          <cell r="AO289">
            <v>209.81</v>
          </cell>
          <cell r="AP289">
            <v>214.28</v>
          </cell>
          <cell r="AQ289">
            <v>218.76</v>
          </cell>
          <cell r="AR289">
            <v>223.24</v>
          </cell>
          <cell r="AS289">
            <v>227.71</v>
          </cell>
          <cell r="AT289">
            <v>232.19</v>
          </cell>
          <cell r="AU289">
            <v>236.67</v>
          </cell>
          <cell r="AV289">
            <v>241.15</v>
          </cell>
          <cell r="AW289">
            <v>245.62</v>
          </cell>
          <cell r="AX289">
            <v>250.1</v>
          </cell>
          <cell r="AY289">
            <v>254.58</v>
          </cell>
          <cell r="AZ289">
            <v>259.05</v>
          </cell>
          <cell r="BA289">
            <v>263.52999999999997</v>
          </cell>
          <cell r="BB289">
            <v>268.01</v>
          </cell>
          <cell r="BC289">
            <v>223.33</v>
          </cell>
        </row>
        <row r="290">
          <cell r="AD290">
            <v>124</v>
          </cell>
          <cell r="AE290">
            <v>162.63999999999999</v>
          </cell>
          <cell r="AF290">
            <v>167.85</v>
          </cell>
          <cell r="AG290">
            <v>173.06</v>
          </cell>
          <cell r="AH290">
            <v>179.95</v>
          </cell>
          <cell r="AI290">
            <v>184.47</v>
          </cell>
          <cell r="AJ290">
            <v>188.98</v>
          </cell>
          <cell r="AK290">
            <v>193.49</v>
          </cell>
          <cell r="AL290">
            <v>198.01</v>
          </cell>
          <cell r="AM290">
            <v>202.52</v>
          </cell>
          <cell r="AN290">
            <v>207.03</v>
          </cell>
          <cell r="AO290">
            <v>211.55</v>
          </cell>
          <cell r="AP290">
            <v>216.06</v>
          </cell>
          <cell r="AQ290">
            <v>220.57</v>
          </cell>
          <cell r="AR290">
            <v>225.09</v>
          </cell>
          <cell r="AS290">
            <v>229.6</v>
          </cell>
          <cell r="AT290">
            <v>234.12</v>
          </cell>
          <cell r="AU290">
            <v>238.63</v>
          </cell>
          <cell r="AV290">
            <v>243.14</v>
          </cell>
          <cell r="AW290">
            <v>247.66</v>
          </cell>
          <cell r="AX290">
            <v>252.17</v>
          </cell>
          <cell r="AY290">
            <v>256.68</v>
          </cell>
          <cell r="AZ290">
            <v>261.2</v>
          </cell>
          <cell r="BA290">
            <v>265.70999999999998</v>
          </cell>
          <cell r="BB290">
            <v>270.22000000000003</v>
          </cell>
          <cell r="BC290">
            <v>225.14</v>
          </cell>
        </row>
        <row r="291">
          <cell r="AD291">
            <v>125</v>
          </cell>
          <cell r="AE291">
            <v>163.95</v>
          </cell>
          <cell r="AF291">
            <v>169.2</v>
          </cell>
          <cell r="AG291">
            <v>174.45</v>
          </cell>
          <cell r="AH291">
            <v>181.29</v>
          </cell>
          <cell r="AI291">
            <v>185.84</v>
          </cell>
          <cell r="AJ291">
            <v>190.39</v>
          </cell>
          <cell r="AK291">
            <v>194.94</v>
          </cell>
          <cell r="AL291">
            <v>199.49</v>
          </cell>
          <cell r="AM291">
            <v>204.04</v>
          </cell>
          <cell r="AN291">
            <v>208.59</v>
          </cell>
          <cell r="AO291">
            <v>213.14</v>
          </cell>
          <cell r="AP291">
            <v>217.69</v>
          </cell>
          <cell r="AQ291">
            <v>222.24</v>
          </cell>
          <cell r="AR291">
            <v>226.79</v>
          </cell>
          <cell r="AS291">
            <v>231.34</v>
          </cell>
          <cell r="AT291">
            <v>235.89</v>
          </cell>
          <cell r="AU291">
            <v>240.44</v>
          </cell>
          <cell r="AV291">
            <v>244.99</v>
          </cell>
          <cell r="AW291">
            <v>249.54</v>
          </cell>
          <cell r="AX291">
            <v>254.09</v>
          </cell>
          <cell r="AY291">
            <v>258.64</v>
          </cell>
          <cell r="AZ291">
            <v>263.19</v>
          </cell>
          <cell r="BA291">
            <v>267.74</v>
          </cell>
          <cell r="BB291">
            <v>272.29000000000002</v>
          </cell>
          <cell r="BC291">
            <v>226.95</v>
          </cell>
        </row>
        <row r="292">
          <cell r="AD292">
            <v>126</v>
          </cell>
          <cell r="AE292">
            <v>165.26</v>
          </cell>
          <cell r="AF292">
            <v>170.55</v>
          </cell>
          <cell r="AG292">
            <v>175.84</v>
          </cell>
          <cell r="AH292">
            <v>182.79</v>
          </cell>
          <cell r="AI292">
            <v>187.37</v>
          </cell>
          <cell r="AJ292">
            <v>191.96</v>
          </cell>
          <cell r="AK292">
            <v>196.55</v>
          </cell>
          <cell r="AL292">
            <v>201.13</v>
          </cell>
          <cell r="AM292">
            <v>205.72</v>
          </cell>
          <cell r="AN292">
            <v>210.31</v>
          </cell>
          <cell r="AO292">
            <v>214.89</v>
          </cell>
          <cell r="AP292">
            <v>219.48</v>
          </cell>
          <cell r="AQ292">
            <v>224.07</v>
          </cell>
          <cell r="AR292">
            <v>228.65</v>
          </cell>
          <cell r="AS292">
            <v>233.24</v>
          </cell>
          <cell r="AT292">
            <v>237.82</v>
          </cell>
          <cell r="AU292">
            <v>242.41</v>
          </cell>
          <cell r="AV292">
            <v>247</v>
          </cell>
          <cell r="AW292">
            <v>251.58</v>
          </cell>
          <cell r="AX292">
            <v>256.17</v>
          </cell>
          <cell r="AY292">
            <v>260.76</v>
          </cell>
          <cell r="AZ292">
            <v>265.33999999999997</v>
          </cell>
          <cell r="BA292">
            <v>269.93</v>
          </cell>
          <cell r="BB292">
            <v>274.52</v>
          </cell>
          <cell r="BC292">
            <v>228.76</v>
          </cell>
        </row>
        <row r="293">
          <cell r="AD293">
            <v>127</v>
          </cell>
          <cell r="AE293">
            <v>166.56</v>
          </cell>
          <cell r="AF293">
            <v>171.9</v>
          </cell>
          <cell r="AG293">
            <v>177.23</v>
          </cell>
          <cell r="AH293">
            <v>184.29</v>
          </cell>
          <cell r="AI293">
            <v>188.91</v>
          </cell>
          <cell r="AJ293">
            <v>193.54</v>
          </cell>
          <cell r="AK293">
            <v>198.16</v>
          </cell>
          <cell r="AL293">
            <v>202.78</v>
          </cell>
          <cell r="AM293">
            <v>207.4</v>
          </cell>
          <cell r="AN293">
            <v>212.03</v>
          </cell>
          <cell r="AO293">
            <v>216.65</v>
          </cell>
          <cell r="AP293">
            <v>221.27</v>
          </cell>
          <cell r="AQ293">
            <v>225.9</v>
          </cell>
          <cell r="AR293">
            <v>230.52</v>
          </cell>
          <cell r="AS293">
            <v>235.14</v>
          </cell>
          <cell r="AT293">
            <v>239.76</v>
          </cell>
          <cell r="AU293">
            <v>244.39</v>
          </cell>
          <cell r="AV293">
            <v>249.01</v>
          </cell>
          <cell r="AW293">
            <v>253.63</v>
          </cell>
          <cell r="AX293">
            <v>258.25</v>
          </cell>
          <cell r="AY293">
            <v>262.88</v>
          </cell>
          <cell r="AZ293">
            <v>267.5</v>
          </cell>
          <cell r="BA293">
            <v>272.12</v>
          </cell>
          <cell r="BB293">
            <v>276.75</v>
          </cell>
          <cell r="BC293">
            <v>230.57</v>
          </cell>
        </row>
        <row r="294">
          <cell r="AD294">
            <v>128</v>
          </cell>
          <cell r="AE294">
            <v>167.87</v>
          </cell>
          <cell r="AF294">
            <v>173.25</v>
          </cell>
          <cell r="AG294">
            <v>178.62</v>
          </cell>
          <cell r="AH294">
            <v>185.64</v>
          </cell>
          <cell r="AI294">
            <v>190.3</v>
          </cell>
          <cell r="AJ294">
            <v>194.96</v>
          </cell>
          <cell r="AK294">
            <v>199.61</v>
          </cell>
          <cell r="AL294">
            <v>204.27</v>
          </cell>
          <cell r="AM294">
            <v>208.93</v>
          </cell>
          <cell r="AN294">
            <v>213.59</v>
          </cell>
          <cell r="AO294">
            <v>218.25</v>
          </cell>
          <cell r="AP294">
            <v>222.91</v>
          </cell>
          <cell r="AQ294">
            <v>227.57</v>
          </cell>
          <cell r="AR294">
            <v>232.23</v>
          </cell>
          <cell r="AS294">
            <v>236.89</v>
          </cell>
          <cell r="AT294">
            <v>241.55</v>
          </cell>
          <cell r="AU294">
            <v>246.21</v>
          </cell>
          <cell r="AV294">
            <v>250.87</v>
          </cell>
          <cell r="AW294">
            <v>255.52</v>
          </cell>
          <cell r="AX294">
            <v>260.18</v>
          </cell>
          <cell r="AY294">
            <v>264.83999999999997</v>
          </cell>
          <cell r="AZ294">
            <v>269.5</v>
          </cell>
          <cell r="BA294">
            <v>274.16000000000003</v>
          </cell>
          <cell r="BB294">
            <v>278.82</v>
          </cell>
          <cell r="BC294">
            <v>232.38</v>
          </cell>
        </row>
        <row r="295">
          <cell r="AD295">
            <v>129</v>
          </cell>
          <cell r="AE295">
            <v>169.18</v>
          </cell>
          <cell r="AF295">
            <v>174.59</v>
          </cell>
          <cell r="AG295">
            <v>180.01</v>
          </cell>
          <cell r="AH295">
            <v>187.15</v>
          </cell>
          <cell r="AI295">
            <v>191.84</v>
          </cell>
          <cell r="AJ295">
            <v>196.54</v>
          </cell>
          <cell r="AK295">
            <v>201.23</v>
          </cell>
          <cell r="AL295">
            <v>205.93</v>
          </cell>
          <cell r="AM295">
            <v>210.63</v>
          </cell>
          <cell r="AN295">
            <v>215.32</v>
          </cell>
          <cell r="AO295">
            <v>220.02</v>
          </cell>
          <cell r="AP295">
            <v>224.71</v>
          </cell>
          <cell r="AQ295">
            <v>229.41</v>
          </cell>
          <cell r="AR295">
            <v>234.1</v>
          </cell>
          <cell r="AS295">
            <v>238.8</v>
          </cell>
          <cell r="AT295">
            <v>243.49</v>
          </cell>
          <cell r="AU295">
            <v>248.19</v>
          </cell>
          <cell r="AV295">
            <v>252.89</v>
          </cell>
          <cell r="AW295">
            <v>257.58</v>
          </cell>
          <cell r="AX295">
            <v>262.27999999999997</v>
          </cell>
          <cell r="AY295">
            <v>266.97000000000003</v>
          </cell>
          <cell r="AZ295">
            <v>271.67</v>
          </cell>
          <cell r="BA295">
            <v>276.36</v>
          </cell>
          <cell r="BB295">
            <v>281.06</v>
          </cell>
          <cell r="BC295">
            <v>234.19</v>
          </cell>
        </row>
        <row r="296">
          <cell r="AD296">
            <v>130</v>
          </cell>
          <cell r="AE296">
            <v>170.48</v>
          </cell>
          <cell r="AF296">
            <v>175.94</v>
          </cell>
          <cell r="AG296">
            <v>181.4</v>
          </cell>
          <cell r="AH296">
            <v>188.66</v>
          </cell>
          <cell r="AI296">
            <v>193.4</v>
          </cell>
          <cell r="AJ296">
            <v>198.13</v>
          </cell>
          <cell r="AK296">
            <v>202.86</v>
          </cell>
          <cell r="AL296">
            <v>207.59</v>
          </cell>
          <cell r="AM296">
            <v>212.32</v>
          </cell>
          <cell r="AN296">
            <v>217.06</v>
          </cell>
          <cell r="AO296">
            <v>221.79</v>
          </cell>
          <cell r="AP296">
            <v>226.52</v>
          </cell>
          <cell r="AQ296">
            <v>231.25</v>
          </cell>
          <cell r="AR296">
            <v>235.98</v>
          </cell>
          <cell r="AS296">
            <v>240.72</v>
          </cell>
          <cell r="AT296">
            <v>245.45</v>
          </cell>
          <cell r="AU296">
            <v>250.18</v>
          </cell>
          <cell r="AV296">
            <v>254.91</v>
          </cell>
          <cell r="AW296">
            <v>259.64</v>
          </cell>
          <cell r="AX296">
            <v>264.38</v>
          </cell>
          <cell r="AY296">
            <v>269.11</v>
          </cell>
          <cell r="AZ296">
            <v>237.84</v>
          </cell>
          <cell r="BA296">
            <v>278.57</v>
          </cell>
          <cell r="BB296">
            <v>283.3</v>
          </cell>
          <cell r="BC296">
            <v>236</v>
          </cell>
        </row>
        <row r="297">
          <cell r="AD297">
            <v>131</v>
          </cell>
          <cell r="AE297">
            <v>171.79</v>
          </cell>
          <cell r="AF297">
            <v>177.29</v>
          </cell>
          <cell r="AG297">
            <v>182.79</v>
          </cell>
          <cell r="AH297">
            <v>190.02</v>
          </cell>
          <cell r="AI297">
            <v>194.79</v>
          </cell>
          <cell r="AJ297">
            <v>199.56</v>
          </cell>
          <cell r="AK297">
            <v>204.32</v>
          </cell>
          <cell r="AL297">
            <v>209.09</v>
          </cell>
          <cell r="AM297">
            <v>213.86</v>
          </cell>
          <cell r="AN297">
            <v>218.63</v>
          </cell>
          <cell r="AO297">
            <v>223.4</v>
          </cell>
          <cell r="AP297">
            <v>228.17</v>
          </cell>
          <cell r="AQ297">
            <v>232.94</v>
          </cell>
          <cell r="AR297">
            <v>237.7</v>
          </cell>
          <cell r="AS297">
            <v>242.47</v>
          </cell>
          <cell r="AT297">
            <v>247.24</v>
          </cell>
          <cell r="AU297">
            <v>252.01</v>
          </cell>
          <cell r="AV297">
            <v>256.77999999999997</v>
          </cell>
          <cell r="AW297">
            <v>261.55</v>
          </cell>
          <cell r="AX297">
            <v>266.31</v>
          </cell>
          <cell r="AY297">
            <v>271.08</v>
          </cell>
          <cell r="AZ297">
            <v>275.85000000000002</v>
          </cell>
          <cell r="BA297">
            <v>280.62</v>
          </cell>
          <cell r="BB297">
            <v>285.39</v>
          </cell>
          <cell r="BC297">
            <v>237.81</v>
          </cell>
        </row>
        <row r="298">
          <cell r="AD298">
            <v>132</v>
          </cell>
          <cell r="AE298">
            <v>173.1</v>
          </cell>
          <cell r="AF298">
            <v>178.64</v>
          </cell>
          <cell r="AG298">
            <v>184.18</v>
          </cell>
          <cell r="AH298">
            <v>191.55</v>
          </cell>
          <cell r="AI298">
            <v>196.35</v>
          </cell>
          <cell r="AJ298">
            <v>201.16</v>
          </cell>
          <cell r="AK298">
            <v>205.96</v>
          </cell>
          <cell r="AL298">
            <v>210.77</v>
          </cell>
          <cell r="AM298">
            <v>215.57</v>
          </cell>
          <cell r="AN298">
            <v>220.38</v>
          </cell>
          <cell r="AO298">
            <v>225.18</v>
          </cell>
          <cell r="AP298">
            <v>229.99</v>
          </cell>
          <cell r="AQ298">
            <v>234.79</v>
          </cell>
          <cell r="AR298">
            <v>239.59</v>
          </cell>
          <cell r="AS298">
            <v>244.4</v>
          </cell>
          <cell r="AT298">
            <v>249.2</v>
          </cell>
          <cell r="AU298">
            <v>254.01</v>
          </cell>
          <cell r="AV298">
            <v>258.81</v>
          </cell>
          <cell r="AW298">
            <v>263.62</v>
          </cell>
          <cell r="AX298">
            <v>268.42</v>
          </cell>
          <cell r="AY298">
            <v>273.23</v>
          </cell>
          <cell r="AZ298">
            <v>278.02999999999997</v>
          </cell>
          <cell r="BA298">
            <v>282.83999999999997</v>
          </cell>
          <cell r="BB298">
            <v>287.64</v>
          </cell>
          <cell r="BC298">
            <v>239.62</v>
          </cell>
        </row>
        <row r="299">
          <cell r="AD299">
            <v>133</v>
          </cell>
          <cell r="AE299">
            <v>174.4</v>
          </cell>
          <cell r="AF299">
            <v>179.99</v>
          </cell>
          <cell r="AG299">
            <v>185.57</v>
          </cell>
          <cell r="AH299">
            <v>192.91</v>
          </cell>
          <cell r="AI299">
            <v>197.75</v>
          </cell>
          <cell r="AJ299">
            <v>202.59</v>
          </cell>
          <cell r="AK299">
            <v>207.43</v>
          </cell>
          <cell r="AL299">
            <v>212.27</v>
          </cell>
          <cell r="AM299">
            <v>217.11</v>
          </cell>
          <cell r="AN299">
            <v>221.95</v>
          </cell>
          <cell r="AO299">
            <v>226.79</v>
          </cell>
          <cell r="AP299">
            <v>231.64</v>
          </cell>
          <cell r="AQ299">
            <v>236.48</v>
          </cell>
          <cell r="AR299">
            <v>241.32</v>
          </cell>
          <cell r="AS299">
            <v>246.16</v>
          </cell>
          <cell r="AT299">
            <v>251</v>
          </cell>
          <cell r="AU299">
            <v>255.84</v>
          </cell>
          <cell r="AV299">
            <v>260.68</v>
          </cell>
          <cell r="AW299">
            <v>265.52</v>
          </cell>
          <cell r="AX299">
            <v>270.37</v>
          </cell>
          <cell r="AY299">
            <v>275.20999999999998</v>
          </cell>
          <cell r="AZ299">
            <v>280.05</v>
          </cell>
          <cell r="BA299">
            <v>284.89</v>
          </cell>
          <cell r="BB299">
            <v>289.73</v>
          </cell>
          <cell r="BC299">
            <v>241.43</v>
          </cell>
        </row>
        <row r="300">
          <cell r="AD300">
            <v>134</v>
          </cell>
          <cell r="AE300">
            <v>175.71</v>
          </cell>
          <cell r="AF300">
            <v>181.34</v>
          </cell>
          <cell r="AG300">
            <v>186.96</v>
          </cell>
          <cell r="AH300">
            <v>194.44</v>
          </cell>
          <cell r="AI300">
            <v>199.32</v>
          </cell>
          <cell r="AJ300">
            <v>204.2</v>
          </cell>
          <cell r="AK300">
            <v>209.08</v>
          </cell>
          <cell r="AL300">
            <v>213.95</v>
          </cell>
          <cell r="AM300">
            <v>218.83</v>
          </cell>
          <cell r="AN300">
            <v>223.71</v>
          </cell>
          <cell r="AO300">
            <v>228.59</v>
          </cell>
          <cell r="AP300">
            <v>233.46</v>
          </cell>
          <cell r="AQ300">
            <v>238.34</v>
          </cell>
          <cell r="AR300">
            <v>243.22</v>
          </cell>
          <cell r="AS300">
            <v>248.1</v>
          </cell>
          <cell r="AT300">
            <v>252.97</v>
          </cell>
          <cell r="AU300">
            <v>257.85000000000002</v>
          </cell>
          <cell r="AV300">
            <v>262.73</v>
          </cell>
          <cell r="AW300">
            <v>267.61</v>
          </cell>
          <cell r="AX300">
            <v>272.49</v>
          </cell>
          <cell r="AY300">
            <v>277.36</v>
          </cell>
          <cell r="AZ300">
            <v>282.24</v>
          </cell>
          <cell r="BA300">
            <v>287.12</v>
          </cell>
          <cell r="BB300">
            <v>292</v>
          </cell>
          <cell r="BC300">
            <v>243.24</v>
          </cell>
        </row>
        <row r="301">
          <cell r="AD301">
            <v>135</v>
          </cell>
          <cell r="AE301">
            <v>177.01</v>
          </cell>
          <cell r="AF301">
            <v>182.68</v>
          </cell>
          <cell r="AG301">
            <v>188.35</v>
          </cell>
          <cell r="AH301">
            <v>195.81</v>
          </cell>
          <cell r="AI301">
            <v>200.72</v>
          </cell>
          <cell r="AJ301">
            <v>205.64</v>
          </cell>
          <cell r="AK301">
            <v>210.55</v>
          </cell>
          <cell r="AL301">
            <v>215.46</v>
          </cell>
          <cell r="AM301">
            <v>220.38</v>
          </cell>
          <cell r="AN301">
            <v>225.29</v>
          </cell>
          <cell r="AO301">
            <v>230.21</v>
          </cell>
          <cell r="AP301">
            <v>235.12</v>
          </cell>
          <cell r="AQ301">
            <v>240.03</v>
          </cell>
          <cell r="AR301">
            <v>244.95</v>
          </cell>
          <cell r="AS301">
            <v>249.86</v>
          </cell>
          <cell r="AT301">
            <v>254.78</v>
          </cell>
          <cell r="AU301">
            <v>259.69</v>
          </cell>
          <cell r="AV301">
            <v>264.60000000000002</v>
          </cell>
          <cell r="AW301">
            <v>269.52</v>
          </cell>
          <cell r="AX301">
            <v>274.43</v>
          </cell>
          <cell r="AY301">
            <v>279.35000000000002</v>
          </cell>
          <cell r="AZ301">
            <v>284.26</v>
          </cell>
          <cell r="BA301">
            <v>289.17</v>
          </cell>
          <cell r="BB301">
            <v>294.08999999999997</v>
          </cell>
          <cell r="BC301">
            <v>245.05</v>
          </cell>
        </row>
        <row r="302">
          <cell r="AD302">
            <v>136</v>
          </cell>
          <cell r="AE302">
            <v>178.32</v>
          </cell>
          <cell r="AF302">
            <v>184.03</v>
          </cell>
          <cell r="AG302">
            <v>189.74</v>
          </cell>
          <cell r="AH302">
            <v>197.18</v>
          </cell>
          <cell r="AI302">
            <v>202.13</v>
          </cell>
          <cell r="AJ302">
            <v>207.08</v>
          </cell>
          <cell r="AK302">
            <v>212.03</v>
          </cell>
          <cell r="AL302">
            <v>216.98</v>
          </cell>
          <cell r="AM302">
            <v>221.93</v>
          </cell>
          <cell r="AN302">
            <v>226.88</v>
          </cell>
          <cell r="AO302">
            <v>231.83</v>
          </cell>
          <cell r="AP302">
            <v>236.78</v>
          </cell>
          <cell r="AQ302">
            <v>241.73</v>
          </cell>
          <cell r="AR302">
            <v>246.68</v>
          </cell>
          <cell r="AS302">
            <v>251.63</v>
          </cell>
          <cell r="AT302">
            <v>256.58</v>
          </cell>
          <cell r="AU302">
            <v>261.52999999999997</v>
          </cell>
          <cell r="AV302">
            <v>266.48</v>
          </cell>
          <cell r="AW302">
            <v>271.43</v>
          </cell>
          <cell r="AX302">
            <v>276.38</v>
          </cell>
          <cell r="AY302">
            <v>281.33</v>
          </cell>
          <cell r="AZ302">
            <v>286.27999999999997</v>
          </cell>
          <cell r="BA302">
            <v>291.23</v>
          </cell>
          <cell r="BB302">
            <v>296.18</v>
          </cell>
          <cell r="BC302">
            <v>246.86</v>
          </cell>
        </row>
        <row r="303">
          <cell r="AD303">
            <v>137</v>
          </cell>
          <cell r="AE303">
            <v>179.63</v>
          </cell>
          <cell r="AF303">
            <v>185.38</v>
          </cell>
          <cell r="AG303">
            <v>191.14</v>
          </cell>
          <cell r="AH303">
            <v>198.73</v>
          </cell>
          <cell r="AI303">
            <v>203.71</v>
          </cell>
          <cell r="AJ303">
            <v>208.7</v>
          </cell>
          <cell r="AK303">
            <v>213.69</v>
          </cell>
          <cell r="AL303">
            <v>218.67</v>
          </cell>
          <cell r="AM303">
            <v>223.66</v>
          </cell>
          <cell r="AN303">
            <v>228.65</v>
          </cell>
          <cell r="AO303">
            <v>233.63</v>
          </cell>
          <cell r="AP303">
            <v>238.62</v>
          </cell>
          <cell r="AQ303">
            <v>243.61</v>
          </cell>
          <cell r="AR303">
            <v>248.59</v>
          </cell>
          <cell r="AS303">
            <v>253.58</v>
          </cell>
          <cell r="AT303">
            <v>258.57</v>
          </cell>
          <cell r="AU303">
            <v>263.56</v>
          </cell>
          <cell r="AV303">
            <v>268.54000000000002</v>
          </cell>
          <cell r="AW303">
            <v>273.52999999999997</v>
          </cell>
          <cell r="AX303">
            <v>278.52</v>
          </cell>
          <cell r="AY303">
            <v>283.5</v>
          </cell>
          <cell r="AZ303">
            <v>288.49</v>
          </cell>
          <cell r="BA303">
            <v>293.48</v>
          </cell>
          <cell r="BB303">
            <v>298.45999999999998</v>
          </cell>
          <cell r="BC303">
            <v>248.68</v>
          </cell>
        </row>
        <row r="304">
          <cell r="AD304">
            <v>138</v>
          </cell>
          <cell r="AE304">
            <v>180.93</v>
          </cell>
          <cell r="AF304">
            <v>186.73</v>
          </cell>
          <cell r="AG304">
            <v>192.53</v>
          </cell>
          <cell r="AH304">
            <v>200.1</v>
          </cell>
          <cell r="AI304">
            <v>205.12</v>
          </cell>
          <cell r="AJ304">
            <v>210.15</v>
          </cell>
          <cell r="AK304">
            <v>215.17</v>
          </cell>
          <cell r="AL304">
            <v>220.19</v>
          </cell>
          <cell r="AM304">
            <v>225.22</v>
          </cell>
          <cell r="AN304">
            <v>230.24</v>
          </cell>
          <cell r="AO304">
            <v>235.26</v>
          </cell>
          <cell r="AP304">
            <v>240.28</v>
          </cell>
          <cell r="AQ304">
            <v>245.31</v>
          </cell>
          <cell r="AR304">
            <v>250.33</v>
          </cell>
          <cell r="AS304">
            <v>255.35</v>
          </cell>
          <cell r="AT304">
            <v>260.38</v>
          </cell>
          <cell r="AU304">
            <v>265.39999999999998</v>
          </cell>
          <cell r="AV304">
            <v>270.42</v>
          </cell>
          <cell r="AW304">
            <v>275.45</v>
          </cell>
          <cell r="AX304">
            <v>280.47000000000003</v>
          </cell>
          <cell r="AY304">
            <v>285.49</v>
          </cell>
          <cell r="AZ304">
            <v>290.52</v>
          </cell>
          <cell r="BA304">
            <v>295.54000000000002</v>
          </cell>
          <cell r="BB304">
            <v>300.56</v>
          </cell>
          <cell r="BC304">
            <v>250.49</v>
          </cell>
        </row>
        <row r="305">
          <cell r="AD305">
            <v>139</v>
          </cell>
          <cell r="AE305">
            <v>182.24</v>
          </cell>
          <cell r="AF305">
            <v>188.08</v>
          </cell>
          <cell r="AG305">
            <v>193.92</v>
          </cell>
          <cell r="AH305">
            <v>201.66</v>
          </cell>
          <cell r="AI305">
            <v>206.72</v>
          </cell>
          <cell r="AJ305">
            <v>211.78</v>
          </cell>
          <cell r="AK305">
            <v>216.84</v>
          </cell>
          <cell r="AL305">
            <v>221.9</v>
          </cell>
          <cell r="AM305">
            <v>226.96</v>
          </cell>
          <cell r="AN305">
            <v>232.02</v>
          </cell>
          <cell r="AO305">
            <v>237.08</v>
          </cell>
          <cell r="AP305">
            <v>242.14</v>
          </cell>
          <cell r="AQ305">
            <v>247.2</v>
          </cell>
          <cell r="AR305">
            <v>252.26</v>
          </cell>
          <cell r="AS305">
            <v>257.32</v>
          </cell>
          <cell r="AT305">
            <v>262.38</v>
          </cell>
          <cell r="AU305">
            <v>267.44</v>
          </cell>
          <cell r="AV305">
            <v>272.5</v>
          </cell>
          <cell r="AW305">
            <v>277.56</v>
          </cell>
          <cell r="AX305">
            <v>282.62</v>
          </cell>
          <cell r="AY305">
            <v>287.68</v>
          </cell>
          <cell r="AZ305">
            <v>292.73</v>
          </cell>
          <cell r="BA305">
            <v>297.79000000000002</v>
          </cell>
          <cell r="BB305">
            <v>302.85000000000002</v>
          </cell>
          <cell r="BC305">
            <v>252.3</v>
          </cell>
        </row>
        <row r="306">
          <cell r="AD306">
            <v>140</v>
          </cell>
          <cell r="AE306">
            <v>183.55</v>
          </cell>
          <cell r="AF306">
            <v>189.43</v>
          </cell>
          <cell r="AG306">
            <v>195.31</v>
          </cell>
          <cell r="AH306">
            <v>203.04</v>
          </cell>
          <cell r="AI306">
            <v>208.14</v>
          </cell>
          <cell r="AJ306">
            <v>213.23</v>
          </cell>
          <cell r="AK306">
            <v>218.33</v>
          </cell>
          <cell r="AL306">
            <v>223.42</v>
          </cell>
          <cell r="AM306">
            <v>228.52</v>
          </cell>
          <cell r="AN306">
            <v>233.62</v>
          </cell>
          <cell r="AO306">
            <v>238.71</v>
          </cell>
          <cell r="AP306">
            <v>243.81</v>
          </cell>
          <cell r="AQ306">
            <v>248.9</v>
          </cell>
          <cell r="AR306">
            <v>254</v>
          </cell>
          <cell r="AS306">
            <v>259.10000000000002</v>
          </cell>
          <cell r="AT306">
            <v>264.19</v>
          </cell>
          <cell r="AU306">
            <v>269.29000000000002</v>
          </cell>
          <cell r="AV306">
            <v>274.38</v>
          </cell>
          <cell r="AW306">
            <v>279.48</v>
          </cell>
          <cell r="AX306">
            <v>284.58</v>
          </cell>
          <cell r="AY306">
            <v>289.67</v>
          </cell>
          <cell r="AZ306">
            <v>294.77</v>
          </cell>
          <cell r="BA306">
            <v>299.86</v>
          </cell>
          <cell r="BB306">
            <v>304.95999999999998</v>
          </cell>
          <cell r="BC306">
            <v>254.11</v>
          </cell>
        </row>
        <row r="307">
          <cell r="AD307">
            <v>141</v>
          </cell>
          <cell r="AE307">
            <v>184.85</v>
          </cell>
          <cell r="AF307">
            <v>190.77</v>
          </cell>
          <cell r="AG307">
            <v>196.7</v>
          </cell>
          <cell r="AH307">
            <v>204.42</v>
          </cell>
          <cell r="AI307">
            <v>209.55</v>
          </cell>
          <cell r="AJ307">
            <v>214.69</v>
          </cell>
          <cell r="AK307">
            <v>219.82</v>
          </cell>
          <cell r="AL307">
            <v>224.95</v>
          </cell>
          <cell r="AM307">
            <v>230.08</v>
          </cell>
          <cell r="AN307">
            <v>235.21</v>
          </cell>
          <cell r="AO307">
            <v>240.35</v>
          </cell>
          <cell r="AP307">
            <v>245.48</v>
          </cell>
          <cell r="AQ307">
            <v>250.61</v>
          </cell>
          <cell r="AR307">
            <v>255.74</v>
          </cell>
          <cell r="AS307">
            <v>260.88</v>
          </cell>
          <cell r="AT307">
            <v>266.01</v>
          </cell>
          <cell r="AU307">
            <v>271.14</v>
          </cell>
          <cell r="AV307">
            <v>276.27</v>
          </cell>
          <cell r="AW307">
            <v>281.41000000000003</v>
          </cell>
          <cell r="AX307">
            <v>286.54000000000002</v>
          </cell>
          <cell r="AY307">
            <v>291.67</v>
          </cell>
          <cell r="AZ307">
            <v>296.8</v>
          </cell>
          <cell r="BA307">
            <v>301.94</v>
          </cell>
          <cell r="BB307">
            <v>307.07</v>
          </cell>
          <cell r="BC307">
            <v>255.92</v>
          </cell>
        </row>
        <row r="308">
          <cell r="AD308">
            <v>142</v>
          </cell>
          <cell r="AE308">
            <v>186.16</v>
          </cell>
          <cell r="AF308">
            <v>192.12</v>
          </cell>
          <cell r="AG308">
            <v>198.09</v>
          </cell>
          <cell r="AH308">
            <v>206</v>
          </cell>
          <cell r="AI308">
            <v>211.17</v>
          </cell>
          <cell r="AJ308">
            <v>216.34</v>
          </cell>
          <cell r="AK308">
            <v>221.51</v>
          </cell>
          <cell r="AL308">
            <v>226.67</v>
          </cell>
          <cell r="AM308">
            <v>231.84</v>
          </cell>
          <cell r="AN308">
            <v>237.01</v>
          </cell>
          <cell r="AO308">
            <v>242.18</v>
          </cell>
          <cell r="AP308">
            <v>247.35</v>
          </cell>
          <cell r="AQ308">
            <v>252.52</v>
          </cell>
          <cell r="AR308">
            <v>257.69</v>
          </cell>
          <cell r="AS308">
            <v>262.86</v>
          </cell>
          <cell r="AT308">
            <v>268.02</v>
          </cell>
          <cell r="AU308">
            <v>273.19</v>
          </cell>
          <cell r="AV308">
            <v>278.36</v>
          </cell>
          <cell r="AW308">
            <v>283.52999999999997</v>
          </cell>
          <cell r="AX308">
            <v>288.7</v>
          </cell>
          <cell r="AY308">
            <v>293.87</v>
          </cell>
          <cell r="AZ308">
            <v>299.04000000000002</v>
          </cell>
          <cell r="BA308">
            <v>304.20999999999998</v>
          </cell>
          <cell r="BB308">
            <v>309.38</v>
          </cell>
          <cell r="BC308">
            <v>257.73</v>
          </cell>
        </row>
        <row r="309">
          <cell r="AD309">
            <v>143</v>
          </cell>
          <cell r="AE309">
            <v>187.47</v>
          </cell>
          <cell r="AF309">
            <v>193.47</v>
          </cell>
          <cell r="AG309">
            <v>199.48</v>
          </cell>
          <cell r="AH309">
            <v>207.39</v>
          </cell>
          <cell r="AI309">
            <v>212.59</v>
          </cell>
          <cell r="AJ309">
            <v>217.8</v>
          </cell>
          <cell r="AK309">
            <v>223</v>
          </cell>
          <cell r="AL309">
            <v>228.21</v>
          </cell>
          <cell r="AM309">
            <v>233.41</v>
          </cell>
          <cell r="AN309">
            <v>238.62</v>
          </cell>
          <cell r="AO309">
            <v>243.82</v>
          </cell>
          <cell r="AP309">
            <v>249.03</v>
          </cell>
          <cell r="AQ309">
            <v>254.23</v>
          </cell>
          <cell r="AR309">
            <v>259.44</v>
          </cell>
          <cell r="AS309">
            <v>264.64</v>
          </cell>
          <cell r="AT309">
            <v>269.85000000000002</v>
          </cell>
          <cell r="AU309">
            <v>275.05</v>
          </cell>
          <cell r="AV309">
            <v>280.26</v>
          </cell>
          <cell r="AW309">
            <v>285.45999999999998</v>
          </cell>
          <cell r="AX309">
            <v>290.67</v>
          </cell>
          <cell r="AY309">
            <v>295.87</v>
          </cell>
          <cell r="AZ309">
            <v>301.08</v>
          </cell>
          <cell r="BA309">
            <v>306.27999999999997</v>
          </cell>
          <cell r="BB309">
            <v>311.49</v>
          </cell>
          <cell r="BC309">
            <v>259.54000000000002</v>
          </cell>
        </row>
        <row r="310">
          <cell r="AD310">
            <v>144</v>
          </cell>
          <cell r="AE310">
            <v>188.77</v>
          </cell>
          <cell r="AF310">
            <v>194.82</v>
          </cell>
          <cell r="AG310">
            <v>200.87</v>
          </cell>
          <cell r="AH310">
            <v>208.77</v>
          </cell>
          <cell r="AI310">
            <v>214.02</v>
          </cell>
          <cell r="AJ310">
            <v>219.26</v>
          </cell>
          <cell r="AK310">
            <v>224.5</v>
          </cell>
          <cell r="AL310">
            <v>229.74</v>
          </cell>
          <cell r="AM310">
            <v>234.98</v>
          </cell>
          <cell r="AN310">
            <v>240.22</v>
          </cell>
          <cell r="AO310">
            <v>245.47</v>
          </cell>
          <cell r="AP310">
            <v>250.71</v>
          </cell>
          <cell r="AQ310">
            <v>255.95</v>
          </cell>
          <cell r="AR310">
            <v>261.19</v>
          </cell>
          <cell r="AS310">
            <v>266.43</v>
          </cell>
          <cell r="AT310">
            <v>271.67</v>
          </cell>
          <cell r="AU310">
            <v>276.91000000000003</v>
          </cell>
          <cell r="AV310">
            <v>282.16000000000003</v>
          </cell>
          <cell r="AW310">
            <v>287.39999999999998</v>
          </cell>
          <cell r="AX310">
            <v>292.64</v>
          </cell>
          <cell r="AY310">
            <v>297.88</v>
          </cell>
          <cell r="AZ310">
            <v>303.12</v>
          </cell>
          <cell r="BA310">
            <v>308.36</v>
          </cell>
          <cell r="BB310">
            <v>313.61</v>
          </cell>
          <cell r="BC310">
            <v>261.35000000000002</v>
          </cell>
        </row>
        <row r="311">
          <cell r="AD311">
            <v>145</v>
          </cell>
          <cell r="AE311">
            <v>190.08</v>
          </cell>
          <cell r="AF311">
            <v>196.17</v>
          </cell>
          <cell r="AG311">
            <v>202.26</v>
          </cell>
          <cell r="AH311">
            <v>210.37</v>
          </cell>
          <cell r="AI311">
            <v>215.65</v>
          </cell>
          <cell r="AJ311">
            <v>220.93</v>
          </cell>
          <cell r="AK311">
            <v>226.2</v>
          </cell>
          <cell r="AL311">
            <v>231.48</v>
          </cell>
          <cell r="AM311">
            <v>236.76</v>
          </cell>
          <cell r="AN311">
            <v>242.04</v>
          </cell>
          <cell r="AO311">
            <v>247.32</v>
          </cell>
          <cell r="AP311">
            <v>252.59</v>
          </cell>
          <cell r="AQ311">
            <v>257.87</v>
          </cell>
          <cell r="AR311">
            <v>263.14999999999998</v>
          </cell>
          <cell r="AS311">
            <v>268.43</v>
          </cell>
          <cell r="AT311">
            <v>273.70999999999998</v>
          </cell>
          <cell r="AU311">
            <v>278.98</v>
          </cell>
          <cell r="AV311">
            <v>284.26</v>
          </cell>
          <cell r="AW311">
            <v>289.54000000000002</v>
          </cell>
          <cell r="AX311">
            <v>294.82</v>
          </cell>
          <cell r="AY311">
            <v>300.10000000000002</v>
          </cell>
          <cell r="AZ311">
            <v>305.37</v>
          </cell>
          <cell r="BA311">
            <v>310.64999999999998</v>
          </cell>
          <cell r="BB311">
            <v>315.93</v>
          </cell>
          <cell r="BC311">
            <v>263.16000000000003</v>
          </cell>
        </row>
        <row r="312">
          <cell r="AD312">
            <v>146</v>
          </cell>
          <cell r="AE312">
            <v>191.38</v>
          </cell>
          <cell r="AF312">
            <v>197.52</v>
          </cell>
          <cell r="AG312">
            <v>203.65</v>
          </cell>
          <cell r="AH312">
            <v>211.76</v>
          </cell>
          <cell r="AI312">
            <v>217.08</v>
          </cell>
          <cell r="AJ312">
            <v>222.39</v>
          </cell>
          <cell r="AK312">
            <v>227.71</v>
          </cell>
          <cell r="AL312">
            <v>233.02</v>
          </cell>
          <cell r="AM312">
            <v>238.34</v>
          </cell>
          <cell r="AN312">
            <v>243.65</v>
          </cell>
          <cell r="AO312">
            <v>248.97</v>
          </cell>
          <cell r="AP312">
            <v>254.28</v>
          </cell>
          <cell r="AQ312">
            <v>259.58999999999997</v>
          </cell>
          <cell r="AR312">
            <v>264.91000000000003</v>
          </cell>
          <cell r="AS312">
            <v>270.22000000000003</v>
          </cell>
          <cell r="AT312">
            <v>275.54000000000002</v>
          </cell>
          <cell r="AU312">
            <v>280.85000000000002</v>
          </cell>
          <cell r="AV312">
            <v>286.17</v>
          </cell>
          <cell r="AW312">
            <v>291.48</v>
          </cell>
          <cell r="AX312">
            <v>296.8</v>
          </cell>
          <cell r="AY312">
            <v>302.11</v>
          </cell>
          <cell r="AZ312">
            <v>307.42</v>
          </cell>
          <cell r="BA312">
            <v>312.74</v>
          </cell>
          <cell r="BB312">
            <v>318.05</v>
          </cell>
          <cell r="BC312">
            <v>264.97000000000003</v>
          </cell>
        </row>
        <row r="313">
          <cell r="AD313">
            <v>147</v>
          </cell>
          <cell r="AE313">
            <v>192.69</v>
          </cell>
          <cell r="AF313">
            <v>198.87</v>
          </cell>
          <cell r="AG313">
            <v>205.04</v>
          </cell>
          <cell r="AH313">
            <v>213.16</v>
          </cell>
          <cell r="AI313">
            <v>218.51</v>
          </cell>
          <cell r="AJ313">
            <v>223.86</v>
          </cell>
          <cell r="AK313">
            <v>229.21</v>
          </cell>
          <cell r="AL313">
            <v>234.57</v>
          </cell>
          <cell r="AM313">
            <v>239.92</v>
          </cell>
          <cell r="AN313">
            <v>245.27</v>
          </cell>
          <cell r="AO313">
            <v>250.62</v>
          </cell>
          <cell r="AP313">
            <v>255.97</v>
          </cell>
          <cell r="AQ313">
            <v>261.32</v>
          </cell>
          <cell r="AR313">
            <v>266.67</v>
          </cell>
          <cell r="AS313">
            <v>272.02</v>
          </cell>
          <cell r="AT313">
            <v>277.37</v>
          </cell>
          <cell r="AU313">
            <v>282.72000000000003</v>
          </cell>
          <cell r="AV313">
            <v>288.07</v>
          </cell>
          <cell r="AW313">
            <v>293.42</v>
          </cell>
          <cell r="AX313">
            <v>298.77</v>
          </cell>
          <cell r="AY313">
            <v>304.13</v>
          </cell>
          <cell r="AZ313">
            <v>309.48</v>
          </cell>
          <cell r="BA313">
            <v>314.83</v>
          </cell>
          <cell r="BB313">
            <v>320.18</v>
          </cell>
          <cell r="BC313">
            <v>266.77999999999997</v>
          </cell>
        </row>
        <row r="314">
          <cell r="AD314">
            <v>148</v>
          </cell>
          <cell r="AE314">
            <v>194</v>
          </cell>
          <cell r="AF314">
            <v>200.21</v>
          </cell>
          <cell r="AG314">
            <v>206.43</v>
          </cell>
          <cell r="AH314">
            <v>214.56</v>
          </cell>
          <cell r="AI314">
            <v>219.95</v>
          </cell>
          <cell r="AJ314">
            <v>225.34</v>
          </cell>
          <cell r="AK314">
            <v>230.72</v>
          </cell>
          <cell r="AL314">
            <v>236.11</v>
          </cell>
          <cell r="AM314">
            <v>241.5</v>
          </cell>
          <cell r="AN314">
            <v>246.88</v>
          </cell>
          <cell r="AO314">
            <v>252.27</v>
          </cell>
          <cell r="AP314">
            <v>257.66000000000003</v>
          </cell>
          <cell r="AQ314">
            <v>263.05</v>
          </cell>
          <cell r="AR314">
            <v>268.43</v>
          </cell>
          <cell r="AS314">
            <v>273.82</v>
          </cell>
          <cell r="AT314">
            <v>279.20999999999998</v>
          </cell>
          <cell r="AU314">
            <v>284.60000000000002</v>
          </cell>
          <cell r="AV314">
            <v>289.98</v>
          </cell>
          <cell r="AW314">
            <v>295.37</v>
          </cell>
          <cell r="AX314">
            <v>300.76</v>
          </cell>
          <cell r="AY314">
            <v>306.14</v>
          </cell>
          <cell r="AZ314">
            <v>311.52999999999997</v>
          </cell>
          <cell r="BA314">
            <v>316.92</v>
          </cell>
          <cell r="BB314">
            <v>322.31</v>
          </cell>
          <cell r="BC314">
            <v>268.58999999999997</v>
          </cell>
        </row>
        <row r="315">
          <cell r="AD315">
            <v>149</v>
          </cell>
          <cell r="AE315">
            <v>195.3</v>
          </cell>
          <cell r="AF315">
            <v>201.56</v>
          </cell>
          <cell r="AG315">
            <v>207.82</v>
          </cell>
          <cell r="AH315">
            <v>215.96</v>
          </cell>
          <cell r="AI315">
            <v>221.39</v>
          </cell>
          <cell r="AJ315">
            <v>226.81</v>
          </cell>
          <cell r="AK315">
            <v>232.23</v>
          </cell>
          <cell r="AL315">
            <v>237.66</v>
          </cell>
          <cell r="AM315">
            <v>243.08</v>
          </cell>
          <cell r="AN315">
            <v>248.51</v>
          </cell>
          <cell r="AO315">
            <v>253.93</v>
          </cell>
          <cell r="AP315">
            <v>259.35000000000002</v>
          </cell>
          <cell r="AQ315">
            <v>264.77999999999997</v>
          </cell>
          <cell r="AR315">
            <v>270.2</v>
          </cell>
          <cell r="AS315">
            <v>275.62</v>
          </cell>
          <cell r="AT315">
            <v>281.05</v>
          </cell>
          <cell r="AU315">
            <v>286.47000000000003</v>
          </cell>
          <cell r="AV315">
            <v>291.89</v>
          </cell>
          <cell r="AW315">
            <v>297.32</v>
          </cell>
          <cell r="AX315">
            <v>302.74</v>
          </cell>
          <cell r="AY315">
            <v>308.16000000000003</v>
          </cell>
          <cell r="AZ315">
            <v>313.58999999999997</v>
          </cell>
          <cell r="BA315">
            <v>319.01</v>
          </cell>
          <cell r="BB315">
            <v>324.44</v>
          </cell>
          <cell r="BC315">
            <v>270.39999999999998</v>
          </cell>
        </row>
        <row r="316">
          <cell r="AD316">
            <v>150</v>
          </cell>
          <cell r="AE316">
            <v>196.61</v>
          </cell>
          <cell r="AF316">
            <v>202.91</v>
          </cell>
          <cell r="AG316">
            <v>209.21</v>
          </cell>
          <cell r="AH316">
            <v>217.59</v>
          </cell>
          <cell r="AI316">
            <v>223.05</v>
          </cell>
          <cell r="AJ316">
            <v>228.51</v>
          </cell>
          <cell r="AK316">
            <v>233.97</v>
          </cell>
          <cell r="AL316">
            <v>239.43</v>
          </cell>
          <cell r="AM316">
            <v>244.89</v>
          </cell>
          <cell r="AN316">
            <v>250.35</v>
          </cell>
          <cell r="AO316">
            <v>255.81</v>
          </cell>
          <cell r="AP316">
            <v>261.27</v>
          </cell>
          <cell r="AQ316">
            <v>266.73</v>
          </cell>
          <cell r="AR316">
            <v>272.19</v>
          </cell>
          <cell r="AS316">
            <v>277.64999999999998</v>
          </cell>
          <cell r="AT316">
            <v>283.11</v>
          </cell>
          <cell r="AU316">
            <v>288.57</v>
          </cell>
          <cell r="AV316">
            <v>294.02999999999997</v>
          </cell>
          <cell r="AW316">
            <v>299.49</v>
          </cell>
          <cell r="AX316">
            <v>304.95</v>
          </cell>
          <cell r="AY316">
            <v>310.41000000000003</v>
          </cell>
          <cell r="AZ316">
            <v>315.87</v>
          </cell>
          <cell r="BA316">
            <v>321.33</v>
          </cell>
          <cell r="BB316">
            <v>326.79000000000002</v>
          </cell>
          <cell r="BC316">
            <v>272.20999999999998</v>
          </cell>
        </row>
        <row r="317">
          <cell r="AD317">
            <v>151</v>
          </cell>
          <cell r="AE317">
            <v>197.92</v>
          </cell>
          <cell r="AF317">
            <v>204.26</v>
          </cell>
          <cell r="AG317">
            <v>210.6</v>
          </cell>
          <cell r="AH317">
            <v>219</v>
          </cell>
          <cell r="AI317">
            <v>224.49</v>
          </cell>
          <cell r="AJ317">
            <v>229.99</v>
          </cell>
          <cell r="AK317">
            <v>235.49</v>
          </cell>
          <cell r="AL317">
            <v>240.98</v>
          </cell>
          <cell r="AM317">
            <v>246.48</v>
          </cell>
          <cell r="AN317">
            <v>251.97</v>
          </cell>
          <cell r="AO317">
            <v>257.47000000000003</v>
          </cell>
          <cell r="AP317">
            <v>262.97000000000003</v>
          </cell>
          <cell r="AQ317">
            <v>268.45999999999998</v>
          </cell>
          <cell r="AR317">
            <v>273.95999999999998</v>
          </cell>
          <cell r="AS317">
            <v>279.45999999999998</v>
          </cell>
          <cell r="AT317">
            <v>284.95</v>
          </cell>
          <cell r="AU317">
            <v>290.45</v>
          </cell>
          <cell r="AV317">
            <v>295.95</v>
          </cell>
          <cell r="AW317">
            <v>301.44</v>
          </cell>
          <cell r="AX317">
            <v>306.94</v>
          </cell>
          <cell r="AY317">
            <v>312.44</v>
          </cell>
          <cell r="AZ317">
            <v>317.93</v>
          </cell>
          <cell r="BA317">
            <v>323.43</v>
          </cell>
          <cell r="BB317">
            <v>328.92</v>
          </cell>
          <cell r="BC317">
            <v>274.02</v>
          </cell>
        </row>
        <row r="318">
          <cell r="AD318">
            <v>152</v>
          </cell>
          <cell r="AE318">
            <v>199.22</v>
          </cell>
          <cell r="AF318">
            <v>205.61</v>
          </cell>
          <cell r="AG318">
            <v>211.99</v>
          </cell>
          <cell r="AH318">
            <v>220.41</v>
          </cell>
          <cell r="AI318">
            <v>225.94</v>
          </cell>
          <cell r="AJ318">
            <v>231.47</v>
          </cell>
          <cell r="AK318">
            <v>237.01</v>
          </cell>
          <cell r="AL318">
            <v>242.54</v>
          </cell>
          <cell r="AM318">
            <v>248.07</v>
          </cell>
          <cell r="AN318">
            <v>253.6</v>
          </cell>
          <cell r="AO318">
            <v>259.14</v>
          </cell>
          <cell r="AP318">
            <v>264.67</v>
          </cell>
          <cell r="AQ318">
            <v>270.2</v>
          </cell>
          <cell r="AR318">
            <v>275.74</v>
          </cell>
          <cell r="AS318">
            <v>281.27</v>
          </cell>
          <cell r="AT318">
            <v>286.8</v>
          </cell>
          <cell r="AU318">
            <v>292.33</v>
          </cell>
          <cell r="AV318">
            <v>297.87</v>
          </cell>
          <cell r="AW318">
            <v>303.39999999999998</v>
          </cell>
          <cell r="AX318">
            <v>308.93</v>
          </cell>
          <cell r="AY318">
            <v>314.47000000000003</v>
          </cell>
          <cell r="AZ318">
            <v>320</v>
          </cell>
          <cell r="BA318">
            <v>325.52999999999997</v>
          </cell>
          <cell r="BB318">
            <v>331.06</v>
          </cell>
          <cell r="BC318">
            <v>275.83</v>
          </cell>
        </row>
        <row r="319">
          <cell r="AD319">
            <v>153</v>
          </cell>
          <cell r="AE319">
            <v>200.53</v>
          </cell>
          <cell r="AF319">
            <v>206.96</v>
          </cell>
          <cell r="AG319">
            <v>231.38</v>
          </cell>
          <cell r="AH319">
            <v>221.82</v>
          </cell>
          <cell r="AI319">
            <v>227.39</v>
          </cell>
          <cell r="AJ319">
            <v>232.96</v>
          </cell>
          <cell r="AK319">
            <v>238.53</v>
          </cell>
          <cell r="AL319">
            <v>244.1</v>
          </cell>
          <cell r="AM319">
            <v>249.67</v>
          </cell>
          <cell r="AN319">
            <v>255.24</v>
          </cell>
          <cell r="AO319">
            <v>260.81</v>
          </cell>
          <cell r="AP319">
            <v>266.38</v>
          </cell>
          <cell r="AQ319">
            <v>271.94</v>
          </cell>
          <cell r="AR319">
            <v>277.51</v>
          </cell>
          <cell r="AS319">
            <v>283.08</v>
          </cell>
          <cell r="AT319">
            <v>288.64999999999998</v>
          </cell>
          <cell r="AU319">
            <v>294.22000000000003</v>
          </cell>
          <cell r="AV319">
            <v>299.79000000000002</v>
          </cell>
          <cell r="AW319">
            <v>305.36</v>
          </cell>
          <cell r="AX319">
            <v>310.93</v>
          </cell>
          <cell r="AY319">
            <v>316.5</v>
          </cell>
          <cell r="AZ319">
            <v>322.07</v>
          </cell>
          <cell r="BA319">
            <v>327.64</v>
          </cell>
          <cell r="BB319">
            <v>333.21</v>
          </cell>
          <cell r="BC319">
            <v>277.64</v>
          </cell>
        </row>
        <row r="320">
          <cell r="AD320">
            <v>154</v>
          </cell>
          <cell r="AE320">
            <v>201.84</v>
          </cell>
          <cell r="AF320">
            <v>208.3</v>
          </cell>
          <cell r="AG320">
            <v>214.77</v>
          </cell>
          <cell r="AH320">
            <v>223.24</v>
          </cell>
          <cell r="AI320">
            <v>228.84</v>
          </cell>
          <cell r="AJ320">
            <v>234.45</v>
          </cell>
          <cell r="AK320">
            <v>240.06</v>
          </cell>
          <cell r="AL320">
            <v>245.66</v>
          </cell>
          <cell r="AM320">
            <v>251.27</v>
          </cell>
          <cell r="AN320">
            <v>256.87</v>
          </cell>
          <cell r="AO320">
            <v>262.48</v>
          </cell>
          <cell r="AP320">
            <v>268.08</v>
          </cell>
          <cell r="AQ320">
            <v>273.69</v>
          </cell>
          <cell r="AR320">
            <v>279.3</v>
          </cell>
          <cell r="AS320">
            <v>284.89999999999998</v>
          </cell>
          <cell r="AT320">
            <v>290.51</v>
          </cell>
          <cell r="AU320">
            <v>296.11</v>
          </cell>
          <cell r="AV320">
            <v>301.72000000000003</v>
          </cell>
          <cell r="AW320">
            <v>307.32</v>
          </cell>
          <cell r="AX320">
            <v>312.93</v>
          </cell>
          <cell r="AY320">
            <v>318.52999999999997</v>
          </cell>
          <cell r="AZ320">
            <v>324.14</v>
          </cell>
          <cell r="BA320">
            <v>329.75</v>
          </cell>
          <cell r="BB320">
            <v>335.35</v>
          </cell>
          <cell r="BC320">
            <v>279.45</v>
          </cell>
        </row>
        <row r="321">
          <cell r="AD321">
            <v>155</v>
          </cell>
          <cell r="AE321">
            <v>203.14</v>
          </cell>
          <cell r="AF321">
            <v>209.65</v>
          </cell>
          <cell r="AG321">
            <v>216.16</v>
          </cell>
          <cell r="AH321">
            <v>224.66</v>
          </cell>
          <cell r="AI321">
            <v>230.3</v>
          </cell>
          <cell r="AJ321">
            <v>235.94</v>
          </cell>
          <cell r="AK321">
            <v>241.58</v>
          </cell>
          <cell r="AL321">
            <v>247.23</v>
          </cell>
          <cell r="AM321">
            <v>252.87</v>
          </cell>
          <cell r="AN321">
            <v>258.51</v>
          </cell>
          <cell r="AO321">
            <v>264.14999999999998</v>
          </cell>
          <cell r="AP321">
            <v>269.79000000000002</v>
          </cell>
          <cell r="AQ321">
            <v>275.44</v>
          </cell>
          <cell r="AR321">
            <v>281.08</v>
          </cell>
          <cell r="AS321">
            <v>286.72000000000003</v>
          </cell>
          <cell r="AT321">
            <v>292.36</v>
          </cell>
          <cell r="AU321">
            <v>298</v>
          </cell>
          <cell r="AV321">
            <v>303.64999999999998</v>
          </cell>
          <cell r="AW321">
            <v>309.29000000000002</v>
          </cell>
          <cell r="AX321">
            <v>314.93</v>
          </cell>
          <cell r="AY321">
            <v>320.57</v>
          </cell>
          <cell r="AZ321">
            <v>326.20999999999998</v>
          </cell>
          <cell r="BA321">
            <v>331.86</v>
          </cell>
          <cell r="BB321">
            <v>337.5</v>
          </cell>
          <cell r="BC321">
            <v>281.26</v>
          </cell>
        </row>
        <row r="322">
          <cell r="AD322">
            <v>156</v>
          </cell>
          <cell r="AE322">
            <v>204.45</v>
          </cell>
          <cell r="AF322">
            <v>211</v>
          </cell>
          <cell r="AG322">
            <v>217.55</v>
          </cell>
          <cell r="AH322">
            <v>226.08</v>
          </cell>
          <cell r="AI322">
            <v>231.76</v>
          </cell>
          <cell r="AJ322">
            <v>237.44</v>
          </cell>
          <cell r="AK322">
            <v>243.12</v>
          </cell>
          <cell r="AL322">
            <v>248.79</v>
          </cell>
          <cell r="AM322">
            <v>254.47</v>
          </cell>
          <cell r="AN322">
            <v>260.14999999999998</v>
          </cell>
          <cell r="AO322">
            <v>265.83</v>
          </cell>
          <cell r="AP322">
            <v>271.51</v>
          </cell>
          <cell r="AQ322">
            <v>277.19</v>
          </cell>
          <cell r="AR322">
            <v>282.86</v>
          </cell>
          <cell r="AS322">
            <v>288.54000000000002</v>
          </cell>
          <cell r="AT322">
            <v>294.22000000000003</v>
          </cell>
          <cell r="AU322">
            <v>299.89999999999998</v>
          </cell>
          <cell r="AV322">
            <v>305.58</v>
          </cell>
          <cell r="AW322">
            <v>311.26</v>
          </cell>
          <cell r="AX322">
            <v>316.94</v>
          </cell>
          <cell r="AY322">
            <v>322.61</v>
          </cell>
          <cell r="AZ322">
            <v>328.29</v>
          </cell>
          <cell r="BA322">
            <v>333.97</v>
          </cell>
          <cell r="BB322">
            <v>339.65</v>
          </cell>
          <cell r="BC322">
            <v>283.07</v>
          </cell>
        </row>
        <row r="323">
          <cell r="AD323">
            <v>157</v>
          </cell>
          <cell r="AE323">
            <v>205.75</v>
          </cell>
          <cell r="AF323">
            <v>212.35</v>
          </cell>
          <cell r="AG323">
            <v>218.94</v>
          </cell>
          <cell r="AH323">
            <v>227.51</v>
          </cell>
          <cell r="AI323">
            <v>233.22</v>
          </cell>
          <cell r="AJ323">
            <v>238.94</v>
          </cell>
          <cell r="AK323">
            <v>244.65</v>
          </cell>
          <cell r="AL323">
            <v>250.36</v>
          </cell>
          <cell r="AM323">
            <v>256.08</v>
          </cell>
          <cell r="AN323">
            <v>261.79000000000002</v>
          </cell>
          <cell r="AO323">
            <v>267.51</v>
          </cell>
          <cell r="AP323">
            <v>273.22000000000003</v>
          </cell>
          <cell r="AQ323">
            <v>278.94</v>
          </cell>
          <cell r="AR323">
            <v>284.64999999999998</v>
          </cell>
          <cell r="AS323">
            <v>290.37</v>
          </cell>
          <cell r="AT323">
            <v>296.08</v>
          </cell>
          <cell r="AU323">
            <v>301.8</v>
          </cell>
          <cell r="AV323">
            <v>307.51</v>
          </cell>
          <cell r="AW323">
            <v>313.23</v>
          </cell>
          <cell r="AX323">
            <v>318.94</v>
          </cell>
          <cell r="AY323">
            <v>324.66000000000003</v>
          </cell>
          <cell r="AZ323">
            <v>330.37</v>
          </cell>
          <cell r="BA323">
            <v>336.09</v>
          </cell>
          <cell r="BB323">
            <v>341.8</v>
          </cell>
          <cell r="BC323">
            <v>284.88</v>
          </cell>
        </row>
        <row r="324">
          <cell r="AD324">
            <v>158</v>
          </cell>
          <cell r="AE324">
            <v>207.06</v>
          </cell>
          <cell r="AF324">
            <v>213.7</v>
          </cell>
          <cell r="AG324">
            <v>220.33</v>
          </cell>
          <cell r="AH324">
            <v>229.18</v>
          </cell>
          <cell r="AI324">
            <v>234.93</v>
          </cell>
          <cell r="AJ324">
            <v>240.68</v>
          </cell>
          <cell r="AK324">
            <v>246.43</v>
          </cell>
          <cell r="AL324">
            <v>252.18</v>
          </cell>
          <cell r="AM324">
            <v>257.93</v>
          </cell>
          <cell r="AN324">
            <v>263.68</v>
          </cell>
          <cell r="AO324">
            <v>269.43</v>
          </cell>
          <cell r="AP324">
            <v>275.19</v>
          </cell>
          <cell r="AQ324">
            <v>280.94</v>
          </cell>
          <cell r="AR324">
            <v>286.69</v>
          </cell>
          <cell r="AS324">
            <v>292.44</v>
          </cell>
          <cell r="AT324">
            <v>298.19</v>
          </cell>
          <cell r="AU324">
            <v>303.94</v>
          </cell>
          <cell r="AV324">
            <v>309.69</v>
          </cell>
          <cell r="AW324">
            <v>315.44</v>
          </cell>
          <cell r="AX324">
            <v>321.2</v>
          </cell>
          <cell r="AY324">
            <v>326.95</v>
          </cell>
          <cell r="AZ324">
            <v>332.7</v>
          </cell>
          <cell r="BA324">
            <v>338.45</v>
          </cell>
          <cell r="BB324">
            <v>344.2</v>
          </cell>
          <cell r="BC324">
            <v>286.69</v>
          </cell>
        </row>
        <row r="325">
          <cell r="AD325">
            <v>159</v>
          </cell>
          <cell r="AE325">
            <v>208.37</v>
          </cell>
          <cell r="AF325">
            <v>215.05</v>
          </cell>
          <cell r="AG325">
            <v>221.72</v>
          </cell>
          <cell r="AH325">
            <v>230.61</v>
          </cell>
          <cell r="AI325">
            <v>236.4</v>
          </cell>
          <cell r="AJ325">
            <v>242.18</v>
          </cell>
          <cell r="AK325">
            <v>247.97</v>
          </cell>
          <cell r="AL325">
            <v>253.76</v>
          </cell>
          <cell r="AM325">
            <v>259.55</v>
          </cell>
          <cell r="AN325">
            <v>265.33999999999997</v>
          </cell>
          <cell r="AO325">
            <v>271.12</v>
          </cell>
          <cell r="AP325">
            <v>276.91000000000003</v>
          </cell>
          <cell r="AQ325">
            <v>282.7</v>
          </cell>
          <cell r="AR325">
            <v>288.49</v>
          </cell>
          <cell r="AS325">
            <v>294.27</v>
          </cell>
          <cell r="AT325">
            <v>300.06</v>
          </cell>
          <cell r="AU325">
            <v>305.85000000000002</v>
          </cell>
          <cell r="AV325">
            <v>311.64</v>
          </cell>
          <cell r="AW325">
            <v>317.42</v>
          </cell>
          <cell r="AX325">
            <v>323.20999999999998</v>
          </cell>
          <cell r="AY325">
            <v>329</v>
          </cell>
          <cell r="AZ325">
            <v>334.79</v>
          </cell>
          <cell r="BA325">
            <v>340.57</v>
          </cell>
          <cell r="BB325">
            <v>346.36</v>
          </cell>
          <cell r="BC325">
            <v>288.5</v>
          </cell>
        </row>
        <row r="326">
          <cell r="AD326">
            <v>160</v>
          </cell>
          <cell r="AE326">
            <v>209.67</v>
          </cell>
          <cell r="AF326">
            <v>216.39</v>
          </cell>
          <cell r="AG326">
            <v>223.11</v>
          </cell>
          <cell r="AH326">
            <v>232.05</v>
          </cell>
          <cell r="AI326">
            <v>237.87</v>
          </cell>
          <cell r="AJ326">
            <v>243.69</v>
          </cell>
          <cell r="AK326">
            <v>249.52</v>
          </cell>
          <cell r="AL326">
            <v>255.34</v>
          </cell>
          <cell r="AM326">
            <v>261.17</v>
          </cell>
          <cell r="AN326">
            <v>266.99</v>
          </cell>
          <cell r="AO326">
            <v>272.81</v>
          </cell>
          <cell r="AP326">
            <v>278.64</v>
          </cell>
          <cell r="AQ326">
            <v>284.45999999999998</v>
          </cell>
          <cell r="AR326">
            <v>290.29000000000002</v>
          </cell>
          <cell r="AS326">
            <v>296.11</v>
          </cell>
          <cell r="AT326">
            <v>301.93</v>
          </cell>
          <cell r="AU326">
            <v>307.76</v>
          </cell>
          <cell r="AV326">
            <v>313.58</v>
          </cell>
          <cell r="AW326">
            <v>319.41000000000003</v>
          </cell>
          <cell r="AX326">
            <v>325.23</v>
          </cell>
          <cell r="AY326">
            <v>331.05</v>
          </cell>
          <cell r="AZ326">
            <v>336.88</v>
          </cell>
          <cell r="BA326">
            <v>342.7</v>
          </cell>
          <cell r="BB326">
            <v>348.53</v>
          </cell>
          <cell r="BC326">
            <v>290.31</v>
          </cell>
        </row>
        <row r="327">
          <cell r="AD327">
            <v>161</v>
          </cell>
          <cell r="AE327">
            <v>210.98</v>
          </cell>
          <cell r="AF327">
            <v>217.74</v>
          </cell>
          <cell r="AG327">
            <v>224.5</v>
          </cell>
          <cell r="AH327">
            <v>233.49</v>
          </cell>
          <cell r="AI327">
            <v>239.35</v>
          </cell>
          <cell r="AJ327">
            <v>245.21</v>
          </cell>
          <cell r="AK327">
            <v>251.07</v>
          </cell>
          <cell r="AL327">
            <v>256.93</v>
          </cell>
          <cell r="AM327">
            <v>262.79000000000002</v>
          </cell>
          <cell r="AN327">
            <v>268.64999999999998</v>
          </cell>
          <cell r="AO327">
            <v>274.51</v>
          </cell>
          <cell r="AP327">
            <v>280.37</v>
          </cell>
          <cell r="AQ327">
            <v>286.23</v>
          </cell>
          <cell r="AR327">
            <v>292.08999999999997</v>
          </cell>
          <cell r="AS327">
            <v>297.95</v>
          </cell>
          <cell r="AT327">
            <v>303.81</v>
          </cell>
          <cell r="AU327">
            <v>309.67</v>
          </cell>
          <cell r="AV327">
            <v>315.52999999999997</v>
          </cell>
          <cell r="AW327">
            <v>321.39</v>
          </cell>
          <cell r="AX327">
            <v>327.25</v>
          </cell>
          <cell r="AY327">
            <v>333.11</v>
          </cell>
          <cell r="AZ327">
            <v>338.97</v>
          </cell>
          <cell r="BA327">
            <v>344.83</v>
          </cell>
          <cell r="BB327">
            <v>350.69</v>
          </cell>
          <cell r="BC327">
            <v>292.12</v>
          </cell>
        </row>
        <row r="328">
          <cell r="AD328">
            <v>162</v>
          </cell>
          <cell r="AE328">
            <v>212.29</v>
          </cell>
          <cell r="AF328">
            <v>219.09</v>
          </cell>
          <cell r="AG328">
            <v>225.89</v>
          </cell>
          <cell r="AH328">
            <v>234.93</v>
          </cell>
          <cell r="AI328">
            <v>240.82</v>
          </cell>
          <cell r="AJ328">
            <v>246.72</v>
          </cell>
          <cell r="AK328">
            <v>252.62</v>
          </cell>
          <cell r="AL328">
            <v>258.51</v>
          </cell>
          <cell r="AM328">
            <v>264.41000000000003</v>
          </cell>
          <cell r="AN328">
            <v>270.31</v>
          </cell>
          <cell r="AO328">
            <v>276.20999999999998</v>
          </cell>
          <cell r="AP328">
            <v>282.10000000000002</v>
          </cell>
          <cell r="AQ328">
            <v>288</v>
          </cell>
          <cell r="AR328">
            <v>293.89999999999998</v>
          </cell>
          <cell r="AS328">
            <v>299.79000000000002</v>
          </cell>
          <cell r="AT328">
            <v>305.69</v>
          </cell>
          <cell r="AU328">
            <v>311.58999999999997</v>
          </cell>
          <cell r="AV328">
            <v>317.48</v>
          </cell>
          <cell r="AW328">
            <v>323.38</v>
          </cell>
          <cell r="AX328">
            <v>329.28</v>
          </cell>
          <cell r="AY328">
            <v>335.17</v>
          </cell>
          <cell r="AZ328">
            <v>341.07</v>
          </cell>
          <cell r="BA328">
            <v>346.97</v>
          </cell>
          <cell r="BB328">
            <v>352.86</v>
          </cell>
          <cell r="BC328">
            <v>293.93</v>
          </cell>
        </row>
        <row r="329">
          <cell r="AD329">
            <v>163</v>
          </cell>
          <cell r="AE329">
            <v>213.59</v>
          </cell>
          <cell r="AF329">
            <v>220.44</v>
          </cell>
          <cell r="AG329">
            <v>227.29</v>
          </cell>
          <cell r="AH329">
            <v>236.37</v>
          </cell>
          <cell r="AI329">
            <v>242.31</v>
          </cell>
          <cell r="AJ329">
            <v>248.24</v>
          </cell>
          <cell r="AK329">
            <v>254.17</v>
          </cell>
          <cell r="AL329">
            <v>260.11</v>
          </cell>
          <cell r="AM329">
            <v>266.04000000000002</v>
          </cell>
          <cell r="AN329">
            <v>271.97000000000003</v>
          </cell>
          <cell r="AO329">
            <v>277.91000000000003</v>
          </cell>
          <cell r="AP329">
            <v>283.83999999999997</v>
          </cell>
          <cell r="AQ329">
            <v>289.77</v>
          </cell>
          <cell r="AR329">
            <v>295.7</v>
          </cell>
          <cell r="AS329">
            <v>301.64</v>
          </cell>
          <cell r="AT329">
            <v>307.57</v>
          </cell>
          <cell r="AU329">
            <v>313.5</v>
          </cell>
          <cell r="AV329">
            <v>319.44</v>
          </cell>
          <cell r="AW329">
            <v>325.37</v>
          </cell>
          <cell r="AX329">
            <v>331.3</v>
          </cell>
          <cell r="AY329">
            <v>337.24</v>
          </cell>
          <cell r="AZ329">
            <v>343.17</v>
          </cell>
          <cell r="BA329">
            <v>349.1</v>
          </cell>
          <cell r="BB329">
            <v>355.04</v>
          </cell>
          <cell r="BC329">
            <v>295.75</v>
          </cell>
        </row>
        <row r="330">
          <cell r="AD330">
            <v>164</v>
          </cell>
          <cell r="AE330">
            <v>214.9</v>
          </cell>
          <cell r="AF330">
            <v>221.79</v>
          </cell>
          <cell r="AG330">
            <v>228.68</v>
          </cell>
          <cell r="AH330">
            <v>237.82</v>
          </cell>
          <cell r="AI330">
            <v>243.79</v>
          </cell>
          <cell r="AJ330">
            <v>249.76</v>
          </cell>
          <cell r="AK330">
            <v>255.73</v>
          </cell>
          <cell r="AL330">
            <v>261.7</v>
          </cell>
          <cell r="AM330">
            <v>267.67</v>
          </cell>
          <cell r="AN330">
            <v>273.64</v>
          </cell>
          <cell r="AO330">
            <v>279.61</v>
          </cell>
          <cell r="AP330">
            <v>285.58</v>
          </cell>
          <cell r="AQ330">
            <v>291.55</v>
          </cell>
          <cell r="AR330">
            <v>297.52</v>
          </cell>
          <cell r="AS330">
            <v>303.49</v>
          </cell>
          <cell r="AT330">
            <v>309.45999999999998</v>
          </cell>
          <cell r="AU330">
            <v>315.43</v>
          </cell>
          <cell r="AV330">
            <v>321.39999999999998</v>
          </cell>
          <cell r="AW330">
            <v>327.37</v>
          </cell>
          <cell r="AX330">
            <v>333.34</v>
          </cell>
          <cell r="AY330">
            <v>339.3</v>
          </cell>
          <cell r="AZ330">
            <v>345.27</v>
          </cell>
          <cell r="BA330">
            <v>351.24</v>
          </cell>
          <cell r="BB330">
            <v>357.21</v>
          </cell>
          <cell r="BC330">
            <v>297.56</v>
          </cell>
        </row>
        <row r="331">
          <cell r="AD331">
            <v>165</v>
          </cell>
          <cell r="AE331">
            <v>216.21</v>
          </cell>
          <cell r="AF331">
            <v>223.14</v>
          </cell>
          <cell r="AG331">
            <v>230.07</v>
          </cell>
          <cell r="AH331">
            <v>239.27</v>
          </cell>
          <cell r="AI331">
            <v>245.28</v>
          </cell>
          <cell r="AJ331">
            <v>251.29</v>
          </cell>
          <cell r="AK331">
            <v>257.29000000000002</v>
          </cell>
          <cell r="AL331">
            <v>263.3</v>
          </cell>
          <cell r="AM331">
            <v>269.3</v>
          </cell>
          <cell r="AN331">
            <v>275.31</v>
          </cell>
          <cell r="AO331">
            <v>281.32</v>
          </cell>
          <cell r="AP331">
            <v>287.32</v>
          </cell>
          <cell r="AQ331">
            <v>293.33</v>
          </cell>
          <cell r="AR331">
            <v>299.33</v>
          </cell>
          <cell r="AS331">
            <v>305.33999999999997</v>
          </cell>
          <cell r="AT331">
            <v>311.35000000000002</v>
          </cell>
          <cell r="AU331">
            <v>317.35000000000002</v>
          </cell>
          <cell r="AV331">
            <v>323.36</v>
          </cell>
          <cell r="AW331">
            <v>329.36</v>
          </cell>
          <cell r="AX331">
            <v>335.37</v>
          </cell>
          <cell r="AY331">
            <v>341.38</v>
          </cell>
          <cell r="AZ331">
            <v>347.38</v>
          </cell>
          <cell r="BA331">
            <v>353.39</v>
          </cell>
          <cell r="BB331">
            <v>359.39</v>
          </cell>
          <cell r="BC331">
            <v>299.37</v>
          </cell>
        </row>
        <row r="332">
          <cell r="AD332">
            <v>166</v>
          </cell>
          <cell r="AE332">
            <v>217.51</v>
          </cell>
          <cell r="AF332">
            <v>224.48</v>
          </cell>
          <cell r="AG332">
            <v>231.46</v>
          </cell>
          <cell r="AH332">
            <v>240.73</v>
          </cell>
          <cell r="AI332">
            <v>246.77</v>
          </cell>
          <cell r="AJ332">
            <v>252.81</v>
          </cell>
          <cell r="AK332">
            <v>258.86</v>
          </cell>
          <cell r="AL332">
            <v>264.89999999999998</v>
          </cell>
          <cell r="AM332">
            <v>270.94</v>
          </cell>
          <cell r="AN332">
            <v>276.98</v>
          </cell>
          <cell r="AO332">
            <v>283.02</v>
          </cell>
          <cell r="AP332">
            <v>289.07</v>
          </cell>
          <cell r="AQ332">
            <v>295.11</v>
          </cell>
          <cell r="AR332">
            <v>301.14999999999998</v>
          </cell>
          <cell r="AS332">
            <v>307.19</v>
          </cell>
          <cell r="AT332">
            <v>313.24</v>
          </cell>
          <cell r="AU332">
            <v>319.27999999999997</v>
          </cell>
          <cell r="AV332">
            <v>325.32</v>
          </cell>
          <cell r="AW332">
            <v>331.36</v>
          </cell>
          <cell r="AX332">
            <v>337.41</v>
          </cell>
          <cell r="AY332">
            <v>343.45</v>
          </cell>
          <cell r="AZ332">
            <v>349.49</v>
          </cell>
          <cell r="BA332">
            <v>355.53</v>
          </cell>
          <cell r="BB332">
            <v>361.58</v>
          </cell>
          <cell r="BC332">
            <v>301.18</v>
          </cell>
        </row>
        <row r="333">
          <cell r="AD333">
            <v>167</v>
          </cell>
          <cell r="AE333">
            <v>218.82</v>
          </cell>
          <cell r="AF333">
            <v>225.83</v>
          </cell>
          <cell r="AG333">
            <v>232.85</v>
          </cell>
          <cell r="AH333">
            <v>242.19</v>
          </cell>
          <cell r="AI333">
            <v>248.27</v>
          </cell>
          <cell r="AJ333">
            <v>254.34</v>
          </cell>
          <cell r="AK333">
            <v>260.42</v>
          </cell>
          <cell r="AL333">
            <v>266.5</v>
          </cell>
          <cell r="AM333">
            <v>272.58</v>
          </cell>
          <cell r="AN333">
            <v>278.66000000000003</v>
          </cell>
          <cell r="AO333">
            <v>284.74</v>
          </cell>
          <cell r="AP333">
            <v>290.82</v>
          </cell>
          <cell r="AQ333">
            <v>296.89999999999998</v>
          </cell>
          <cell r="AR333">
            <v>302.97000000000003</v>
          </cell>
          <cell r="AS333">
            <v>309.05</v>
          </cell>
          <cell r="AT333">
            <v>315.13</v>
          </cell>
          <cell r="AU333">
            <v>321.20999999999998</v>
          </cell>
          <cell r="AV333">
            <v>327.29000000000002</v>
          </cell>
          <cell r="AW333">
            <v>333.37</v>
          </cell>
          <cell r="AX333">
            <v>339.45</v>
          </cell>
          <cell r="AY333">
            <v>345.53</v>
          </cell>
          <cell r="AZ333">
            <v>351.6</v>
          </cell>
          <cell r="BA333">
            <v>357.68</v>
          </cell>
          <cell r="BB333">
            <v>363.76</v>
          </cell>
          <cell r="BC333">
            <v>302.99</v>
          </cell>
        </row>
        <row r="334">
          <cell r="AD334">
            <v>168</v>
          </cell>
          <cell r="AE334">
            <v>220.13</v>
          </cell>
          <cell r="AF334">
            <v>227.18</v>
          </cell>
          <cell r="AG334">
            <v>234.24</v>
          </cell>
          <cell r="AH334">
            <v>243.65</v>
          </cell>
          <cell r="AI334">
            <v>249.76</v>
          </cell>
          <cell r="AJ334">
            <v>255.88</v>
          </cell>
          <cell r="AK334">
            <v>261.99</v>
          </cell>
          <cell r="AL334">
            <v>268.11</v>
          </cell>
          <cell r="AM334">
            <v>274.22000000000003</v>
          </cell>
          <cell r="AN334">
            <v>280.33999999999997</v>
          </cell>
          <cell r="AO334">
            <v>286.45</v>
          </cell>
          <cell r="AP334">
            <v>292.57</v>
          </cell>
          <cell r="AQ334">
            <v>298.68</v>
          </cell>
          <cell r="AR334">
            <v>304.8</v>
          </cell>
          <cell r="AS334">
            <v>310.92</v>
          </cell>
          <cell r="AT334">
            <v>317.02999999999997</v>
          </cell>
          <cell r="AU334">
            <v>323.14999999999998</v>
          </cell>
          <cell r="AV334">
            <v>329.26</v>
          </cell>
          <cell r="AW334">
            <v>335.38</v>
          </cell>
          <cell r="AX334">
            <v>341.49</v>
          </cell>
          <cell r="AY334">
            <v>347.61</v>
          </cell>
          <cell r="AZ334">
            <v>353.72</v>
          </cell>
          <cell r="BA334">
            <v>359.84</v>
          </cell>
          <cell r="BB334">
            <v>365.95</v>
          </cell>
          <cell r="BC334">
            <v>304.8</v>
          </cell>
        </row>
        <row r="335">
          <cell r="AD335">
            <v>169</v>
          </cell>
          <cell r="AE335">
            <v>221.43</v>
          </cell>
          <cell r="AF335">
            <v>228.53</v>
          </cell>
          <cell r="AG335">
            <v>235.63</v>
          </cell>
          <cell r="AH335">
            <v>244.84</v>
          </cell>
          <cell r="AI335">
            <v>250.99</v>
          </cell>
          <cell r="AJ335">
            <v>257.14</v>
          </cell>
          <cell r="AK335">
            <v>263.29000000000002</v>
          </cell>
          <cell r="AL335">
            <v>269.44</v>
          </cell>
          <cell r="AM335">
            <v>275.58999999999997</v>
          </cell>
          <cell r="AN335">
            <v>281.75</v>
          </cell>
          <cell r="AO335">
            <v>287.89999999999998</v>
          </cell>
          <cell r="AP335">
            <v>294.05</v>
          </cell>
          <cell r="AQ335">
            <v>300.2</v>
          </cell>
          <cell r="AR335">
            <v>306.35000000000002</v>
          </cell>
          <cell r="AS335">
            <v>312.5</v>
          </cell>
          <cell r="AT335">
            <v>318.64999999999998</v>
          </cell>
          <cell r="AU335">
            <v>324.81</v>
          </cell>
          <cell r="AV335">
            <v>330.96</v>
          </cell>
          <cell r="AW335">
            <v>337.11</v>
          </cell>
          <cell r="AX335">
            <v>343.26</v>
          </cell>
          <cell r="AY335">
            <v>349.41</v>
          </cell>
          <cell r="AZ335">
            <v>355.56</v>
          </cell>
          <cell r="BA335">
            <v>361.72</v>
          </cell>
          <cell r="BB335">
            <v>367.87</v>
          </cell>
          <cell r="BC335">
            <v>306.61</v>
          </cell>
        </row>
        <row r="336">
          <cell r="AD336">
            <v>170</v>
          </cell>
          <cell r="AE336">
            <v>222.74</v>
          </cell>
          <cell r="AF336">
            <v>229.88</v>
          </cell>
          <cell r="AG336">
            <v>237.02</v>
          </cell>
          <cell r="AH336">
            <v>246.3</v>
          </cell>
          <cell r="AI336">
            <v>252.49</v>
          </cell>
          <cell r="AJ336">
            <v>258.68</v>
          </cell>
          <cell r="AK336">
            <v>264.86</v>
          </cell>
          <cell r="AL336">
            <v>271.05</v>
          </cell>
          <cell r="AM336">
            <v>277.24</v>
          </cell>
          <cell r="AN336">
            <v>283.43</v>
          </cell>
          <cell r="AO336">
            <v>289.62</v>
          </cell>
          <cell r="AP336">
            <v>295.8</v>
          </cell>
          <cell r="AQ336">
            <v>301.99</v>
          </cell>
          <cell r="AR336">
            <v>308.18</v>
          </cell>
          <cell r="AS336">
            <v>314.37</v>
          </cell>
          <cell r="AT336">
            <v>320.56</v>
          </cell>
          <cell r="AU336">
            <v>326.74</v>
          </cell>
          <cell r="AV336">
            <v>332.93</v>
          </cell>
          <cell r="AW336">
            <v>339.12</v>
          </cell>
          <cell r="AX336">
            <v>345.31</v>
          </cell>
          <cell r="AY336">
            <v>351.5</v>
          </cell>
          <cell r="AZ336">
            <v>357.68</v>
          </cell>
          <cell r="BA336">
            <v>363.87</v>
          </cell>
          <cell r="BB336">
            <v>370.06</v>
          </cell>
          <cell r="BC336">
            <v>308.42</v>
          </cell>
        </row>
        <row r="337">
          <cell r="AD337">
            <v>171</v>
          </cell>
          <cell r="AE337">
            <v>224.04</v>
          </cell>
          <cell r="AF337">
            <v>231.23</v>
          </cell>
          <cell r="AG337">
            <v>238.41</v>
          </cell>
          <cell r="AH337">
            <v>247.77</v>
          </cell>
          <cell r="AI337">
            <v>253.99</v>
          </cell>
          <cell r="AJ337">
            <v>260.22000000000003</v>
          </cell>
          <cell r="AK337">
            <v>266.44</v>
          </cell>
          <cell r="AL337">
            <v>272.67</v>
          </cell>
          <cell r="AM337">
            <v>278.89</v>
          </cell>
          <cell r="AN337">
            <v>285.12</v>
          </cell>
          <cell r="AO337">
            <v>291.33999999999997</v>
          </cell>
          <cell r="AP337">
            <v>297.56</v>
          </cell>
          <cell r="AQ337">
            <v>303.79000000000002</v>
          </cell>
          <cell r="AR337">
            <v>310.01</v>
          </cell>
          <cell r="AS337">
            <v>316.24</v>
          </cell>
          <cell r="AT337">
            <v>322.45999999999998</v>
          </cell>
          <cell r="AU337">
            <v>328.69</v>
          </cell>
          <cell r="AV337">
            <v>334.91</v>
          </cell>
          <cell r="AW337">
            <v>341.14</v>
          </cell>
          <cell r="AX337">
            <v>347.36</v>
          </cell>
          <cell r="AY337">
            <v>353.58</v>
          </cell>
          <cell r="AZ337">
            <v>359.81</v>
          </cell>
          <cell r="BA337">
            <v>366.03</v>
          </cell>
          <cell r="BB337">
            <v>372.26</v>
          </cell>
          <cell r="BC337">
            <v>310.23</v>
          </cell>
        </row>
        <row r="338">
          <cell r="AD338">
            <v>172</v>
          </cell>
          <cell r="AE338">
            <v>225.35</v>
          </cell>
          <cell r="AF338">
            <v>232.57</v>
          </cell>
          <cell r="AG338">
            <v>239.8</v>
          </cell>
          <cell r="AH338">
            <v>249.24</v>
          </cell>
          <cell r="AI338">
            <v>255.5</v>
          </cell>
          <cell r="AJ338">
            <v>261.76</v>
          </cell>
          <cell r="AK338">
            <v>268.02</v>
          </cell>
          <cell r="AL338">
            <v>274.27999999999997</v>
          </cell>
          <cell r="AM338">
            <v>280.55</v>
          </cell>
          <cell r="AN338">
            <v>286.81</v>
          </cell>
          <cell r="AO338">
            <v>293.07</v>
          </cell>
          <cell r="AP338">
            <v>299.33</v>
          </cell>
          <cell r="AQ338">
            <v>305.58999999999997</v>
          </cell>
          <cell r="AR338">
            <v>311.85000000000002</v>
          </cell>
          <cell r="AS338">
            <v>318.11</v>
          </cell>
          <cell r="AT338">
            <v>324.37</v>
          </cell>
          <cell r="AU338">
            <v>330.63</v>
          </cell>
          <cell r="AV338">
            <v>336.89</v>
          </cell>
          <cell r="AW338">
            <v>343.15</v>
          </cell>
          <cell r="AX338">
            <v>349.41</v>
          </cell>
          <cell r="AY338">
            <v>355.68</v>
          </cell>
          <cell r="AZ338">
            <v>361.94</v>
          </cell>
          <cell r="BA338">
            <v>368.2</v>
          </cell>
          <cell r="BB338">
            <v>374.46</v>
          </cell>
          <cell r="BC338">
            <v>312.04000000000002</v>
          </cell>
        </row>
        <row r="339">
          <cell r="AD339">
            <v>173</v>
          </cell>
          <cell r="AE339">
            <v>226.66</v>
          </cell>
          <cell r="AF339">
            <v>233.92</v>
          </cell>
          <cell r="AG339">
            <v>241.19</v>
          </cell>
          <cell r="AH339">
            <v>250.72</v>
          </cell>
          <cell r="AI339">
            <v>257.01</v>
          </cell>
          <cell r="AJ339">
            <v>263.31</v>
          </cell>
          <cell r="AK339">
            <v>269.61</v>
          </cell>
          <cell r="AL339">
            <v>275.91000000000003</v>
          </cell>
          <cell r="AM339">
            <v>282.2</v>
          </cell>
          <cell r="AN339">
            <v>288.5</v>
          </cell>
          <cell r="AO339">
            <v>294.8</v>
          </cell>
          <cell r="AP339">
            <v>301.10000000000002</v>
          </cell>
          <cell r="AQ339">
            <v>307.39</v>
          </cell>
          <cell r="AR339">
            <v>313.69</v>
          </cell>
          <cell r="AS339">
            <v>319.99</v>
          </cell>
          <cell r="AT339">
            <v>326.27999999999997</v>
          </cell>
          <cell r="AU339">
            <v>332.58</v>
          </cell>
          <cell r="AV339">
            <v>338.88</v>
          </cell>
          <cell r="AW339">
            <v>345.18</v>
          </cell>
          <cell r="AX339">
            <v>351.47</v>
          </cell>
          <cell r="AY339">
            <v>357.77</v>
          </cell>
          <cell r="AZ339">
            <v>364.07</v>
          </cell>
          <cell r="BA339">
            <v>370.36</v>
          </cell>
          <cell r="BB339">
            <v>376.66</v>
          </cell>
          <cell r="BC339">
            <v>313.85000000000002</v>
          </cell>
        </row>
        <row r="340">
          <cell r="AD340">
            <v>174</v>
          </cell>
          <cell r="AE340">
            <v>227.96</v>
          </cell>
          <cell r="AF340">
            <v>235.27</v>
          </cell>
          <cell r="AG340">
            <v>242.58</v>
          </cell>
          <cell r="AH340">
            <v>252.2</v>
          </cell>
          <cell r="AI340">
            <v>258.52999999999997</v>
          </cell>
          <cell r="AJ340">
            <v>264.86</v>
          </cell>
          <cell r="AK340">
            <v>271.2</v>
          </cell>
          <cell r="AL340">
            <v>277.52999999999997</v>
          </cell>
          <cell r="AM340">
            <v>283.87</v>
          </cell>
          <cell r="AN340">
            <v>290.2</v>
          </cell>
          <cell r="AO340">
            <v>296.52999999999997</v>
          </cell>
          <cell r="AP340">
            <v>302.87</v>
          </cell>
          <cell r="AQ340">
            <v>309.2</v>
          </cell>
          <cell r="AR340">
            <v>315.52999999999997</v>
          </cell>
          <cell r="AS340">
            <v>321.87</v>
          </cell>
          <cell r="AT340">
            <v>328.2</v>
          </cell>
          <cell r="AU340">
            <v>334.53</v>
          </cell>
          <cell r="AV340">
            <v>340.87</v>
          </cell>
          <cell r="AW340">
            <v>347.2</v>
          </cell>
          <cell r="AX340">
            <v>353.53</v>
          </cell>
          <cell r="AY340">
            <v>359.87</v>
          </cell>
          <cell r="AZ340">
            <v>366.2</v>
          </cell>
          <cell r="BA340">
            <v>372.54</v>
          </cell>
          <cell r="BB340">
            <v>378.87</v>
          </cell>
          <cell r="BC340">
            <v>315.66000000000003</v>
          </cell>
        </row>
        <row r="341">
          <cell r="AD341">
            <v>175</v>
          </cell>
          <cell r="AE341">
            <v>229.27</v>
          </cell>
          <cell r="AF341">
            <v>236.62</v>
          </cell>
          <cell r="AG341">
            <v>243.97</v>
          </cell>
          <cell r="AH341">
            <v>253.68</v>
          </cell>
          <cell r="AI341">
            <v>260.05</v>
          </cell>
          <cell r="AJ341">
            <v>266.42</v>
          </cell>
          <cell r="AK341">
            <v>272.79000000000002</v>
          </cell>
          <cell r="AL341">
            <v>279.16000000000003</v>
          </cell>
          <cell r="AM341">
            <v>285.52999999999997</v>
          </cell>
          <cell r="AN341">
            <v>291.89999999999998</v>
          </cell>
          <cell r="AO341">
            <v>298.27</v>
          </cell>
          <cell r="AP341">
            <v>304.64</v>
          </cell>
          <cell r="AQ341">
            <v>311.01</v>
          </cell>
          <cell r="AR341">
            <v>317.38</v>
          </cell>
          <cell r="AS341">
            <v>323.75</v>
          </cell>
          <cell r="AT341">
            <v>330.12</v>
          </cell>
          <cell r="AU341">
            <v>336.49</v>
          </cell>
          <cell r="AV341">
            <v>342.86</v>
          </cell>
          <cell r="AW341">
            <v>349.23</v>
          </cell>
          <cell r="AX341">
            <v>355.6</v>
          </cell>
          <cell r="AY341">
            <v>361.97</v>
          </cell>
          <cell r="AZ341">
            <v>368.34</v>
          </cell>
          <cell r="BA341">
            <v>374.71</v>
          </cell>
          <cell r="BB341">
            <v>381.08</v>
          </cell>
          <cell r="BC341">
            <v>317.47000000000003</v>
          </cell>
        </row>
        <row r="342">
          <cell r="AD342">
            <v>176</v>
          </cell>
          <cell r="AE342">
            <v>230.58</v>
          </cell>
          <cell r="AF342">
            <v>237.97</v>
          </cell>
          <cell r="AG342">
            <v>245.36</v>
          </cell>
          <cell r="AH342">
            <v>255.17</v>
          </cell>
          <cell r="AI342">
            <v>261.57</v>
          </cell>
          <cell r="AJ342">
            <v>267.98</v>
          </cell>
          <cell r="AK342">
            <v>274.39</v>
          </cell>
          <cell r="AL342">
            <v>280.79000000000002</v>
          </cell>
          <cell r="AM342">
            <v>287.2</v>
          </cell>
          <cell r="AN342">
            <v>293.61</v>
          </cell>
          <cell r="AO342">
            <v>300.01</v>
          </cell>
          <cell r="AP342">
            <v>306.42</v>
          </cell>
          <cell r="AQ342">
            <v>312.83</v>
          </cell>
          <cell r="AR342">
            <v>319.23</v>
          </cell>
          <cell r="AS342">
            <v>325.64</v>
          </cell>
          <cell r="AT342">
            <v>332.04</v>
          </cell>
          <cell r="AU342">
            <v>338.45</v>
          </cell>
          <cell r="AV342">
            <v>344.86</v>
          </cell>
          <cell r="AW342">
            <v>351.26</v>
          </cell>
          <cell r="AX342">
            <v>357.67</v>
          </cell>
          <cell r="AY342">
            <v>364.08</v>
          </cell>
          <cell r="AZ342">
            <v>370.48</v>
          </cell>
          <cell r="BA342">
            <v>376.89</v>
          </cell>
          <cell r="BB342">
            <v>383.3</v>
          </cell>
          <cell r="BC342">
            <v>319.27999999999997</v>
          </cell>
        </row>
        <row r="343">
          <cell r="AD343">
            <v>177</v>
          </cell>
          <cell r="AE343">
            <v>231.88</v>
          </cell>
          <cell r="AF343">
            <v>239.32</v>
          </cell>
          <cell r="AG343">
            <v>246.75</v>
          </cell>
          <cell r="AH343">
            <v>256.66000000000003</v>
          </cell>
          <cell r="AI343">
            <v>263.10000000000002</v>
          </cell>
          <cell r="AJ343">
            <v>269.54000000000002</v>
          </cell>
          <cell r="AK343">
            <v>275.99</v>
          </cell>
          <cell r="AL343">
            <v>282.43</v>
          </cell>
          <cell r="AM343">
            <v>288.87</v>
          </cell>
          <cell r="AN343">
            <v>295.32</v>
          </cell>
          <cell r="AO343">
            <v>301.76</v>
          </cell>
          <cell r="AP343">
            <v>308.2</v>
          </cell>
          <cell r="AQ343">
            <v>314.64</v>
          </cell>
          <cell r="AR343">
            <v>321.08999999999997</v>
          </cell>
          <cell r="AS343">
            <v>327.52999999999997</v>
          </cell>
          <cell r="AT343">
            <v>333.97</v>
          </cell>
          <cell r="AU343">
            <v>340.42</v>
          </cell>
          <cell r="AV343">
            <v>346.86</v>
          </cell>
          <cell r="AW343">
            <v>353.3</v>
          </cell>
          <cell r="AX343">
            <v>359.74</v>
          </cell>
          <cell r="AY343">
            <v>366.19</v>
          </cell>
          <cell r="AZ343">
            <v>372.63</v>
          </cell>
          <cell r="BA343">
            <v>379.07</v>
          </cell>
          <cell r="BB343">
            <v>385.52</v>
          </cell>
          <cell r="BC343">
            <v>321.08999999999997</v>
          </cell>
        </row>
        <row r="344">
          <cell r="AD344">
            <v>178</v>
          </cell>
          <cell r="AE344">
            <v>233.19</v>
          </cell>
          <cell r="AF344">
            <v>240.67</v>
          </cell>
          <cell r="AG344">
            <v>248.14</v>
          </cell>
          <cell r="AH344">
            <v>257.85000000000002</v>
          </cell>
          <cell r="AI344">
            <v>264.33</v>
          </cell>
          <cell r="AJ344">
            <v>270.81</v>
          </cell>
          <cell r="AK344">
            <v>277.27999999999997</v>
          </cell>
          <cell r="AL344">
            <v>283.76</v>
          </cell>
          <cell r="AM344">
            <v>290.24</v>
          </cell>
          <cell r="AN344">
            <v>296.72000000000003</v>
          </cell>
          <cell r="AO344">
            <v>303.2</v>
          </cell>
          <cell r="AP344">
            <v>309.68</v>
          </cell>
          <cell r="AQ344">
            <v>316.16000000000003</v>
          </cell>
          <cell r="AR344">
            <v>322.64</v>
          </cell>
          <cell r="AS344">
            <v>329.12</v>
          </cell>
          <cell r="AT344">
            <v>335.6</v>
          </cell>
          <cell r="AU344">
            <v>342.08</v>
          </cell>
          <cell r="AV344">
            <v>348.56</v>
          </cell>
          <cell r="AW344">
            <v>355.03</v>
          </cell>
          <cell r="AX344">
            <v>361.51</v>
          </cell>
          <cell r="AY344">
            <v>367.99</v>
          </cell>
          <cell r="AZ344">
            <v>374.47</v>
          </cell>
          <cell r="BA344">
            <v>380.95</v>
          </cell>
          <cell r="BB344">
            <v>387.43</v>
          </cell>
          <cell r="BC344">
            <v>322.89999999999998</v>
          </cell>
        </row>
        <row r="345">
          <cell r="AD345">
            <v>179</v>
          </cell>
          <cell r="AE345">
            <v>234.5</v>
          </cell>
          <cell r="AF345">
            <v>242.01</v>
          </cell>
          <cell r="AG345">
            <v>249.53</v>
          </cell>
          <cell r="AH345">
            <v>259.33999999999997</v>
          </cell>
          <cell r="AI345">
            <v>265.86</v>
          </cell>
          <cell r="AJ345">
            <v>272.37</v>
          </cell>
          <cell r="AK345">
            <v>278.89</v>
          </cell>
          <cell r="AL345">
            <v>285.39999999999998</v>
          </cell>
          <cell r="AM345">
            <v>291.92</v>
          </cell>
          <cell r="AN345">
            <v>298.44</v>
          </cell>
          <cell r="AO345">
            <v>304.95</v>
          </cell>
          <cell r="AP345">
            <v>311.47000000000003</v>
          </cell>
          <cell r="AQ345">
            <v>317.98</v>
          </cell>
          <cell r="AR345">
            <v>324.5</v>
          </cell>
          <cell r="AS345">
            <v>331.01</v>
          </cell>
          <cell r="AT345">
            <v>337.53</v>
          </cell>
          <cell r="AU345">
            <v>344.04</v>
          </cell>
          <cell r="AV345">
            <v>350.56</v>
          </cell>
          <cell r="AW345">
            <v>357.08</v>
          </cell>
          <cell r="AX345">
            <v>363.59</v>
          </cell>
          <cell r="AY345">
            <v>370.11</v>
          </cell>
          <cell r="AZ345">
            <v>376.62</v>
          </cell>
          <cell r="BA345">
            <v>383.14</v>
          </cell>
          <cell r="BB345">
            <v>389.65</v>
          </cell>
          <cell r="BC345">
            <v>324.70999999999998</v>
          </cell>
        </row>
        <row r="346">
          <cell r="AD346">
            <v>180</v>
          </cell>
          <cell r="AE346">
            <v>235.8</v>
          </cell>
          <cell r="AF346">
            <v>243.36</v>
          </cell>
          <cell r="AG346">
            <v>250.92</v>
          </cell>
          <cell r="AH346">
            <v>260.83999999999997</v>
          </cell>
          <cell r="AI346">
            <v>267.39</v>
          </cell>
          <cell r="AJ346">
            <v>273.95</v>
          </cell>
          <cell r="AK346">
            <v>280.5</v>
          </cell>
          <cell r="AL346">
            <v>287.05</v>
          </cell>
          <cell r="AM346">
            <v>293.60000000000002</v>
          </cell>
          <cell r="AN346">
            <v>300.14999999999998</v>
          </cell>
          <cell r="AO346">
            <v>306.70999999999998</v>
          </cell>
          <cell r="AP346">
            <v>313.26</v>
          </cell>
          <cell r="AQ346">
            <v>319.81</v>
          </cell>
          <cell r="AR346">
            <v>326.36</v>
          </cell>
          <cell r="AS346">
            <v>332.91</v>
          </cell>
          <cell r="AT346">
            <v>339.47</v>
          </cell>
          <cell r="AU346">
            <v>346.02</v>
          </cell>
          <cell r="AV346">
            <v>352.57</v>
          </cell>
          <cell r="AW346">
            <v>359.12</v>
          </cell>
          <cell r="AX346">
            <v>365.67</v>
          </cell>
          <cell r="AY346">
            <v>372.23</v>
          </cell>
          <cell r="AZ346">
            <v>378.78</v>
          </cell>
          <cell r="BA346">
            <v>385.33</v>
          </cell>
          <cell r="BB346">
            <v>391.88</v>
          </cell>
          <cell r="BC346">
            <v>326.52</v>
          </cell>
        </row>
        <row r="347">
          <cell r="AD347">
            <v>181</v>
          </cell>
          <cell r="AE347">
            <v>237.11</v>
          </cell>
          <cell r="AF347">
            <v>244.71</v>
          </cell>
          <cell r="AG347">
            <v>252.31</v>
          </cell>
          <cell r="AH347">
            <v>262.33999999999997</v>
          </cell>
          <cell r="AI347">
            <v>268.93</v>
          </cell>
          <cell r="AJ347">
            <v>275.52</v>
          </cell>
          <cell r="AK347">
            <v>282.11</v>
          </cell>
          <cell r="AL347">
            <v>288.7</v>
          </cell>
          <cell r="AM347">
            <v>295.29000000000002</v>
          </cell>
          <cell r="AN347">
            <v>301.88</v>
          </cell>
          <cell r="AO347">
            <v>308.45999999999998</v>
          </cell>
          <cell r="AP347">
            <v>315.05</v>
          </cell>
          <cell r="AQ347">
            <v>321.64</v>
          </cell>
          <cell r="AR347">
            <v>328.23</v>
          </cell>
          <cell r="AS347">
            <v>334.82</v>
          </cell>
          <cell r="AT347">
            <v>341.41</v>
          </cell>
          <cell r="AU347">
            <v>347.99</v>
          </cell>
          <cell r="AV347">
            <v>354.58</v>
          </cell>
          <cell r="AW347">
            <v>361.17</v>
          </cell>
          <cell r="AX347">
            <v>367.76</v>
          </cell>
          <cell r="AY347">
            <v>374.35</v>
          </cell>
          <cell r="AZ347">
            <v>380.94</v>
          </cell>
          <cell r="BA347">
            <v>387.52</v>
          </cell>
          <cell r="BB347">
            <v>394.11</v>
          </cell>
          <cell r="BC347">
            <v>328.33</v>
          </cell>
        </row>
        <row r="348">
          <cell r="AD348">
            <v>182</v>
          </cell>
          <cell r="AE348">
            <v>238.41</v>
          </cell>
          <cell r="AF348">
            <v>246.06</v>
          </cell>
          <cell r="AG348">
            <v>253.7</v>
          </cell>
          <cell r="AH348">
            <v>263.85000000000002</v>
          </cell>
          <cell r="AI348">
            <v>270.48</v>
          </cell>
          <cell r="AJ348">
            <v>277.10000000000002</v>
          </cell>
          <cell r="AK348">
            <v>283.73</v>
          </cell>
          <cell r="AL348">
            <v>290.35000000000002</v>
          </cell>
          <cell r="AM348">
            <v>296.98</v>
          </cell>
          <cell r="AN348">
            <v>303.60000000000002</v>
          </cell>
          <cell r="AO348">
            <v>310.23</v>
          </cell>
          <cell r="AP348">
            <v>316.85000000000002</v>
          </cell>
          <cell r="AQ348">
            <v>323.48</v>
          </cell>
          <cell r="AR348">
            <v>330.1</v>
          </cell>
          <cell r="AS348">
            <v>336.73</v>
          </cell>
          <cell r="AT348">
            <v>343.35</v>
          </cell>
          <cell r="AU348">
            <v>349.98</v>
          </cell>
          <cell r="AV348">
            <v>356.6</v>
          </cell>
          <cell r="AW348">
            <v>363.22</v>
          </cell>
          <cell r="AX348">
            <v>369.85</v>
          </cell>
          <cell r="AY348">
            <v>376.47</v>
          </cell>
          <cell r="AZ348">
            <v>383.1</v>
          </cell>
          <cell r="BA348">
            <v>389.72</v>
          </cell>
          <cell r="BB348">
            <v>396.35</v>
          </cell>
          <cell r="BC348">
            <v>330.14</v>
          </cell>
        </row>
        <row r="349">
          <cell r="AD349">
            <v>183</v>
          </cell>
          <cell r="AE349">
            <v>239.72</v>
          </cell>
          <cell r="AF349">
            <v>247.41</v>
          </cell>
          <cell r="AG349">
            <v>255.09</v>
          </cell>
          <cell r="AH349">
            <v>265.36</v>
          </cell>
          <cell r="AI349">
            <v>272.02999999999997</v>
          </cell>
          <cell r="AJ349">
            <v>278.69</v>
          </cell>
          <cell r="AK349">
            <v>285.35000000000002</v>
          </cell>
          <cell r="AL349">
            <v>292.01</v>
          </cell>
          <cell r="AM349">
            <v>298.67</v>
          </cell>
          <cell r="AN349">
            <v>305.33</v>
          </cell>
          <cell r="AO349">
            <v>311.99</v>
          </cell>
          <cell r="AP349">
            <v>318.64999999999998</v>
          </cell>
          <cell r="AQ349">
            <v>325.32</v>
          </cell>
          <cell r="AR349">
            <v>331.98</v>
          </cell>
          <cell r="AS349">
            <v>338.64</v>
          </cell>
          <cell r="AT349">
            <v>345.3</v>
          </cell>
          <cell r="AU349">
            <v>351.96</v>
          </cell>
          <cell r="AV349">
            <v>358.62</v>
          </cell>
          <cell r="AW349">
            <v>365.28</v>
          </cell>
          <cell r="AX349">
            <v>371.94</v>
          </cell>
          <cell r="AY349">
            <v>378.61</v>
          </cell>
          <cell r="AZ349">
            <v>385.27</v>
          </cell>
          <cell r="BA349">
            <v>391.93</v>
          </cell>
          <cell r="BB349">
            <v>398.59</v>
          </cell>
          <cell r="BC349">
            <v>331.95</v>
          </cell>
        </row>
        <row r="350">
          <cell r="AD350">
            <v>184</v>
          </cell>
          <cell r="AE350">
            <v>241.03</v>
          </cell>
          <cell r="AF350">
            <v>248.76</v>
          </cell>
          <cell r="AG350">
            <v>256.48</v>
          </cell>
          <cell r="AH350">
            <v>266.55</v>
          </cell>
          <cell r="AI350">
            <v>273.25</v>
          </cell>
          <cell r="AJ350">
            <v>279.95</v>
          </cell>
          <cell r="AK350">
            <v>286.64999999999998</v>
          </cell>
          <cell r="AL350">
            <v>293.33999999999997</v>
          </cell>
          <cell r="AM350">
            <v>300.04000000000002</v>
          </cell>
          <cell r="AN350">
            <v>306.74</v>
          </cell>
          <cell r="AO350">
            <v>313.44</v>
          </cell>
          <cell r="AP350">
            <v>320.13</v>
          </cell>
          <cell r="AQ350">
            <v>326.83</v>
          </cell>
          <cell r="AR350">
            <v>333.53</v>
          </cell>
          <cell r="AS350">
            <v>340.23</v>
          </cell>
          <cell r="AT350">
            <v>346.92</v>
          </cell>
          <cell r="AU350">
            <v>353.62</v>
          </cell>
          <cell r="AV350">
            <v>360.32</v>
          </cell>
          <cell r="AW350">
            <v>367.02</v>
          </cell>
          <cell r="AX350">
            <v>373.71</v>
          </cell>
          <cell r="AY350">
            <v>380.41</v>
          </cell>
          <cell r="AZ350">
            <v>387.11</v>
          </cell>
          <cell r="BA350">
            <v>393.81</v>
          </cell>
          <cell r="BB350">
            <v>400.5</v>
          </cell>
          <cell r="BC350">
            <v>333.76</v>
          </cell>
        </row>
        <row r="351">
          <cell r="AD351">
            <v>185</v>
          </cell>
          <cell r="AE351">
            <v>242.33</v>
          </cell>
          <cell r="AF351">
            <v>250.1</v>
          </cell>
          <cell r="AG351">
            <v>257.87</v>
          </cell>
          <cell r="AH351">
            <v>268.07</v>
          </cell>
          <cell r="AI351">
            <v>274.8</v>
          </cell>
          <cell r="AJ351">
            <v>281.54000000000002</v>
          </cell>
          <cell r="AK351">
            <v>288.27</v>
          </cell>
          <cell r="AL351">
            <v>295.01</v>
          </cell>
          <cell r="AM351">
            <v>301.74</v>
          </cell>
          <cell r="AN351">
            <v>308.47000000000003</v>
          </cell>
          <cell r="AO351">
            <v>315.20999999999998</v>
          </cell>
          <cell r="AP351">
            <v>321.94</v>
          </cell>
          <cell r="AQ351">
            <v>328.68</v>
          </cell>
          <cell r="AR351">
            <v>335.41</v>
          </cell>
          <cell r="AS351">
            <v>342.14</v>
          </cell>
          <cell r="AT351">
            <v>348.88</v>
          </cell>
          <cell r="AU351">
            <v>355.61</v>
          </cell>
          <cell r="AV351">
            <v>362.35</v>
          </cell>
          <cell r="AW351">
            <v>369.08</v>
          </cell>
          <cell r="AX351">
            <v>375.81</v>
          </cell>
          <cell r="AY351">
            <v>382.55</v>
          </cell>
          <cell r="AZ351">
            <v>389.28</v>
          </cell>
          <cell r="BA351">
            <v>396.02</v>
          </cell>
          <cell r="BB351">
            <v>402.75</v>
          </cell>
          <cell r="BC351">
            <v>335.57</v>
          </cell>
        </row>
        <row r="352">
          <cell r="AD352">
            <v>186</v>
          </cell>
          <cell r="AE352">
            <v>243.64</v>
          </cell>
          <cell r="AF352">
            <v>251.45</v>
          </cell>
          <cell r="AG352">
            <v>259.26</v>
          </cell>
          <cell r="AH352">
            <v>269.58999999999997</v>
          </cell>
          <cell r="AI352">
            <v>276.36</v>
          </cell>
          <cell r="AJ352">
            <v>283.13</v>
          </cell>
          <cell r="AK352">
            <v>289.89999999999998</v>
          </cell>
          <cell r="AL352">
            <v>296.67</v>
          </cell>
          <cell r="AM352">
            <v>303.44</v>
          </cell>
          <cell r="AN352">
            <v>310.20999999999998</v>
          </cell>
          <cell r="AO352">
            <v>316.98</v>
          </cell>
          <cell r="AP352">
            <v>323.75</v>
          </cell>
          <cell r="AQ352">
            <v>330.52</v>
          </cell>
          <cell r="AR352">
            <v>337.29</v>
          </cell>
          <cell r="AS352">
            <v>344.06</v>
          </cell>
          <cell r="AT352">
            <v>350.83</v>
          </cell>
          <cell r="AU352">
            <v>357.61</v>
          </cell>
          <cell r="AV352">
            <v>364.38</v>
          </cell>
          <cell r="AW352">
            <v>371.15</v>
          </cell>
          <cell r="AX352">
            <v>377.92</v>
          </cell>
          <cell r="AY352">
            <v>384.69</v>
          </cell>
          <cell r="AZ352">
            <v>391.46</v>
          </cell>
          <cell r="BA352">
            <v>398.23</v>
          </cell>
          <cell r="BB352">
            <v>405</v>
          </cell>
          <cell r="BC352">
            <v>337.38</v>
          </cell>
        </row>
        <row r="353">
          <cell r="AD353">
            <v>187</v>
          </cell>
          <cell r="AE353">
            <v>244.95</v>
          </cell>
          <cell r="AF353">
            <v>252.8</v>
          </cell>
          <cell r="AG353">
            <v>260.64999999999998</v>
          </cell>
          <cell r="AH353">
            <v>271.12</v>
          </cell>
          <cell r="AI353">
            <v>277.92</v>
          </cell>
          <cell r="AJ353">
            <v>284.73</v>
          </cell>
          <cell r="AK353">
            <v>291.54000000000002</v>
          </cell>
          <cell r="AL353">
            <v>298.33999999999997</v>
          </cell>
          <cell r="AM353">
            <v>305.14999999999998</v>
          </cell>
          <cell r="AN353">
            <v>311.95999999999998</v>
          </cell>
          <cell r="AO353">
            <v>318.76</v>
          </cell>
          <cell r="AP353">
            <v>325.57</v>
          </cell>
          <cell r="AQ353">
            <v>332.38</v>
          </cell>
          <cell r="AR353">
            <v>339.18</v>
          </cell>
          <cell r="AS353">
            <v>345.99</v>
          </cell>
          <cell r="AT353">
            <v>352.8</v>
          </cell>
          <cell r="AU353">
            <v>359.6</v>
          </cell>
          <cell r="AV353">
            <v>366.41</v>
          </cell>
          <cell r="AW353">
            <v>373.22</v>
          </cell>
          <cell r="AX353">
            <v>380.02</v>
          </cell>
          <cell r="AY353">
            <v>386.83</v>
          </cell>
          <cell r="AZ353">
            <v>393.64</v>
          </cell>
          <cell r="BA353">
            <v>400.45</v>
          </cell>
          <cell r="BB353">
            <v>407.25</v>
          </cell>
          <cell r="BC353">
            <v>339.19</v>
          </cell>
        </row>
        <row r="354">
          <cell r="AD354">
            <v>188</v>
          </cell>
          <cell r="AE354">
            <v>246.25</v>
          </cell>
          <cell r="AF354">
            <v>254.15</v>
          </cell>
          <cell r="AG354">
            <v>262.05</v>
          </cell>
          <cell r="AH354">
            <v>272.3</v>
          </cell>
          <cell r="AI354">
            <v>279.14999999999998</v>
          </cell>
          <cell r="AJ354">
            <v>285.99</v>
          </cell>
          <cell r="AK354">
            <v>292.83</v>
          </cell>
          <cell r="AL354">
            <v>299.68</v>
          </cell>
          <cell r="AM354">
            <v>306.52</v>
          </cell>
          <cell r="AN354">
            <v>313.36</v>
          </cell>
          <cell r="AO354">
            <v>320.20999999999998</v>
          </cell>
          <cell r="AP354">
            <v>327.05</v>
          </cell>
          <cell r="AQ354">
            <v>333.89</v>
          </cell>
          <cell r="AR354">
            <v>340.74</v>
          </cell>
          <cell r="AS354">
            <v>347.58</v>
          </cell>
          <cell r="AT354">
            <v>354.42</v>
          </cell>
          <cell r="AU354">
            <v>361.27</v>
          </cell>
          <cell r="AV354">
            <v>368.11</v>
          </cell>
          <cell r="AW354">
            <v>374.95</v>
          </cell>
          <cell r="AX354">
            <v>381.79</v>
          </cell>
          <cell r="AY354">
            <v>388.64</v>
          </cell>
          <cell r="AZ354">
            <v>395.48</v>
          </cell>
          <cell r="BA354">
            <v>402.32</v>
          </cell>
          <cell r="BB354">
            <v>409.17</v>
          </cell>
          <cell r="BC354">
            <v>341.01</v>
          </cell>
        </row>
        <row r="355">
          <cell r="AD355">
            <v>189</v>
          </cell>
          <cell r="AE355">
            <v>247.56</v>
          </cell>
          <cell r="AF355">
            <v>255.5</v>
          </cell>
          <cell r="AG355">
            <v>263.44</v>
          </cell>
          <cell r="AH355">
            <v>273.83</v>
          </cell>
          <cell r="AI355">
            <v>280.70999999999998</v>
          </cell>
          <cell r="AJ355">
            <v>287.58999999999997</v>
          </cell>
          <cell r="AK355">
            <v>294.47000000000003</v>
          </cell>
          <cell r="AL355">
            <v>301.35000000000002</v>
          </cell>
          <cell r="AM355">
            <v>308.23</v>
          </cell>
          <cell r="AN355">
            <v>315.11</v>
          </cell>
          <cell r="AO355">
            <v>321.99</v>
          </cell>
          <cell r="AP355">
            <v>328.87</v>
          </cell>
          <cell r="AQ355">
            <v>335.75</v>
          </cell>
          <cell r="AR355">
            <v>342.63</v>
          </cell>
          <cell r="AS355">
            <v>349.51</v>
          </cell>
          <cell r="AT355">
            <v>356.39</v>
          </cell>
          <cell r="AU355">
            <v>363.27</v>
          </cell>
          <cell r="AV355">
            <v>370.15</v>
          </cell>
          <cell r="AW355">
            <v>377.03</v>
          </cell>
          <cell r="AX355">
            <v>383.91</v>
          </cell>
          <cell r="AY355">
            <v>390.79</v>
          </cell>
          <cell r="AZ355">
            <v>397.67</v>
          </cell>
          <cell r="BA355">
            <v>404.55</v>
          </cell>
          <cell r="BB355">
            <v>411.43</v>
          </cell>
          <cell r="BC355">
            <v>342.82</v>
          </cell>
        </row>
        <row r="356">
          <cell r="AD356">
            <v>190</v>
          </cell>
          <cell r="AE356">
            <v>248.87</v>
          </cell>
          <cell r="AF356">
            <v>256.85000000000002</v>
          </cell>
          <cell r="AG356">
            <v>264.83</v>
          </cell>
          <cell r="AH356">
            <v>275.37</v>
          </cell>
          <cell r="AI356">
            <v>282.29000000000002</v>
          </cell>
          <cell r="AJ356">
            <v>289.2</v>
          </cell>
          <cell r="AK356">
            <v>296.12</v>
          </cell>
          <cell r="AL356">
            <v>303.02999999999997</v>
          </cell>
          <cell r="AM356">
            <v>309.95</v>
          </cell>
          <cell r="AN356">
            <v>316.87</v>
          </cell>
          <cell r="AO356">
            <v>323.77999999999997</v>
          </cell>
          <cell r="AP356">
            <v>330.7</v>
          </cell>
          <cell r="AQ356">
            <v>337.61</v>
          </cell>
          <cell r="AR356">
            <v>344.53</v>
          </cell>
          <cell r="AS356">
            <v>351.45</v>
          </cell>
          <cell r="AT356">
            <v>358.36</v>
          </cell>
          <cell r="AU356">
            <v>365.28</v>
          </cell>
          <cell r="AV356">
            <v>372.19</v>
          </cell>
          <cell r="AW356">
            <v>379.11</v>
          </cell>
          <cell r="AX356">
            <v>386.03</v>
          </cell>
          <cell r="AY356">
            <v>392.94</v>
          </cell>
          <cell r="AZ356">
            <v>399.86</v>
          </cell>
          <cell r="BA356">
            <v>406.77</v>
          </cell>
          <cell r="BB356">
            <v>413.69</v>
          </cell>
          <cell r="BC356">
            <v>344.63</v>
          </cell>
        </row>
        <row r="357">
          <cell r="AD357">
            <v>191</v>
          </cell>
          <cell r="AE357">
            <v>250.17</v>
          </cell>
          <cell r="AF357">
            <v>258.19</v>
          </cell>
          <cell r="AG357">
            <v>266.22000000000003</v>
          </cell>
          <cell r="AH357">
            <v>276.91000000000003</v>
          </cell>
          <cell r="AI357">
            <v>283.86</v>
          </cell>
          <cell r="AJ357">
            <v>290.81</v>
          </cell>
          <cell r="AK357">
            <v>297.77</v>
          </cell>
          <cell r="AL357">
            <v>304.72000000000003</v>
          </cell>
          <cell r="AM357">
            <v>311.67</v>
          </cell>
          <cell r="AN357">
            <v>318.62</v>
          </cell>
          <cell r="AO357">
            <v>325.58</v>
          </cell>
          <cell r="AP357">
            <v>332.53</v>
          </cell>
          <cell r="AQ357">
            <v>339.48</v>
          </cell>
          <cell r="AR357">
            <v>346.43</v>
          </cell>
          <cell r="AS357">
            <v>353.39</v>
          </cell>
          <cell r="AT357">
            <v>360.34</v>
          </cell>
          <cell r="AU357">
            <v>367.29</v>
          </cell>
          <cell r="AV357">
            <v>374.24</v>
          </cell>
          <cell r="AW357">
            <v>381.2</v>
          </cell>
          <cell r="AX357">
            <v>388.15</v>
          </cell>
          <cell r="AY357">
            <v>395.1</v>
          </cell>
          <cell r="AZ357">
            <v>402.05</v>
          </cell>
          <cell r="BA357">
            <v>409.01</v>
          </cell>
          <cell r="BB357">
            <v>415.96</v>
          </cell>
          <cell r="BC357">
            <v>346.44</v>
          </cell>
        </row>
        <row r="358">
          <cell r="AD358">
            <v>192</v>
          </cell>
          <cell r="AE358">
            <v>251.48</v>
          </cell>
          <cell r="AF358">
            <v>259.54000000000002</v>
          </cell>
          <cell r="AG358">
            <v>267.61</v>
          </cell>
          <cell r="AH358">
            <v>278.10000000000002</v>
          </cell>
          <cell r="AI358">
            <v>285.08999999999997</v>
          </cell>
          <cell r="AJ358">
            <v>292.07</v>
          </cell>
          <cell r="AK358">
            <v>299.06</v>
          </cell>
          <cell r="AL358">
            <v>306.05</v>
          </cell>
          <cell r="AM358">
            <v>313.04000000000002</v>
          </cell>
          <cell r="AN358">
            <v>320.02999999999997</v>
          </cell>
          <cell r="AO358">
            <v>327.02</v>
          </cell>
          <cell r="AP358">
            <v>334.01</v>
          </cell>
          <cell r="AQ358">
            <v>341</v>
          </cell>
          <cell r="AR358">
            <v>347.99</v>
          </cell>
          <cell r="AS358">
            <v>354.97</v>
          </cell>
          <cell r="AT358">
            <v>361.96</v>
          </cell>
          <cell r="AU358">
            <v>368.95</v>
          </cell>
          <cell r="AV358">
            <v>375.94</v>
          </cell>
          <cell r="AW358">
            <v>382.93</v>
          </cell>
          <cell r="AX358">
            <v>389.92</v>
          </cell>
          <cell r="AY358">
            <v>396.91</v>
          </cell>
          <cell r="AZ358">
            <v>403.9</v>
          </cell>
          <cell r="BA358">
            <v>410.88</v>
          </cell>
          <cell r="BB358">
            <v>417.87</v>
          </cell>
          <cell r="BC358">
            <v>348.25</v>
          </cell>
        </row>
        <row r="359">
          <cell r="AD359">
            <v>193</v>
          </cell>
          <cell r="AE359">
            <v>252.79</v>
          </cell>
          <cell r="AF359">
            <v>260.89</v>
          </cell>
          <cell r="AG359">
            <v>269</v>
          </cell>
          <cell r="AH359">
            <v>279.64</v>
          </cell>
          <cell r="AI359">
            <v>286.67</v>
          </cell>
          <cell r="AJ359">
            <v>293.69</v>
          </cell>
          <cell r="AK359">
            <v>300.72000000000003</v>
          </cell>
          <cell r="AL359">
            <v>307.74</v>
          </cell>
          <cell r="AM359">
            <v>314.77</v>
          </cell>
          <cell r="AN359">
            <v>321.79000000000002</v>
          </cell>
          <cell r="AO359">
            <v>328.82</v>
          </cell>
          <cell r="AP359">
            <v>335.84</v>
          </cell>
          <cell r="AQ359">
            <v>342.87</v>
          </cell>
          <cell r="AR359">
            <v>349.89</v>
          </cell>
          <cell r="AS359">
            <v>356.92</v>
          </cell>
          <cell r="AT359">
            <v>363.94</v>
          </cell>
          <cell r="AU359">
            <v>370.97</v>
          </cell>
          <cell r="AV359">
            <v>378</v>
          </cell>
          <cell r="AW359">
            <v>385.02</v>
          </cell>
          <cell r="AX359">
            <v>392.05</v>
          </cell>
          <cell r="AY359">
            <v>399.07</v>
          </cell>
          <cell r="AZ359">
            <v>406.1</v>
          </cell>
          <cell r="BA359">
            <v>413.12</v>
          </cell>
          <cell r="BB359">
            <v>420.15</v>
          </cell>
          <cell r="BC359">
            <v>350.06</v>
          </cell>
        </row>
        <row r="360">
          <cell r="AD360">
            <v>194</v>
          </cell>
          <cell r="AE360">
            <v>254.09</v>
          </cell>
          <cell r="AF360">
            <v>262.24</v>
          </cell>
          <cell r="AG360">
            <v>270.39</v>
          </cell>
          <cell r="AH360">
            <v>281.19</v>
          </cell>
          <cell r="AI360">
            <v>288.25</v>
          </cell>
          <cell r="AJ360">
            <v>295.32</v>
          </cell>
          <cell r="AK360">
            <v>302.38</v>
          </cell>
          <cell r="AL360">
            <v>309.44</v>
          </cell>
          <cell r="AM360">
            <v>316.5</v>
          </cell>
          <cell r="AN360">
            <v>323.56</v>
          </cell>
          <cell r="AO360">
            <v>330.62</v>
          </cell>
          <cell r="AP360">
            <v>337.69</v>
          </cell>
          <cell r="AQ360">
            <v>344.75</v>
          </cell>
          <cell r="AR360">
            <v>351.81</v>
          </cell>
          <cell r="AS360">
            <v>358.87</v>
          </cell>
          <cell r="AT360">
            <v>365.93</v>
          </cell>
          <cell r="AU360">
            <v>372.99</v>
          </cell>
          <cell r="AV360">
            <v>380.06</v>
          </cell>
          <cell r="AW360">
            <v>387.12</v>
          </cell>
          <cell r="AX360">
            <v>394.18</v>
          </cell>
          <cell r="AY360">
            <v>401.24</v>
          </cell>
          <cell r="AZ360">
            <v>408.3</v>
          </cell>
          <cell r="BA360">
            <v>415.36</v>
          </cell>
          <cell r="BB360">
            <v>422.43</v>
          </cell>
          <cell r="BC360">
            <v>351.87</v>
          </cell>
        </row>
        <row r="361">
          <cell r="AD361">
            <v>195</v>
          </cell>
          <cell r="AE361">
            <v>255.4</v>
          </cell>
          <cell r="AF361">
            <v>263.58999999999997</v>
          </cell>
          <cell r="AG361">
            <v>271.77999999999997</v>
          </cell>
          <cell r="AH361">
            <v>282.75</v>
          </cell>
          <cell r="AI361">
            <v>289.85000000000002</v>
          </cell>
          <cell r="AJ361">
            <v>296.94</v>
          </cell>
          <cell r="AK361">
            <v>304.04000000000002</v>
          </cell>
          <cell r="AL361">
            <v>311.14</v>
          </cell>
          <cell r="AM361">
            <v>318.24</v>
          </cell>
          <cell r="AN361">
            <v>325.33999999999997</v>
          </cell>
          <cell r="AO361">
            <v>332.43</v>
          </cell>
          <cell r="AP361">
            <v>339.53</v>
          </cell>
          <cell r="AQ361">
            <v>346.63</v>
          </cell>
          <cell r="AR361">
            <v>353.73</v>
          </cell>
          <cell r="AS361">
            <v>360.83</v>
          </cell>
          <cell r="AT361">
            <v>367.92</v>
          </cell>
          <cell r="AU361">
            <v>375.02</v>
          </cell>
          <cell r="AV361">
            <v>382.12</v>
          </cell>
          <cell r="AW361">
            <v>389.22</v>
          </cell>
          <cell r="AX361">
            <v>396.32</v>
          </cell>
          <cell r="AY361">
            <v>403.41</v>
          </cell>
          <cell r="AZ361">
            <v>410.51</v>
          </cell>
          <cell r="BA361">
            <v>417.61</v>
          </cell>
          <cell r="BB361">
            <v>424.71</v>
          </cell>
          <cell r="BC361">
            <v>353.68</v>
          </cell>
        </row>
        <row r="362">
          <cell r="AD362">
            <v>196</v>
          </cell>
          <cell r="AE362">
            <v>256.7</v>
          </cell>
          <cell r="AF362">
            <v>264.94</v>
          </cell>
          <cell r="AG362">
            <v>273.17</v>
          </cell>
          <cell r="AH362">
            <v>283.94</v>
          </cell>
          <cell r="AI362">
            <v>291.07</v>
          </cell>
          <cell r="AJ362">
            <v>298.20999999999998</v>
          </cell>
          <cell r="AK362">
            <v>305.33999999999997</v>
          </cell>
          <cell r="AL362">
            <v>312.47000000000003</v>
          </cell>
          <cell r="AM362">
            <v>319.61</v>
          </cell>
          <cell r="AN362">
            <v>326.74</v>
          </cell>
          <cell r="AO362">
            <v>333.88</v>
          </cell>
          <cell r="AP362">
            <v>341.01</v>
          </cell>
          <cell r="AQ362">
            <v>348.15</v>
          </cell>
          <cell r="AR362">
            <v>355.28</v>
          </cell>
          <cell r="AS362">
            <v>362.41</v>
          </cell>
          <cell r="AT362">
            <v>369.55</v>
          </cell>
          <cell r="AU362">
            <v>376.68</v>
          </cell>
          <cell r="AV362">
            <v>383.82</v>
          </cell>
          <cell r="AW362">
            <v>390.95</v>
          </cell>
          <cell r="AX362">
            <v>398.09</v>
          </cell>
          <cell r="AY362">
            <v>405.22</v>
          </cell>
          <cell r="AZ362">
            <v>412.36</v>
          </cell>
          <cell r="BA362">
            <v>419.49</v>
          </cell>
          <cell r="BB362">
            <v>426.62</v>
          </cell>
          <cell r="BC362">
            <v>355.49</v>
          </cell>
        </row>
        <row r="363">
          <cell r="AD363">
            <v>197</v>
          </cell>
          <cell r="AE363">
            <v>258.01</v>
          </cell>
          <cell r="AF363">
            <v>266.27999999999997</v>
          </cell>
          <cell r="AG363">
            <v>274.56</v>
          </cell>
          <cell r="AH363">
            <v>285.5</v>
          </cell>
          <cell r="AI363">
            <v>292.67</v>
          </cell>
          <cell r="AJ363">
            <v>299.83999999999997</v>
          </cell>
          <cell r="AK363">
            <v>307.01</v>
          </cell>
          <cell r="AL363">
            <v>314.18</v>
          </cell>
          <cell r="AM363">
            <v>321.35000000000002</v>
          </cell>
          <cell r="AN363">
            <v>328.52</v>
          </cell>
          <cell r="AO363">
            <v>335.69</v>
          </cell>
          <cell r="AP363">
            <v>342.86</v>
          </cell>
          <cell r="AQ363">
            <v>350.03</v>
          </cell>
          <cell r="AR363">
            <v>357.21</v>
          </cell>
          <cell r="AS363">
            <v>364.38</v>
          </cell>
          <cell r="AT363">
            <v>371.55</v>
          </cell>
          <cell r="AU363">
            <v>378.72</v>
          </cell>
          <cell r="AV363">
            <v>385.89</v>
          </cell>
          <cell r="AW363">
            <v>393.06</v>
          </cell>
          <cell r="AX363">
            <v>400.23</v>
          </cell>
          <cell r="AY363">
            <v>407.4</v>
          </cell>
          <cell r="AZ363">
            <v>414.57</v>
          </cell>
          <cell r="BA363">
            <v>421.74</v>
          </cell>
          <cell r="BB363">
            <v>428.91</v>
          </cell>
          <cell r="BC363">
            <v>357.3</v>
          </cell>
        </row>
        <row r="364">
          <cell r="AD364">
            <v>198</v>
          </cell>
          <cell r="AE364">
            <v>259.32</v>
          </cell>
          <cell r="AF364">
            <v>267.63</v>
          </cell>
          <cell r="AG364">
            <v>275.95</v>
          </cell>
          <cell r="AH364">
            <v>287.06</v>
          </cell>
          <cell r="AI364">
            <v>294.27</v>
          </cell>
          <cell r="AJ364">
            <v>301.48</v>
          </cell>
          <cell r="AK364">
            <v>308.69</v>
          </cell>
          <cell r="AL364">
            <v>315.89</v>
          </cell>
          <cell r="AM364">
            <v>323.10000000000002</v>
          </cell>
          <cell r="AN364">
            <v>330.31</v>
          </cell>
          <cell r="AO364">
            <v>337.51</v>
          </cell>
          <cell r="AP364">
            <v>344.72</v>
          </cell>
          <cell r="AQ364">
            <v>351.93</v>
          </cell>
          <cell r="AR364">
            <v>359.14</v>
          </cell>
          <cell r="AS364">
            <v>366.34</v>
          </cell>
          <cell r="AT364">
            <v>373.55</v>
          </cell>
          <cell r="AU364">
            <v>380.76</v>
          </cell>
          <cell r="AV364">
            <v>387.96</v>
          </cell>
          <cell r="AW364">
            <v>395.17</v>
          </cell>
          <cell r="AX364">
            <v>402.38</v>
          </cell>
          <cell r="AY364">
            <v>409.59</v>
          </cell>
          <cell r="AZ364">
            <v>416.79</v>
          </cell>
          <cell r="BA364">
            <v>424</v>
          </cell>
          <cell r="BB364">
            <v>431.21</v>
          </cell>
          <cell r="BC364">
            <v>359.11</v>
          </cell>
        </row>
        <row r="365">
          <cell r="AD365">
            <v>199</v>
          </cell>
          <cell r="AE365">
            <v>260.62</v>
          </cell>
          <cell r="AF365">
            <v>268.98</v>
          </cell>
          <cell r="AG365">
            <v>277.33999999999997</v>
          </cell>
          <cell r="AH365">
            <v>288.25</v>
          </cell>
          <cell r="AI365">
            <v>295.5</v>
          </cell>
          <cell r="AJ365">
            <v>302.74</v>
          </cell>
          <cell r="AK365">
            <v>309.98</v>
          </cell>
          <cell r="AL365">
            <v>317.23</v>
          </cell>
          <cell r="AM365">
            <v>324.47000000000003</v>
          </cell>
          <cell r="AN365">
            <v>331.71</v>
          </cell>
          <cell r="AO365">
            <v>338.96</v>
          </cell>
          <cell r="AP365">
            <v>346.2</v>
          </cell>
          <cell r="AQ365">
            <v>353.44</v>
          </cell>
          <cell r="AR365">
            <v>360.69</v>
          </cell>
          <cell r="AS365">
            <v>367.93</v>
          </cell>
          <cell r="AT365">
            <v>375.17</v>
          </cell>
          <cell r="AU365">
            <v>382.42</v>
          </cell>
          <cell r="AV365">
            <v>389.66</v>
          </cell>
          <cell r="AW365">
            <v>396.91</v>
          </cell>
          <cell r="AX365">
            <v>404.15</v>
          </cell>
          <cell r="AY365">
            <v>411.39</v>
          </cell>
          <cell r="AZ365">
            <v>418.64</v>
          </cell>
          <cell r="BA365">
            <v>425.88</v>
          </cell>
          <cell r="BB365">
            <v>433.12</v>
          </cell>
          <cell r="BC365">
            <v>360.92</v>
          </cell>
        </row>
        <row r="366">
          <cell r="AD366">
            <v>200</v>
          </cell>
          <cell r="AE366">
            <v>261.93</v>
          </cell>
          <cell r="AF366">
            <v>270.33</v>
          </cell>
          <cell r="AG366">
            <v>278.73</v>
          </cell>
          <cell r="AH366">
            <v>289.82</v>
          </cell>
          <cell r="AI366">
            <v>297.10000000000002</v>
          </cell>
          <cell r="AJ366">
            <v>304.38</v>
          </cell>
          <cell r="AK366">
            <v>311.66000000000003</v>
          </cell>
          <cell r="AL366">
            <v>318.94</v>
          </cell>
          <cell r="AM366">
            <v>326.22000000000003</v>
          </cell>
          <cell r="AN366">
            <v>333.5</v>
          </cell>
          <cell r="AO366">
            <v>340.78</v>
          </cell>
          <cell r="AP366">
            <v>348.06</v>
          </cell>
          <cell r="AQ366">
            <v>355.34</v>
          </cell>
          <cell r="AR366">
            <v>362.62</v>
          </cell>
          <cell r="AS366">
            <v>369.9</v>
          </cell>
          <cell r="AT366">
            <v>377.18</v>
          </cell>
          <cell r="AU366">
            <v>384.46</v>
          </cell>
          <cell r="AV366">
            <v>391.74</v>
          </cell>
          <cell r="AW366">
            <v>399.02</v>
          </cell>
          <cell r="AX366">
            <v>406.3</v>
          </cell>
          <cell r="AY366">
            <v>413.58</v>
          </cell>
          <cell r="AZ366">
            <v>420.86</v>
          </cell>
          <cell r="BA366">
            <v>428.14</v>
          </cell>
          <cell r="BB366">
            <v>435.42</v>
          </cell>
          <cell r="BC366">
            <v>362.73</v>
          </cell>
        </row>
        <row r="370">
          <cell r="AD370">
            <v>1</v>
          </cell>
          <cell r="AE370">
            <v>2.2999999999999998</v>
          </cell>
          <cell r="AF370">
            <v>2.33</v>
          </cell>
          <cell r="AG370">
            <v>2.36</v>
          </cell>
          <cell r="AH370">
            <v>2.75</v>
          </cell>
          <cell r="AI370">
            <v>2.78</v>
          </cell>
          <cell r="AJ370">
            <v>2.81</v>
          </cell>
          <cell r="AK370">
            <v>2.83</v>
          </cell>
          <cell r="AL370">
            <v>2.86</v>
          </cell>
          <cell r="AM370">
            <v>2.88</v>
          </cell>
          <cell r="AN370">
            <v>2.91</v>
          </cell>
          <cell r="AO370">
            <v>2.93</v>
          </cell>
          <cell r="AP370">
            <v>2.96</v>
          </cell>
          <cell r="AQ370">
            <v>2.99</v>
          </cell>
          <cell r="AR370">
            <v>3.01</v>
          </cell>
          <cell r="AS370">
            <v>3.04</v>
          </cell>
          <cell r="AT370">
            <v>3.06</v>
          </cell>
          <cell r="AU370">
            <v>3.09</v>
          </cell>
          <cell r="AV370">
            <v>3.11</v>
          </cell>
          <cell r="AW370">
            <v>3.14</v>
          </cell>
          <cell r="AX370">
            <v>3.17</v>
          </cell>
          <cell r="AY370">
            <v>3.19</v>
          </cell>
          <cell r="AZ370">
            <v>3.22</v>
          </cell>
          <cell r="BA370">
            <v>3.24</v>
          </cell>
          <cell r="BB370">
            <v>3.27</v>
          </cell>
          <cell r="BC370">
            <v>2.65</v>
          </cell>
        </row>
        <row r="371">
          <cell r="AD371">
            <v>2</v>
          </cell>
          <cell r="AE371">
            <v>3.01</v>
          </cell>
          <cell r="AF371">
            <v>3.07</v>
          </cell>
          <cell r="AG371">
            <v>3.12</v>
          </cell>
          <cell r="AH371">
            <v>3.57</v>
          </cell>
          <cell r="AI371">
            <v>3.62</v>
          </cell>
          <cell r="AJ371">
            <v>3.67</v>
          </cell>
          <cell r="AK371">
            <v>3.72</v>
          </cell>
          <cell r="AL371">
            <v>3.77</v>
          </cell>
          <cell r="AM371">
            <v>3.82</v>
          </cell>
          <cell r="AN371">
            <v>3.87</v>
          </cell>
          <cell r="AO371">
            <v>3.93</v>
          </cell>
          <cell r="AP371">
            <v>3.98</v>
          </cell>
          <cell r="AQ371">
            <v>4.03</v>
          </cell>
          <cell r="AR371">
            <v>4.08</v>
          </cell>
          <cell r="AS371">
            <v>4.13</v>
          </cell>
          <cell r="AT371">
            <v>4.18</v>
          </cell>
          <cell r="AU371">
            <v>4.2300000000000004</v>
          </cell>
          <cell r="AV371">
            <v>4.29</v>
          </cell>
          <cell r="AW371">
            <v>4.34</v>
          </cell>
          <cell r="AX371">
            <v>4.3899999999999997</v>
          </cell>
          <cell r="AY371">
            <v>4.4400000000000004</v>
          </cell>
          <cell r="AZ371">
            <v>4.49</v>
          </cell>
          <cell r="BA371">
            <v>4.54</v>
          </cell>
          <cell r="BB371">
            <v>4.59</v>
          </cell>
          <cell r="BC371">
            <v>3.7</v>
          </cell>
        </row>
        <row r="372">
          <cell r="AD372">
            <v>3</v>
          </cell>
          <cell r="AE372">
            <v>3.71</v>
          </cell>
          <cell r="AF372">
            <v>3.8</v>
          </cell>
          <cell r="AG372">
            <v>3.88</v>
          </cell>
          <cell r="AH372">
            <v>4.38</v>
          </cell>
          <cell r="AI372">
            <v>4.45</v>
          </cell>
          <cell r="AJ372">
            <v>4.53</v>
          </cell>
          <cell r="AK372">
            <v>4.6100000000000003</v>
          </cell>
          <cell r="AL372">
            <v>4.6900000000000004</v>
          </cell>
          <cell r="AM372">
            <v>4.76</v>
          </cell>
          <cell r="AN372">
            <v>4.84</v>
          </cell>
          <cell r="AO372">
            <v>4.92</v>
          </cell>
          <cell r="AP372">
            <v>4.99</v>
          </cell>
          <cell r="AQ372">
            <v>5.07</v>
          </cell>
          <cell r="AR372">
            <v>5.15</v>
          </cell>
          <cell r="AS372">
            <v>5.23</v>
          </cell>
          <cell r="AT372">
            <v>5.3</v>
          </cell>
          <cell r="AU372">
            <v>5.38</v>
          </cell>
          <cell r="AV372">
            <v>5.46</v>
          </cell>
          <cell r="AW372">
            <v>5.53</v>
          </cell>
          <cell r="AX372">
            <v>5.61</v>
          </cell>
          <cell r="AY372">
            <v>5.69</v>
          </cell>
          <cell r="AZ372">
            <v>5.77</v>
          </cell>
          <cell r="BA372">
            <v>5.84</v>
          </cell>
          <cell r="BB372">
            <v>5.92</v>
          </cell>
          <cell r="BC372">
            <v>4.74</v>
          </cell>
        </row>
        <row r="373">
          <cell r="AD373">
            <v>4</v>
          </cell>
          <cell r="AE373">
            <v>4.42</v>
          </cell>
          <cell r="AF373">
            <v>4.53</v>
          </cell>
          <cell r="AG373">
            <v>4.6500000000000004</v>
          </cell>
          <cell r="AH373">
            <v>5.19</v>
          </cell>
          <cell r="AI373">
            <v>5.29</v>
          </cell>
          <cell r="AJ373">
            <v>5.39</v>
          </cell>
          <cell r="AK373">
            <v>5.5</v>
          </cell>
          <cell r="AL373">
            <v>5.6</v>
          </cell>
          <cell r="AM373">
            <v>5.7</v>
          </cell>
          <cell r="AN373">
            <v>5.8</v>
          </cell>
          <cell r="AO373">
            <v>5.91</v>
          </cell>
          <cell r="AP373">
            <v>6.01</v>
          </cell>
          <cell r="AQ373">
            <v>6.11</v>
          </cell>
          <cell r="AR373">
            <v>6.22</v>
          </cell>
          <cell r="AS373">
            <v>6.32</v>
          </cell>
          <cell r="AT373">
            <v>6.42</v>
          </cell>
          <cell r="AU373">
            <v>6.52</v>
          </cell>
          <cell r="AV373">
            <v>6.63</v>
          </cell>
          <cell r="AW373">
            <v>6.73</v>
          </cell>
          <cell r="AX373">
            <v>6.83</v>
          </cell>
          <cell r="AY373">
            <v>6.94</v>
          </cell>
          <cell r="AZ373">
            <v>7.04</v>
          </cell>
          <cell r="BA373">
            <v>7.14</v>
          </cell>
          <cell r="BB373">
            <v>7.24</v>
          </cell>
          <cell r="BC373">
            <v>5.79</v>
          </cell>
        </row>
        <row r="374">
          <cell r="AD374">
            <v>5</v>
          </cell>
          <cell r="AE374">
            <v>5.12</v>
          </cell>
          <cell r="AF374">
            <v>5.26</v>
          </cell>
          <cell r="AG374">
            <v>5.41</v>
          </cell>
          <cell r="AH374">
            <v>6</v>
          </cell>
          <cell r="AI374">
            <v>6.13</v>
          </cell>
          <cell r="AJ374">
            <v>6.26</v>
          </cell>
          <cell r="AK374">
            <v>6.38</v>
          </cell>
          <cell r="AL374">
            <v>6.51</v>
          </cell>
          <cell r="AM374">
            <v>6.64</v>
          </cell>
          <cell r="AN374">
            <v>6.77</v>
          </cell>
          <cell r="AO374">
            <v>6.9</v>
          </cell>
          <cell r="AP374">
            <v>7.03</v>
          </cell>
          <cell r="AQ374">
            <v>7.16</v>
          </cell>
          <cell r="AR374">
            <v>7.28</v>
          </cell>
          <cell r="AS374">
            <v>7.41</v>
          </cell>
          <cell r="AT374">
            <v>7.54</v>
          </cell>
          <cell r="AU374">
            <v>7.67</v>
          </cell>
          <cell r="AV374">
            <v>7.8</v>
          </cell>
          <cell r="AW374">
            <v>7.93</v>
          </cell>
          <cell r="AX374">
            <v>8.0500000000000007</v>
          </cell>
          <cell r="AY374">
            <v>8.18</v>
          </cell>
          <cell r="AZ374">
            <v>8.31</v>
          </cell>
          <cell r="BA374">
            <v>8.44</v>
          </cell>
          <cell r="BB374">
            <v>8.57</v>
          </cell>
          <cell r="BC374">
            <v>6.84</v>
          </cell>
        </row>
        <row r="375">
          <cell r="AD375">
            <v>6</v>
          </cell>
          <cell r="AE375">
            <v>5.83</v>
          </cell>
          <cell r="AF375">
            <v>6</v>
          </cell>
          <cell r="AG375">
            <v>6.17</v>
          </cell>
          <cell r="AH375">
            <v>6.81</v>
          </cell>
          <cell r="AI375">
            <v>6.96</v>
          </cell>
          <cell r="AJ375">
            <v>7.12</v>
          </cell>
          <cell r="AK375">
            <v>7.27</v>
          </cell>
          <cell r="AL375">
            <v>7.43</v>
          </cell>
          <cell r="AM375">
            <v>7.58</v>
          </cell>
          <cell r="AN375">
            <v>7.74</v>
          </cell>
          <cell r="AO375">
            <v>7.89</v>
          </cell>
          <cell r="AP375">
            <v>8.0399999999999991</v>
          </cell>
          <cell r="AQ375">
            <v>8.1999999999999993</v>
          </cell>
          <cell r="AR375">
            <v>8.35</v>
          </cell>
          <cell r="AS375">
            <v>8.51</v>
          </cell>
          <cell r="AT375">
            <v>8.66</v>
          </cell>
          <cell r="AU375">
            <v>8.82</v>
          </cell>
          <cell r="AV375">
            <v>8.9700000000000006</v>
          </cell>
          <cell r="AW375">
            <v>9.1199999999999992</v>
          </cell>
          <cell r="AX375">
            <v>9.2799999999999994</v>
          </cell>
          <cell r="AY375">
            <v>9.43</v>
          </cell>
          <cell r="AZ375">
            <v>9.59</v>
          </cell>
          <cell r="BA375">
            <v>9.74</v>
          </cell>
          <cell r="BB375">
            <v>9.89</v>
          </cell>
          <cell r="BC375">
            <v>7.89</v>
          </cell>
        </row>
        <row r="376">
          <cell r="AD376">
            <v>7</v>
          </cell>
          <cell r="AE376">
            <v>6.53</v>
          </cell>
          <cell r="AF376">
            <v>6.73</v>
          </cell>
          <cell r="AG376">
            <v>6.93</v>
          </cell>
          <cell r="AH376">
            <v>7.62</v>
          </cell>
          <cell r="AI376">
            <v>7.8</v>
          </cell>
          <cell r="AJ376">
            <v>7.98</v>
          </cell>
          <cell r="AK376">
            <v>8.16</v>
          </cell>
          <cell r="AL376">
            <v>8.34</v>
          </cell>
          <cell r="AM376">
            <v>8.52</v>
          </cell>
          <cell r="AN376">
            <v>8.6999999999999993</v>
          </cell>
          <cell r="AO376">
            <v>8.8800000000000008</v>
          </cell>
          <cell r="AP376">
            <v>9.06</v>
          </cell>
          <cell r="AQ376">
            <v>9.24</v>
          </cell>
          <cell r="AR376">
            <v>9.42</v>
          </cell>
          <cell r="AS376">
            <v>9.6</v>
          </cell>
          <cell r="AT376">
            <v>9.7799999999999994</v>
          </cell>
          <cell r="AU376">
            <v>9.9600000000000009</v>
          </cell>
          <cell r="AV376">
            <v>10.14</v>
          </cell>
          <cell r="AW376">
            <v>10.32</v>
          </cell>
          <cell r="AX376">
            <v>10.5</v>
          </cell>
          <cell r="AY376">
            <v>10.68</v>
          </cell>
          <cell r="AZ376">
            <v>10.86</v>
          </cell>
          <cell r="BA376">
            <v>11.04</v>
          </cell>
          <cell r="BB376">
            <v>11.22</v>
          </cell>
          <cell r="BC376">
            <v>8.94</v>
          </cell>
        </row>
        <row r="377">
          <cell r="AD377">
            <v>8</v>
          </cell>
          <cell r="AE377">
            <v>7.23</v>
          </cell>
          <cell r="AF377">
            <v>7.46</v>
          </cell>
          <cell r="AG377">
            <v>7.69</v>
          </cell>
          <cell r="AH377">
            <v>8.43</v>
          </cell>
          <cell r="AI377">
            <v>8.64</v>
          </cell>
          <cell r="AJ377">
            <v>8.84</v>
          </cell>
          <cell r="AK377">
            <v>9.0500000000000007</v>
          </cell>
          <cell r="AL377">
            <v>9.26</v>
          </cell>
          <cell r="AM377">
            <v>9.4600000000000009</v>
          </cell>
          <cell r="AN377">
            <v>9.67</v>
          </cell>
          <cell r="AO377">
            <v>9.8699999999999992</v>
          </cell>
          <cell r="AP377">
            <v>10.08</v>
          </cell>
          <cell r="AQ377">
            <v>10.28</v>
          </cell>
          <cell r="AR377">
            <v>10.49</v>
          </cell>
          <cell r="AS377">
            <v>10.69</v>
          </cell>
          <cell r="AT377">
            <v>10.9</v>
          </cell>
          <cell r="AU377">
            <v>11.11</v>
          </cell>
          <cell r="AV377">
            <v>11.31</v>
          </cell>
          <cell r="AW377">
            <v>11.52</v>
          </cell>
          <cell r="AX377">
            <v>11.72</v>
          </cell>
          <cell r="AY377">
            <v>11.93</v>
          </cell>
          <cell r="AZ377">
            <v>12.13</v>
          </cell>
          <cell r="BA377">
            <v>12.34</v>
          </cell>
          <cell r="BB377">
            <v>12.54</v>
          </cell>
          <cell r="BC377">
            <v>9.99</v>
          </cell>
        </row>
        <row r="378">
          <cell r="AD378">
            <v>9</v>
          </cell>
          <cell r="AE378">
            <v>7.94</v>
          </cell>
          <cell r="AF378">
            <v>8.1999999999999993</v>
          </cell>
          <cell r="AG378">
            <v>8.4600000000000009</v>
          </cell>
          <cell r="AH378">
            <v>9.24</v>
          </cell>
          <cell r="AI378">
            <v>9.48</v>
          </cell>
          <cell r="AJ378">
            <v>9.7100000000000009</v>
          </cell>
          <cell r="AK378">
            <v>9.94</v>
          </cell>
          <cell r="AL378">
            <v>10.17</v>
          </cell>
          <cell r="AM378">
            <v>10.4</v>
          </cell>
          <cell r="AN378">
            <v>10.63</v>
          </cell>
          <cell r="AO378">
            <v>10.86</v>
          </cell>
          <cell r="AP378">
            <v>11.09</v>
          </cell>
          <cell r="AQ378">
            <v>11.33</v>
          </cell>
          <cell r="AR378">
            <v>11.56</v>
          </cell>
          <cell r="AS378">
            <v>11.79</v>
          </cell>
          <cell r="AT378">
            <v>12.02</v>
          </cell>
          <cell r="AU378">
            <v>12.25</v>
          </cell>
          <cell r="AV378">
            <v>12.48</v>
          </cell>
          <cell r="AW378">
            <v>12.71</v>
          </cell>
          <cell r="AX378">
            <v>12.95</v>
          </cell>
          <cell r="AY378">
            <v>13.18</v>
          </cell>
          <cell r="AZ378">
            <v>13.41</v>
          </cell>
          <cell r="BA378">
            <v>13.64</v>
          </cell>
          <cell r="BB378">
            <v>13.87</v>
          </cell>
          <cell r="BC378">
            <v>11.03</v>
          </cell>
        </row>
        <row r="379">
          <cell r="AD379">
            <v>10</v>
          </cell>
          <cell r="AE379">
            <v>8.64</v>
          </cell>
          <cell r="AF379">
            <v>8.93</v>
          </cell>
          <cell r="AG379">
            <v>9.2200000000000006</v>
          </cell>
          <cell r="AH379">
            <v>10.06</v>
          </cell>
          <cell r="AI379">
            <v>10.31</v>
          </cell>
          <cell r="AJ379">
            <v>10.57</v>
          </cell>
          <cell r="AK379">
            <v>10.83</v>
          </cell>
          <cell r="AL379">
            <v>11.08</v>
          </cell>
          <cell r="AM379">
            <v>11.34</v>
          </cell>
          <cell r="AN379">
            <v>11.6</v>
          </cell>
          <cell r="AO379">
            <v>11.85</v>
          </cell>
          <cell r="AP379">
            <v>12.11</v>
          </cell>
          <cell r="AQ379">
            <v>12.37</v>
          </cell>
          <cell r="AR379">
            <v>12.63</v>
          </cell>
          <cell r="AS379">
            <v>12.88</v>
          </cell>
          <cell r="AT379">
            <v>13.14</v>
          </cell>
          <cell r="AU379">
            <v>13.4</v>
          </cell>
          <cell r="AV379">
            <v>13.65</v>
          </cell>
          <cell r="AW379">
            <v>13.91</v>
          </cell>
          <cell r="AX379">
            <v>14.17</v>
          </cell>
          <cell r="AY379">
            <v>14.42</v>
          </cell>
          <cell r="AZ379">
            <v>14.68</v>
          </cell>
          <cell r="BA379">
            <v>14.94</v>
          </cell>
          <cell r="BB379">
            <v>15.2</v>
          </cell>
          <cell r="BC379">
            <v>12.08</v>
          </cell>
        </row>
        <row r="380">
          <cell r="AD380">
            <v>11</v>
          </cell>
          <cell r="AE380">
            <v>9.35</v>
          </cell>
          <cell r="AF380">
            <v>9.66</v>
          </cell>
          <cell r="AG380">
            <v>9.98</v>
          </cell>
          <cell r="AH380">
            <v>10.87</v>
          </cell>
          <cell r="AI380">
            <v>11.15</v>
          </cell>
          <cell r="AJ380">
            <v>11.43</v>
          </cell>
          <cell r="AK380">
            <v>11.71</v>
          </cell>
          <cell r="AL380">
            <v>12</v>
          </cell>
          <cell r="AM380">
            <v>12.28</v>
          </cell>
          <cell r="AN380">
            <v>12.56</v>
          </cell>
          <cell r="AO380">
            <v>12.84</v>
          </cell>
          <cell r="AP380">
            <v>13.13</v>
          </cell>
          <cell r="AQ380">
            <v>13.41</v>
          </cell>
          <cell r="AR380">
            <v>13.69</v>
          </cell>
          <cell r="AS380">
            <v>13.98</v>
          </cell>
          <cell r="AT380">
            <v>14.26</v>
          </cell>
          <cell r="AU380">
            <v>14.54</v>
          </cell>
          <cell r="AV380">
            <v>14.82</v>
          </cell>
          <cell r="AW380">
            <v>15.11</v>
          </cell>
          <cell r="AX380">
            <v>15.39</v>
          </cell>
          <cell r="AY380">
            <v>15.67</v>
          </cell>
          <cell r="AZ380">
            <v>15.95</v>
          </cell>
          <cell r="BA380">
            <v>16.239999999999998</v>
          </cell>
          <cell r="BB380">
            <v>16.52</v>
          </cell>
          <cell r="BC380">
            <v>13.13</v>
          </cell>
        </row>
        <row r="381">
          <cell r="AD381">
            <v>12</v>
          </cell>
          <cell r="AE381">
            <v>10.050000000000001</v>
          </cell>
          <cell r="AF381">
            <v>10.4</v>
          </cell>
          <cell r="AG381">
            <v>10.74</v>
          </cell>
          <cell r="AH381">
            <v>11.68</v>
          </cell>
          <cell r="AI381">
            <v>11.99</v>
          </cell>
          <cell r="AJ381">
            <v>12.29</v>
          </cell>
          <cell r="AK381">
            <v>12.6</v>
          </cell>
          <cell r="AL381">
            <v>12.91</v>
          </cell>
          <cell r="AM381">
            <v>13.22</v>
          </cell>
          <cell r="AN381">
            <v>13.53</v>
          </cell>
          <cell r="AO381">
            <v>13.84</v>
          </cell>
          <cell r="AP381">
            <v>14.14</v>
          </cell>
          <cell r="AQ381">
            <v>14.45</v>
          </cell>
          <cell r="AR381">
            <v>14.76</v>
          </cell>
          <cell r="AS381">
            <v>15.07</v>
          </cell>
          <cell r="AT381">
            <v>15.38</v>
          </cell>
          <cell r="AU381">
            <v>15.69</v>
          </cell>
          <cell r="AV381">
            <v>15.99</v>
          </cell>
          <cell r="AW381">
            <v>16.3</v>
          </cell>
          <cell r="AX381">
            <v>16.61</v>
          </cell>
          <cell r="AY381">
            <v>16.920000000000002</v>
          </cell>
          <cell r="AZ381">
            <v>17.23</v>
          </cell>
          <cell r="BA381">
            <v>17.54</v>
          </cell>
          <cell r="BB381">
            <v>17.850000000000001</v>
          </cell>
          <cell r="BC381">
            <v>14.18</v>
          </cell>
        </row>
        <row r="382">
          <cell r="AD382">
            <v>13</v>
          </cell>
          <cell r="AE382">
            <v>10.76</v>
          </cell>
          <cell r="AF382">
            <v>11.13</v>
          </cell>
          <cell r="AG382">
            <v>11.5</v>
          </cell>
          <cell r="AH382">
            <v>12.49</v>
          </cell>
          <cell r="AI382">
            <v>12.82</v>
          </cell>
          <cell r="AJ382">
            <v>13.16</v>
          </cell>
          <cell r="AK382">
            <v>13.49</v>
          </cell>
          <cell r="AL382">
            <v>13.83</v>
          </cell>
          <cell r="AM382">
            <v>14.16</v>
          </cell>
          <cell r="AN382">
            <v>14.49</v>
          </cell>
          <cell r="AO382">
            <v>14.83</v>
          </cell>
          <cell r="AP382">
            <v>15.16</v>
          </cell>
          <cell r="AQ382">
            <v>15.5</v>
          </cell>
          <cell r="AR382">
            <v>15.83</v>
          </cell>
          <cell r="AS382">
            <v>16.16</v>
          </cell>
          <cell r="AT382">
            <v>16.5</v>
          </cell>
          <cell r="AU382">
            <v>16.829999999999998</v>
          </cell>
          <cell r="AV382">
            <v>17.170000000000002</v>
          </cell>
          <cell r="AW382">
            <v>17.5</v>
          </cell>
          <cell r="AX382">
            <v>17.829999999999998</v>
          </cell>
          <cell r="AY382">
            <v>18.170000000000002</v>
          </cell>
          <cell r="AZ382">
            <v>18.5</v>
          </cell>
          <cell r="BA382">
            <v>18.84</v>
          </cell>
          <cell r="BB382">
            <v>19.170000000000002</v>
          </cell>
          <cell r="BC382">
            <v>15.23</v>
          </cell>
        </row>
        <row r="383">
          <cell r="AD383">
            <v>14</v>
          </cell>
          <cell r="AE383">
            <v>11.46</v>
          </cell>
          <cell r="AF383">
            <v>11.86</v>
          </cell>
          <cell r="AG383">
            <v>12.26</v>
          </cell>
          <cell r="AH383">
            <v>13.3</v>
          </cell>
          <cell r="AI383">
            <v>13.66</v>
          </cell>
          <cell r="AJ383">
            <v>14.02</v>
          </cell>
          <cell r="AK383">
            <v>14.38</v>
          </cell>
          <cell r="AL383">
            <v>14.74</v>
          </cell>
          <cell r="AM383">
            <v>15.1</v>
          </cell>
          <cell r="AN383">
            <v>15.46</v>
          </cell>
          <cell r="AO383">
            <v>15.82</v>
          </cell>
          <cell r="AP383">
            <v>16.18</v>
          </cell>
          <cell r="AQ383">
            <v>16.54</v>
          </cell>
          <cell r="AR383">
            <v>16.899999999999999</v>
          </cell>
          <cell r="AS383">
            <v>17.260000000000002</v>
          </cell>
          <cell r="AT383">
            <v>17.62</v>
          </cell>
          <cell r="AU383">
            <v>17.98</v>
          </cell>
          <cell r="AV383">
            <v>18.34</v>
          </cell>
          <cell r="AW383">
            <v>18.7</v>
          </cell>
          <cell r="AX383">
            <v>19.059999999999999</v>
          </cell>
          <cell r="AY383">
            <v>19.420000000000002</v>
          </cell>
          <cell r="AZ383">
            <v>19.78</v>
          </cell>
          <cell r="BA383">
            <v>20.14</v>
          </cell>
          <cell r="BB383">
            <v>20.5</v>
          </cell>
          <cell r="BC383">
            <v>16.28</v>
          </cell>
        </row>
        <row r="384">
          <cell r="AD384">
            <v>15</v>
          </cell>
          <cell r="AE384">
            <v>12.31</v>
          </cell>
          <cell r="AF384">
            <v>12.74</v>
          </cell>
          <cell r="AG384">
            <v>13.17</v>
          </cell>
          <cell r="AH384">
            <v>14.15</v>
          </cell>
          <cell r="AI384">
            <v>14.53</v>
          </cell>
          <cell r="AJ384">
            <v>14.92</v>
          </cell>
          <cell r="AK384">
            <v>15.3</v>
          </cell>
          <cell r="AL384">
            <v>15.69</v>
          </cell>
          <cell r="AM384">
            <v>16.07</v>
          </cell>
          <cell r="AN384">
            <v>16.46</v>
          </cell>
          <cell r="AO384">
            <v>16.850000000000001</v>
          </cell>
          <cell r="AP384">
            <v>17.23</v>
          </cell>
          <cell r="AQ384">
            <v>17.62</v>
          </cell>
          <cell r="AR384">
            <v>18</v>
          </cell>
          <cell r="AS384">
            <v>18.39</v>
          </cell>
          <cell r="AT384">
            <v>18.77</v>
          </cell>
          <cell r="AU384">
            <v>19.16</v>
          </cell>
          <cell r="AV384">
            <v>19.54</v>
          </cell>
          <cell r="AW384">
            <v>19.93</v>
          </cell>
          <cell r="AX384">
            <v>20.309999999999999</v>
          </cell>
          <cell r="AY384">
            <v>20.7</v>
          </cell>
          <cell r="AZ384">
            <v>21.09</v>
          </cell>
          <cell r="BA384">
            <v>21.47</v>
          </cell>
          <cell r="BB384">
            <v>21.86</v>
          </cell>
          <cell r="BC384">
            <v>17.47</v>
          </cell>
        </row>
        <row r="385">
          <cell r="AD385">
            <v>16</v>
          </cell>
          <cell r="AE385">
            <v>13.11</v>
          </cell>
          <cell r="AF385">
            <v>13.57</v>
          </cell>
          <cell r="AG385">
            <v>14.03</v>
          </cell>
          <cell r="AH385">
            <v>15.06</v>
          </cell>
          <cell r="AI385">
            <v>15.47</v>
          </cell>
          <cell r="AJ385">
            <v>15.89</v>
          </cell>
          <cell r="AK385">
            <v>16.3</v>
          </cell>
          <cell r="AL385">
            <v>16.71</v>
          </cell>
          <cell r="AM385">
            <v>17.12</v>
          </cell>
          <cell r="AN385">
            <v>17.53</v>
          </cell>
          <cell r="AO385">
            <v>17.940000000000001</v>
          </cell>
          <cell r="AP385">
            <v>18.350000000000001</v>
          </cell>
          <cell r="AQ385">
            <v>18.760000000000002</v>
          </cell>
          <cell r="AR385">
            <v>19.18</v>
          </cell>
          <cell r="AS385">
            <v>19.59</v>
          </cell>
          <cell r="AT385">
            <v>20</v>
          </cell>
          <cell r="AU385">
            <v>20.41</v>
          </cell>
          <cell r="AV385">
            <v>20.82</v>
          </cell>
          <cell r="AW385">
            <v>21.23</v>
          </cell>
          <cell r="AX385">
            <v>21.64</v>
          </cell>
          <cell r="AY385">
            <v>22.05</v>
          </cell>
          <cell r="AZ385">
            <v>22.47</v>
          </cell>
          <cell r="BA385">
            <v>22.88</v>
          </cell>
          <cell r="BB385">
            <v>23.29</v>
          </cell>
          <cell r="BC385">
            <v>18.62</v>
          </cell>
        </row>
        <row r="386">
          <cell r="AD386">
            <v>17</v>
          </cell>
          <cell r="AE386">
            <v>13.91</v>
          </cell>
          <cell r="AF386">
            <v>14.4</v>
          </cell>
          <cell r="AG386">
            <v>14.89</v>
          </cell>
          <cell r="AH386">
            <v>15.98</v>
          </cell>
          <cell r="AI386">
            <v>16.420000000000002</v>
          </cell>
          <cell r="AJ386">
            <v>16.850000000000001</v>
          </cell>
          <cell r="AK386">
            <v>17.29</v>
          </cell>
          <cell r="AL386">
            <v>17.73</v>
          </cell>
          <cell r="AM386">
            <v>18.170000000000002</v>
          </cell>
          <cell r="AN386">
            <v>18.600000000000001</v>
          </cell>
          <cell r="AO386">
            <v>19.04</v>
          </cell>
          <cell r="AP386">
            <v>19.48</v>
          </cell>
          <cell r="AQ386">
            <v>19.91</v>
          </cell>
          <cell r="AR386">
            <v>20.350000000000001</v>
          </cell>
          <cell r="AS386">
            <v>20.79</v>
          </cell>
          <cell r="AT386">
            <v>21.22</v>
          </cell>
          <cell r="AU386">
            <v>21.66</v>
          </cell>
          <cell r="AV386">
            <v>22.1</v>
          </cell>
          <cell r="AW386">
            <v>22.53</v>
          </cell>
          <cell r="AX386">
            <v>22.97</v>
          </cell>
          <cell r="AY386">
            <v>23.41</v>
          </cell>
          <cell r="AZ386">
            <v>23.84</v>
          </cell>
          <cell r="BA386">
            <v>24.28</v>
          </cell>
          <cell r="BB386">
            <v>24.72</v>
          </cell>
          <cell r="BC386">
            <v>19.760000000000002</v>
          </cell>
        </row>
        <row r="387">
          <cell r="AD387">
            <v>18</v>
          </cell>
          <cell r="AE387">
            <v>14.71</v>
          </cell>
          <cell r="AF387">
            <v>15.23</v>
          </cell>
          <cell r="AG387">
            <v>15.74</v>
          </cell>
          <cell r="AH387">
            <v>16.899999999999999</v>
          </cell>
          <cell r="AI387">
            <v>17.36</v>
          </cell>
          <cell r="AJ387">
            <v>17.82</v>
          </cell>
          <cell r="AK387">
            <v>18.29</v>
          </cell>
          <cell r="AL387">
            <v>18.75</v>
          </cell>
          <cell r="AM387">
            <v>19.21</v>
          </cell>
          <cell r="AN387">
            <v>19.670000000000002</v>
          </cell>
          <cell r="AO387">
            <v>20.14</v>
          </cell>
          <cell r="AP387">
            <v>20.6</v>
          </cell>
          <cell r="AQ387">
            <v>21.06</v>
          </cell>
          <cell r="AR387">
            <v>21.52</v>
          </cell>
          <cell r="AS387">
            <v>21.99</v>
          </cell>
          <cell r="AT387">
            <v>22.45</v>
          </cell>
          <cell r="AU387">
            <v>22.91</v>
          </cell>
          <cell r="AV387">
            <v>23.37</v>
          </cell>
          <cell r="AW387">
            <v>23.84</v>
          </cell>
          <cell r="AX387">
            <v>24.3</v>
          </cell>
          <cell r="AY387">
            <v>24.76</v>
          </cell>
          <cell r="AZ387">
            <v>25.22</v>
          </cell>
          <cell r="BA387">
            <v>25.69</v>
          </cell>
          <cell r="BB387">
            <v>26.15</v>
          </cell>
          <cell r="BC387">
            <v>20.9</v>
          </cell>
        </row>
        <row r="388">
          <cell r="AD388">
            <v>19</v>
          </cell>
          <cell r="AE388">
            <v>15.51</v>
          </cell>
          <cell r="AF388">
            <v>16.059999999999999</v>
          </cell>
          <cell r="AG388">
            <v>16.600000000000001</v>
          </cell>
          <cell r="AH388">
            <v>17.82</v>
          </cell>
          <cell r="AI388">
            <v>18.3</v>
          </cell>
          <cell r="AJ388">
            <v>18.79</v>
          </cell>
          <cell r="AK388">
            <v>19.28</v>
          </cell>
          <cell r="AL388">
            <v>19.77</v>
          </cell>
          <cell r="AM388">
            <v>20.260000000000002</v>
          </cell>
          <cell r="AN388">
            <v>20.75</v>
          </cell>
          <cell r="AO388">
            <v>21.23</v>
          </cell>
          <cell r="AP388">
            <v>21.72</v>
          </cell>
          <cell r="AQ388">
            <v>22.21</v>
          </cell>
          <cell r="AR388">
            <v>22.7</v>
          </cell>
          <cell r="AS388">
            <v>23.19</v>
          </cell>
          <cell r="AT388">
            <v>23.68</v>
          </cell>
          <cell r="AU388">
            <v>24.16</v>
          </cell>
          <cell r="AV388">
            <v>24.65</v>
          </cell>
          <cell r="AW388">
            <v>25.14</v>
          </cell>
          <cell r="AX388">
            <v>25.63</v>
          </cell>
          <cell r="AY388">
            <v>26.12</v>
          </cell>
          <cell r="AZ388">
            <v>26.6</v>
          </cell>
          <cell r="BA388">
            <v>27.09</v>
          </cell>
          <cell r="BB388">
            <v>27.58</v>
          </cell>
          <cell r="BC388">
            <v>22.05</v>
          </cell>
        </row>
        <row r="389">
          <cell r="AD389">
            <v>20</v>
          </cell>
          <cell r="AE389">
            <v>16.309999999999999</v>
          </cell>
          <cell r="AF389">
            <v>16.89</v>
          </cell>
          <cell r="AG389">
            <v>17.46</v>
          </cell>
          <cell r="AH389">
            <v>18.73</v>
          </cell>
          <cell r="AI389">
            <v>19.25</v>
          </cell>
          <cell r="AJ389">
            <v>19.760000000000002</v>
          </cell>
          <cell r="AK389">
            <v>20.27</v>
          </cell>
          <cell r="AL389">
            <v>20.79</v>
          </cell>
          <cell r="AM389">
            <v>21.3</v>
          </cell>
          <cell r="AN389">
            <v>21.82</v>
          </cell>
          <cell r="AO389">
            <v>22.33</v>
          </cell>
          <cell r="AP389">
            <v>22.84</v>
          </cell>
          <cell r="AQ389">
            <v>23.36</v>
          </cell>
          <cell r="AR389">
            <v>23.87</v>
          </cell>
          <cell r="AS389">
            <v>24.39</v>
          </cell>
          <cell r="AT389">
            <v>24.9</v>
          </cell>
          <cell r="AU389">
            <v>25.41</v>
          </cell>
          <cell r="AV389">
            <v>25.93</v>
          </cell>
          <cell r="AW389">
            <v>26.44</v>
          </cell>
          <cell r="AX389">
            <v>26.96</v>
          </cell>
          <cell r="AY389">
            <v>27.47</v>
          </cell>
          <cell r="AZ389">
            <v>27.98</v>
          </cell>
          <cell r="BA389">
            <v>28.5</v>
          </cell>
          <cell r="BB389">
            <v>29.01</v>
          </cell>
          <cell r="BC389">
            <v>23.19</v>
          </cell>
        </row>
        <row r="390">
          <cell r="AD390">
            <v>21</v>
          </cell>
          <cell r="AE390">
            <v>17.11</v>
          </cell>
          <cell r="AF390">
            <v>17.71</v>
          </cell>
          <cell r="AG390">
            <v>18.32</v>
          </cell>
          <cell r="AH390">
            <v>19.649999999999999</v>
          </cell>
          <cell r="AI390">
            <v>20.190000000000001</v>
          </cell>
          <cell r="AJ390">
            <v>20.73</v>
          </cell>
          <cell r="AK390">
            <v>21.27</v>
          </cell>
          <cell r="AL390">
            <v>21.81</v>
          </cell>
          <cell r="AM390">
            <v>22.35</v>
          </cell>
          <cell r="AN390">
            <v>22.89</v>
          </cell>
          <cell r="AO390">
            <v>23.43</v>
          </cell>
          <cell r="AP390">
            <v>23.97</v>
          </cell>
          <cell r="AQ390">
            <v>24.51</v>
          </cell>
          <cell r="AR390">
            <v>25.05</v>
          </cell>
          <cell r="AS390">
            <v>25.59</v>
          </cell>
          <cell r="AT390">
            <v>26.13</v>
          </cell>
          <cell r="AU390">
            <v>26.67</v>
          </cell>
          <cell r="AV390">
            <v>27.21</v>
          </cell>
          <cell r="AW390">
            <v>27.75</v>
          </cell>
          <cell r="AX390">
            <v>28.29</v>
          </cell>
          <cell r="AY390">
            <v>28.83</v>
          </cell>
          <cell r="AZ390">
            <v>29.37</v>
          </cell>
          <cell r="BA390">
            <v>29.9</v>
          </cell>
          <cell r="BB390">
            <v>30.44</v>
          </cell>
          <cell r="BC390">
            <v>24.33</v>
          </cell>
        </row>
        <row r="391">
          <cell r="AD391">
            <v>22</v>
          </cell>
          <cell r="AE391">
            <v>17.91</v>
          </cell>
          <cell r="AF391">
            <v>18.54</v>
          </cell>
          <cell r="AG391">
            <v>19.170000000000002</v>
          </cell>
          <cell r="AH391">
            <v>20.57</v>
          </cell>
          <cell r="AI391">
            <v>21.13</v>
          </cell>
          <cell r="AJ391">
            <v>21.7</v>
          </cell>
          <cell r="AK391">
            <v>22.26</v>
          </cell>
          <cell r="AL391">
            <v>22.83</v>
          </cell>
          <cell r="AM391">
            <v>23.39</v>
          </cell>
          <cell r="AN391">
            <v>23.96</v>
          </cell>
          <cell r="AO391">
            <v>24.52</v>
          </cell>
          <cell r="AP391">
            <v>25.09</v>
          </cell>
          <cell r="AQ391">
            <v>25.65</v>
          </cell>
          <cell r="AR391">
            <v>26.22</v>
          </cell>
          <cell r="AS391">
            <v>26.79</v>
          </cell>
          <cell r="AT391">
            <v>27.35</v>
          </cell>
          <cell r="AU391">
            <v>27.92</v>
          </cell>
          <cell r="AV391">
            <v>28.48</v>
          </cell>
          <cell r="AW391">
            <v>29.05</v>
          </cell>
          <cell r="AX391">
            <v>29.61</v>
          </cell>
          <cell r="AY391">
            <v>30.18</v>
          </cell>
          <cell r="AZ391">
            <v>30.74</v>
          </cell>
          <cell r="BA391">
            <v>31.31</v>
          </cell>
          <cell r="BB391">
            <v>31.87</v>
          </cell>
          <cell r="BC391">
            <v>25.48</v>
          </cell>
        </row>
        <row r="392">
          <cell r="AD392">
            <v>23</v>
          </cell>
          <cell r="AE392">
            <v>18.71</v>
          </cell>
          <cell r="AF392">
            <v>19.37</v>
          </cell>
          <cell r="AG392">
            <v>20.03</v>
          </cell>
          <cell r="AH392">
            <v>21.49</v>
          </cell>
          <cell r="AI392">
            <v>22.08</v>
          </cell>
          <cell r="AJ392">
            <v>22.67</v>
          </cell>
          <cell r="AK392">
            <v>23.26</v>
          </cell>
          <cell r="AL392">
            <v>23.85</v>
          </cell>
          <cell r="AM392">
            <v>24.44</v>
          </cell>
          <cell r="AN392">
            <v>25.03</v>
          </cell>
          <cell r="AO392">
            <v>25.62</v>
          </cell>
          <cell r="AP392">
            <v>26.21</v>
          </cell>
          <cell r="AQ392">
            <v>26.81</v>
          </cell>
          <cell r="AR392">
            <v>27.4</v>
          </cell>
          <cell r="AS392">
            <v>27.99</v>
          </cell>
          <cell r="AT392">
            <v>28.58</v>
          </cell>
          <cell r="AU392">
            <v>29.17</v>
          </cell>
          <cell r="AV392">
            <v>29.76</v>
          </cell>
          <cell r="AW392">
            <v>30.35</v>
          </cell>
          <cell r="AX392">
            <v>30.94</v>
          </cell>
          <cell r="AY392">
            <v>31.53</v>
          </cell>
          <cell r="AZ392">
            <v>32.130000000000003</v>
          </cell>
          <cell r="BA392">
            <v>32.72</v>
          </cell>
          <cell r="BB392">
            <v>33.31</v>
          </cell>
          <cell r="BC392">
            <v>26.62</v>
          </cell>
        </row>
        <row r="393">
          <cell r="AD393">
            <v>24</v>
          </cell>
          <cell r="AE393">
            <v>19.510000000000002</v>
          </cell>
          <cell r="AF393">
            <v>20.2</v>
          </cell>
          <cell r="AG393">
            <v>20.89</v>
          </cell>
          <cell r="AH393">
            <v>22.4</v>
          </cell>
          <cell r="AI393">
            <v>23.02</v>
          </cell>
          <cell r="AJ393">
            <v>23.63</v>
          </cell>
          <cell r="AK393">
            <v>24.25</v>
          </cell>
          <cell r="AL393">
            <v>24.87</v>
          </cell>
          <cell r="AM393">
            <v>25.49</v>
          </cell>
          <cell r="AN393">
            <v>26.1</v>
          </cell>
          <cell r="AO393">
            <v>26.72</v>
          </cell>
          <cell r="AP393">
            <v>27.34</v>
          </cell>
          <cell r="AQ393">
            <v>27.95</v>
          </cell>
          <cell r="AR393">
            <v>28.57</v>
          </cell>
          <cell r="AS393">
            <v>29.19</v>
          </cell>
          <cell r="AT393">
            <v>29.8</v>
          </cell>
          <cell r="AU393">
            <v>30.42</v>
          </cell>
          <cell r="AV393">
            <v>31.04</v>
          </cell>
          <cell r="AW393">
            <v>31.65</v>
          </cell>
          <cell r="AX393">
            <v>32.270000000000003</v>
          </cell>
          <cell r="AY393">
            <v>32.89</v>
          </cell>
          <cell r="AZ393">
            <v>33.5</v>
          </cell>
          <cell r="BA393">
            <v>34.119999999999997</v>
          </cell>
          <cell r="BB393">
            <v>34.74</v>
          </cell>
          <cell r="BC393">
            <v>27.76</v>
          </cell>
        </row>
        <row r="394">
          <cell r="AD394">
            <v>25</v>
          </cell>
          <cell r="AE394">
            <v>20.309999999999999</v>
          </cell>
          <cell r="AF394">
            <v>21.03</v>
          </cell>
          <cell r="AG394">
            <v>21.74</v>
          </cell>
          <cell r="AH394">
            <v>23.32</v>
          </cell>
          <cell r="AI394">
            <v>23.96</v>
          </cell>
          <cell r="AJ394">
            <v>24.6</v>
          </cell>
          <cell r="AK394">
            <v>25.25</v>
          </cell>
          <cell r="AL394">
            <v>25.89</v>
          </cell>
          <cell r="AM394">
            <v>26.53</v>
          </cell>
          <cell r="AN394">
            <v>27.17</v>
          </cell>
          <cell r="AO394">
            <v>27.82</v>
          </cell>
          <cell r="AP394">
            <v>28.46</v>
          </cell>
          <cell r="AQ394">
            <v>29.1</v>
          </cell>
          <cell r="AR394">
            <v>29.74</v>
          </cell>
          <cell r="AS394">
            <v>30.39</v>
          </cell>
          <cell r="AT394">
            <v>31.03</v>
          </cell>
          <cell r="AU394">
            <v>31.67</v>
          </cell>
          <cell r="AV394">
            <v>32.31</v>
          </cell>
          <cell r="AW394">
            <v>32.96</v>
          </cell>
          <cell r="AX394">
            <v>33.6</v>
          </cell>
          <cell r="AY394">
            <v>34.24</v>
          </cell>
          <cell r="AZ394">
            <v>34.880000000000003</v>
          </cell>
          <cell r="BA394">
            <v>35.53</v>
          </cell>
          <cell r="BB394">
            <v>36.17</v>
          </cell>
          <cell r="BC394">
            <v>28.91</v>
          </cell>
        </row>
        <row r="395">
          <cell r="AD395">
            <v>26</v>
          </cell>
          <cell r="AE395">
            <v>21.11</v>
          </cell>
          <cell r="AF395">
            <v>21.86</v>
          </cell>
          <cell r="AG395">
            <v>22.6</v>
          </cell>
          <cell r="AH395">
            <v>24.24</v>
          </cell>
          <cell r="AI395">
            <v>24.9</v>
          </cell>
          <cell r="AJ395">
            <v>25.57</v>
          </cell>
          <cell r="AK395">
            <v>26.24</v>
          </cell>
          <cell r="AL395">
            <v>26.91</v>
          </cell>
          <cell r="AM395">
            <v>27.58</v>
          </cell>
          <cell r="AN395">
            <v>28.24</v>
          </cell>
          <cell r="AO395">
            <v>28.91</v>
          </cell>
          <cell r="AP395">
            <v>29.58</v>
          </cell>
          <cell r="AQ395">
            <v>30.25</v>
          </cell>
          <cell r="AR395">
            <v>30.92</v>
          </cell>
          <cell r="AS395">
            <v>31.59</v>
          </cell>
          <cell r="AT395">
            <v>32.25</v>
          </cell>
          <cell r="AU395">
            <v>32.92</v>
          </cell>
          <cell r="AV395">
            <v>33.590000000000003</v>
          </cell>
          <cell r="AW395">
            <v>34.26</v>
          </cell>
          <cell r="AX395">
            <v>34.93</v>
          </cell>
          <cell r="AY395">
            <v>35.590000000000003</v>
          </cell>
          <cell r="AZ395">
            <v>36.26</v>
          </cell>
          <cell r="BA395">
            <v>36.93</v>
          </cell>
          <cell r="BB395">
            <v>37.6</v>
          </cell>
          <cell r="BC395">
            <v>30.05</v>
          </cell>
        </row>
        <row r="396">
          <cell r="AD396">
            <v>27</v>
          </cell>
          <cell r="AE396">
            <v>21.91</v>
          </cell>
          <cell r="AF396">
            <v>22.68</v>
          </cell>
          <cell r="AG396">
            <v>23.46</v>
          </cell>
          <cell r="AH396">
            <v>25.15</v>
          </cell>
          <cell r="AI396">
            <v>25.85</v>
          </cell>
          <cell r="AJ396">
            <v>26.54</v>
          </cell>
          <cell r="AK396">
            <v>27.23</v>
          </cell>
          <cell r="AL396">
            <v>27.93</v>
          </cell>
          <cell r="AM396">
            <v>28.62</v>
          </cell>
          <cell r="AN396">
            <v>29.32</v>
          </cell>
          <cell r="AO396">
            <v>30.01</v>
          </cell>
          <cell r="AP396">
            <v>30.7</v>
          </cell>
          <cell r="AQ396">
            <v>31.4</v>
          </cell>
          <cell r="AR396">
            <v>32.090000000000003</v>
          </cell>
          <cell r="AS396">
            <v>32.79</v>
          </cell>
          <cell r="AT396">
            <v>33.479999999999997</v>
          </cell>
          <cell r="AU396">
            <v>34.17</v>
          </cell>
          <cell r="AV396">
            <v>34.869999999999997</v>
          </cell>
          <cell r="AW396">
            <v>35.56</v>
          </cell>
          <cell r="AX396">
            <v>36.26</v>
          </cell>
          <cell r="AY396">
            <v>36.950000000000003</v>
          </cell>
          <cell r="AZ396">
            <v>37.64</v>
          </cell>
          <cell r="BA396">
            <v>38.340000000000003</v>
          </cell>
          <cell r="BB396">
            <v>39.03</v>
          </cell>
          <cell r="BC396">
            <v>31.19</v>
          </cell>
        </row>
        <row r="397">
          <cell r="AD397">
            <v>28</v>
          </cell>
          <cell r="AE397">
            <v>22.71</v>
          </cell>
          <cell r="AF397">
            <v>23.51</v>
          </cell>
          <cell r="AG397">
            <v>24.31</v>
          </cell>
          <cell r="AH397">
            <v>26.07</v>
          </cell>
          <cell r="AI397">
            <v>26.79</v>
          </cell>
          <cell r="AJ397">
            <v>27.51</v>
          </cell>
          <cell r="AK397">
            <v>28.23</v>
          </cell>
          <cell r="AL397">
            <v>28.95</v>
          </cell>
          <cell r="AM397">
            <v>29.67</v>
          </cell>
          <cell r="AN397">
            <v>30.39</v>
          </cell>
          <cell r="AO397">
            <v>31.11</v>
          </cell>
          <cell r="AP397">
            <v>31.83</v>
          </cell>
          <cell r="AQ397">
            <v>32.549999999999997</v>
          </cell>
          <cell r="AR397">
            <v>33.270000000000003</v>
          </cell>
          <cell r="AS397">
            <v>33.99</v>
          </cell>
          <cell r="AT397">
            <v>34.71</v>
          </cell>
          <cell r="AU397">
            <v>35.43</v>
          </cell>
          <cell r="AV397">
            <v>36.15</v>
          </cell>
          <cell r="AW397">
            <v>36.869999999999997</v>
          </cell>
          <cell r="AX397">
            <v>37.590000000000003</v>
          </cell>
          <cell r="AY397">
            <v>38.31</v>
          </cell>
          <cell r="AZ397">
            <v>39.020000000000003</v>
          </cell>
          <cell r="BA397">
            <v>39.74</v>
          </cell>
          <cell r="BB397">
            <v>40.46</v>
          </cell>
          <cell r="BC397">
            <v>32.340000000000003</v>
          </cell>
        </row>
        <row r="398">
          <cell r="AD398">
            <v>29</v>
          </cell>
          <cell r="AE398">
            <v>23.51</v>
          </cell>
          <cell r="AF398">
            <v>24.34</v>
          </cell>
          <cell r="AG398">
            <v>25.17</v>
          </cell>
          <cell r="AH398">
            <v>26.99</v>
          </cell>
          <cell r="AI398">
            <v>27.73</v>
          </cell>
          <cell r="AJ398">
            <v>28.48</v>
          </cell>
          <cell r="AK398">
            <v>29.22</v>
          </cell>
          <cell r="AL398">
            <v>29.97</v>
          </cell>
          <cell r="AM398">
            <v>30.71</v>
          </cell>
          <cell r="AN398">
            <v>31.46</v>
          </cell>
          <cell r="AO398">
            <v>32.200000000000003</v>
          </cell>
          <cell r="AP398">
            <v>32.950000000000003</v>
          </cell>
          <cell r="AQ398">
            <v>33.69</v>
          </cell>
          <cell r="AR398">
            <v>34.44</v>
          </cell>
          <cell r="AS398">
            <v>35.19</v>
          </cell>
          <cell r="AT398">
            <v>35.93</v>
          </cell>
          <cell r="AU398">
            <v>36.68</v>
          </cell>
          <cell r="AV398">
            <v>37.42</v>
          </cell>
          <cell r="AW398">
            <v>38.17</v>
          </cell>
          <cell r="AX398">
            <v>38.909999999999997</v>
          </cell>
          <cell r="AY398">
            <v>39.659999999999997</v>
          </cell>
          <cell r="AZ398">
            <v>40.4</v>
          </cell>
          <cell r="BA398">
            <v>41.15</v>
          </cell>
          <cell r="BB398">
            <v>41.89</v>
          </cell>
          <cell r="BC398">
            <v>33.479999999999997</v>
          </cell>
        </row>
        <row r="399">
          <cell r="AD399">
            <v>30</v>
          </cell>
          <cell r="AE399">
            <v>24.31</v>
          </cell>
          <cell r="AF399">
            <v>25.17</v>
          </cell>
          <cell r="AG399">
            <v>26.03</v>
          </cell>
          <cell r="AH399">
            <v>27.91</v>
          </cell>
          <cell r="AI399">
            <v>28.68</v>
          </cell>
          <cell r="AJ399">
            <v>29.45</v>
          </cell>
          <cell r="AK399">
            <v>30.22</v>
          </cell>
          <cell r="AL399">
            <v>30.99</v>
          </cell>
          <cell r="AM399">
            <v>31.76</v>
          </cell>
          <cell r="AN399">
            <v>32.53</v>
          </cell>
          <cell r="AO399">
            <v>33.299999999999997</v>
          </cell>
          <cell r="AP399">
            <v>34.07</v>
          </cell>
          <cell r="AQ399">
            <v>34.840000000000003</v>
          </cell>
          <cell r="AR399">
            <v>35.619999999999997</v>
          </cell>
          <cell r="AS399">
            <v>36.39</v>
          </cell>
          <cell r="AT399">
            <v>37.159999999999997</v>
          </cell>
          <cell r="AU399">
            <v>37.93</v>
          </cell>
          <cell r="AV399">
            <v>38.700000000000003</v>
          </cell>
          <cell r="AW399">
            <v>39.47</v>
          </cell>
          <cell r="AX399">
            <v>40.24</v>
          </cell>
          <cell r="AY399">
            <v>41.01</v>
          </cell>
          <cell r="AZ399">
            <v>41.78</v>
          </cell>
          <cell r="BA399">
            <v>42.55</v>
          </cell>
          <cell r="BB399">
            <v>43.33</v>
          </cell>
          <cell r="BC399">
            <v>34.630000000000003</v>
          </cell>
        </row>
        <row r="400">
          <cell r="AD400">
            <v>31</v>
          </cell>
          <cell r="AE400">
            <v>25.11</v>
          </cell>
          <cell r="AF400">
            <v>26</v>
          </cell>
          <cell r="AG400">
            <v>26.88</v>
          </cell>
          <cell r="AH400">
            <v>28.82</v>
          </cell>
          <cell r="AI400">
            <v>29.62</v>
          </cell>
          <cell r="AJ400">
            <v>30.42</v>
          </cell>
          <cell r="AK400">
            <v>31.21</v>
          </cell>
          <cell r="AL400">
            <v>32.01</v>
          </cell>
          <cell r="AM400">
            <v>32.81</v>
          </cell>
          <cell r="AN400">
            <v>33.6</v>
          </cell>
          <cell r="AO400">
            <v>34.4</v>
          </cell>
          <cell r="AP400">
            <v>35.200000000000003</v>
          </cell>
          <cell r="AQ400">
            <v>35.99</v>
          </cell>
          <cell r="AR400">
            <v>36.79</v>
          </cell>
          <cell r="AS400">
            <v>37.590000000000003</v>
          </cell>
          <cell r="AT400">
            <v>38.380000000000003</v>
          </cell>
          <cell r="AU400">
            <v>39.18</v>
          </cell>
          <cell r="AV400">
            <v>39.979999999999997</v>
          </cell>
          <cell r="AW400">
            <v>40.770000000000003</v>
          </cell>
          <cell r="AX400">
            <v>41.57</v>
          </cell>
          <cell r="AY400">
            <v>42.37</v>
          </cell>
          <cell r="AZ400">
            <v>43.16</v>
          </cell>
          <cell r="BA400">
            <v>43.96</v>
          </cell>
          <cell r="BB400">
            <v>44.76</v>
          </cell>
          <cell r="BC400">
            <v>35.770000000000003</v>
          </cell>
        </row>
        <row r="401">
          <cell r="AD401">
            <v>32</v>
          </cell>
          <cell r="AE401">
            <v>25.91</v>
          </cell>
          <cell r="AF401">
            <v>26.82</v>
          </cell>
          <cell r="AG401">
            <v>27.74</v>
          </cell>
          <cell r="AH401">
            <v>29.74</v>
          </cell>
          <cell r="AI401">
            <v>30.56</v>
          </cell>
          <cell r="AJ401">
            <v>31.38</v>
          </cell>
          <cell r="AK401">
            <v>32.21</v>
          </cell>
          <cell r="AL401">
            <v>33.03</v>
          </cell>
          <cell r="AM401">
            <v>33.85</v>
          </cell>
          <cell r="AN401">
            <v>34.67</v>
          </cell>
          <cell r="AO401">
            <v>35.5</v>
          </cell>
          <cell r="AP401">
            <v>36.32</v>
          </cell>
          <cell r="AQ401">
            <v>37.14</v>
          </cell>
          <cell r="AR401">
            <v>37.96</v>
          </cell>
          <cell r="AS401">
            <v>38.79</v>
          </cell>
          <cell r="AT401">
            <v>39.61</v>
          </cell>
          <cell r="AU401">
            <v>40.43</v>
          </cell>
          <cell r="AV401">
            <v>41.25</v>
          </cell>
          <cell r="AW401">
            <v>42.08</v>
          </cell>
          <cell r="AX401">
            <v>42.9</v>
          </cell>
          <cell r="AY401">
            <v>43.72</v>
          </cell>
          <cell r="AZ401">
            <v>44.54</v>
          </cell>
          <cell r="BA401">
            <v>45.36</v>
          </cell>
          <cell r="BB401">
            <v>46.19</v>
          </cell>
          <cell r="BC401">
            <v>36.909999999999997</v>
          </cell>
        </row>
        <row r="402">
          <cell r="AD402">
            <v>33</v>
          </cell>
          <cell r="AE402">
            <v>26.71</v>
          </cell>
          <cell r="AF402">
            <v>27.65</v>
          </cell>
          <cell r="AG402">
            <v>28.6</v>
          </cell>
          <cell r="AH402">
            <v>30.66</v>
          </cell>
          <cell r="AI402">
            <v>31.5</v>
          </cell>
          <cell r="AJ402">
            <v>32.35</v>
          </cell>
          <cell r="AK402">
            <v>33.200000000000003</v>
          </cell>
          <cell r="AL402">
            <v>34.049999999999997</v>
          </cell>
          <cell r="AM402">
            <v>34.9</v>
          </cell>
          <cell r="AN402">
            <v>35.74</v>
          </cell>
          <cell r="AO402">
            <v>36.590000000000003</v>
          </cell>
          <cell r="AP402">
            <v>37.44</v>
          </cell>
          <cell r="AQ402">
            <v>38.29</v>
          </cell>
          <cell r="AR402">
            <v>39.14</v>
          </cell>
          <cell r="AS402">
            <v>39.99</v>
          </cell>
          <cell r="AT402">
            <v>40.83</v>
          </cell>
          <cell r="AU402">
            <v>41.68</v>
          </cell>
          <cell r="AV402">
            <v>42.53</v>
          </cell>
          <cell r="AW402">
            <v>43.38</v>
          </cell>
          <cell r="AX402">
            <v>44.23</v>
          </cell>
          <cell r="AY402">
            <v>45.07</v>
          </cell>
          <cell r="AZ402">
            <v>45.92</v>
          </cell>
          <cell r="BA402">
            <v>46.77</v>
          </cell>
          <cell r="BB402">
            <v>47.62</v>
          </cell>
          <cell r="BC402">
            <v>38.06</v>
          </cell>
        </row>
        <row r="403">
          <cell r="AD403">
            <v>34</v>
          </cell>
          <cell r="AE403">
            <v>27.51</v>
          </cell>
          <cell r="AF403">
            <v>28.48</v>
          </cell>
          <cell r="AG403">
            <v>29.46</v>
          </cell>
          <cell r="AH403">
            <v>31.57</v>
          </cell>
          <cell r="AI403">
            <v>32.450000000000003</v>
          </cell>
          <cell r="AJ403">
            <v>33.32</v>
          </cell>
          <cell r="AK403">
            <v>34.19</v>
          </cell>
          <cell r="AL403">
            <v>35.07</v>
          </cell>
          <cell r="AM403">
            <v>35.94</v>
          </cell>
          <cell r="AN403">
            <v>36.82</v>
          </cell>
          <cell r="AO403">
            <v>37.69</v>
          </cell>
          <cell r="AP403">
            <v>38.56</v>
          </cell>
          <cell r="AQ403">
            <v>39.44</v>
          </cell>
          <cell r="AR403">
            <v>40.31</v>
          </cell>
          <cell r="AS403">
            <v>41.19</v>
          </cell>
          <cell r="AT403">
            <v>42.06</v>
          </cell>
          <cell r="AU403">
            <v>42.93</v>
          </cell>
          <cell r="AV403">
            <v>43.81</v>
          </cell>
          <cell r="AW403">
            <v>44.68</v>
          </cell>
          <cell r="AX403">
            <v>45.55</v>
          </cell>
          <cell r="AY403">
            <v>46.43</v>
          </cell>
          <cell r="AZ403">
            <v>47.3</v>
          </cell>
          <cell r="BA403">
            <v>48.18</v>
          </cell>
          <cell r="BB403">
            <v>49.05</v>
          </cell>
          <cell r="BC403">
            <v>39.200000000000003</v>
          </cell>
        </row>
        <row r="404">
          <cell r="AD404">
            <v>35</v>
          </cell>
          <cell r="AE404">
            <v>28.31</v>
          </cell>
          <cell r="AF404">
            <v>29.31</v>
          </cell>
          <cell r="AG404">
            <v>30.31</v>
          </cell>
          <cell r="AH404">
            <v>32.49</v>
          </cell>
          <cell r="AI404">
            <v>33.39</v>
          </cell>
          <cell r="AJ404">
            <v>34.29</v>
          </cell>
          <cell r="AK404">
            <v>35.19</v>
          </cell>
          <cell r="AL404">
            <v>36.090000000000003</v>
          </cell>
          <cell r="AM404">
            <v>36.99</v>
          </cell>
          <cell r="AN404">
            <v>37.89</v>
          </cell>
          <cell r="AO404">
            <v>38.79</v>
          </cell>
          <cell r="AP404">
            <v>39.69</v>
          </cell>
          <cell r="AQ404">
            <v>40.590000000000003</v>
          </cell>
          <cell r="AR404">
            <v>41.48</v>
          </cell>
          <cell r="AS404">
            <v>42.38</v>
          </cell>
          <cell r="AT404">
            <v>43.28</v>
          </cell>
          <cell r="AU404">
            <v>44.18</v>
          </cell>
          <cell r="AV404">
            <v>45.08</v>
          </cell>
          <cell r="AW404">
            <v>45.98</v>
          </cell>
          <cell r="AX404">
            <v>46.88</v>
          </cell>
          <cell r="AY404">
            <v>47.78</v>
          </cell>
          <cell r="AZ404">
            <v>48.68</v>
          </cell>
          <cell r="BA404">
            <v>49.58</v>
          </cell>
          <cell r="BB404">
            <v>50.48</v>
          </cell>
          <cell r="BC404">
            <v>40.340000000000003</v>
          </cell>
        </row>
        <row r="405">
          <cell r="AD405">
            <v>36</v>
          </cell>
          <cell r="AE405">
            <v>29.11</v>
          </cell>
          <cell r="AF405">
            <v>30.14</v>
          </cell>
          <cell r="AG405">
            <v>31.17</v>
          </cell>
          <cell r="AH405">
            <v>33.409999999999997</v>
          </cell>
          <cell r="AI405">
            <v>34.33</v>
          </cell>
          <cell r="AJ405">
            <v>35.26</v>
          </cell>
          <cell r="AK405">
            <v>36.19</v>
          </cell>
          <cell r="AL405">
            <v>37.11</v>
          </cell>
          <cell r="AM405">
            <v>38.04</v>
          </cell>
          <cell r="AN405">
            <v>38.96</v>
          </cell>
          <cell r="AO405">
            <v>39.89</v>
          </cell>
          <cell r="AP405">
            <v>40.81</v>
          </cell>
          <cell r="AQ405">
            <v>41.74</v>
          </cell>
          <cell r="AR405">
            <v>42.66</v>
          </cell>
          <cell r="AS405">
            <v>43.59</v>
          </cell>
          <cell r="AT405">
            <v>44.51</v>
          </cell>
          <cell r="AU405">
            <v>45.44</v>
          </cell>
          <cell r="AV405">
            <v>46.36</v>
          </cell>
          <cell r="AW405">
            <v>47.29</v>
          </cell>
          <cell r="AX405">
            <v>48.21</v>
          </cell>
          <cell r="AY405">
            <v>49.14</v>
          </cell>
          <cell r="AZ405">
            <v>50.06</v>
          </cell>
          <cell r="BA405">
            <v>50.99</v>
          </cell>
          <cell r="BB405">
            <v>51.91</v>
          </cell>
          <cell r="BC405">
            <v>41.49</v>
          </cell>
        </row>
        <row r="406">
          <cell r="AD406">
            <v>37</v>
          </cell>
          <cell r="AE406">
            <v>29.91</v>
          </cell>
          <cell r="AF406">
            <v>30.97</v>
          </cell>
          <cell r="AG406">
            <v>32.03</v>
          </cell>
          <cell r="AH406">
            <v>34.32</v>
          </cell>
          <cell r="AI406">
            <v>35.28</v>
          </cell>
          <cell r="AJ406">
            <v>36.229999999999997</v>
          </cell>
          <cell r="AK406">
            <v>37.18</v>
          </cell>
          <cell r="AL406">
            <v>38.130000000000003</v>
          </cell>
          <cell r="AM406">
            <v>39.08</v>
          </cell>
          <cell r="AN406">
            <v>40.03</v>
          </cell>
          <cell r="AO406">
            <v>40.98</v>
          </cell>
          <cell r="AP406">
            <v>41.93</v>
          </cell>
          <cell r="AQ406">
            <v>42.88</v>
          </cell>
          <cell r="AR406">
            <v>43.83</v>
          </cell>
          <cell r="AS406">
            <v>44.78</v>
          </cell>
          <cell r="AT406">
            <v>45.74</v>
          </cell>
          <cell r="AU406">
            <v>46.69</v>
          </cell>
          <cell r="AV406">
            <v>47.64</v>
          </cell>
          <cell r="AW406">
            <v>48.59</v>
          </cell>
          <cell r="AX406">
            <v>49.54</v>
          </cell>
          <cell r="AY406">
            <v>50.49</v>
          </cell>
          <cell r="AZ406">
            <v>51.44</v>
          </cell>
          <cell r="BA406">
            <v>52.39</v>
          </cell>
          <cell r="BB406">
            <v>53.34</v>
          </cell>
          <cell r="BC406">
            <v>42.63</v>
          </cell>
        </row>
        <row r="407">
          <cell r="AD407">
            <v>38</v>
          </cell>
          <cell r="AE407">
            <v>30.71</v>
          </cell>
          <cell r="AF407">
            <v>31.79</v>
          </cell>
          <cell r="AG407">
            <v>32.880000000000003</v>
          </cell>
          <cell r="AH407">
            <v>35.24</v>
          </cell>
          <cell r="AI407">
            <v>36.22</v>
          </cell>
          <cell r="AJ407">
            <v>37.200000000000003</v>
          </cell>
          <cell r="AK407">
            <v>38.17</v>
          </cell>
          <cell r="AL407">
            <v>39.15</v>
          </cell>
          <cell r="AM407">
            <v>40.130000000000003</v>
          </cell>
          <cell r="AN407">
            <v>41.1</v>
          </cell>
          <cell r="AO407">
            <v>42.08</v>
          </cell>
          <cell r="AP407">
            <v>43.05</v>
          </cell>
          <cell r="AQ407">
            <v>44.03</v>
          </cell>
          <cell r="AR407">
            <v>45.01</v>
          </cell>
          <cell r="AS407">
            <v>45.98</v>
          </cell>
          <cell r="AT407">
            <v>46.96</v>
          </cell>
          <cell r="AU407">
            <v>47.94</v>
          </cell>
          <cell r="AV407">
            <v>48.91</v>
          </cell>
          <cell r="AW407">
            <v>49.89</v>
          </cell>
          <cell r="AX407">
            <v>50.87</v>
          </cell>
          <cell r="AY407">
            <v>51.84</v>
          </cell>
          <cell r="AZ407">
            <v>52.82</v>
          </cell>
          <cell r="BA407">
            <v>53.8</v>
          </cell>
          <cell r="BB407">
            <v>54.77</v>
          </cell>
          <cell r="BC407">
            <v>43.77</v>
          </cell>
        </row>
        <row r="408">
          <cell r="AD408">
            <v>39</v>
          </cell>
          <cell r="AE408">
            <v>31.51</v>
          </cell>
          <cell r="AF408">
            <v>32.619999999999997</v>
          </cell>
          <cell r="AG408">
            <v>33.74</v>
          </cell>
          <cell r="AH408">
            <v>36.159999999999997</v>
          </cell>
          <cell r="AI408">
            <v>37.17</v>
          </cell>
          <cell r="AJ408">
            <v>38.17</v>
          </cell>
          <cell r="AK408">
            <v>39.17</v>
          </cell>
          <cell r="AL408">
            <v>40.17</v>
          </cell>
          <cell r="AM408">
            <v>41.17</v>
          </cell>
          <cell r="AN408">
            <v>42.18</v>
          </cell>
          <cell r="AO408">
            <v>43.18</v>
          </cell>
          <cell r="AP408">
            <v>44.18</v>
          </cell>
          <cell r="AQ408">
            <v>45.18</v>
          </cell>
          <cell r="AR408">
            <v>46.19</v>
          </cell>
          <cell r="AS408">
            <v>47.19</v>
          </cell>
          <cell r="AT408">
            <v>48.19</v>
          </cell>
          <cell r="AU408">
            <v>49.19</v>
          </cell>
          <cell r="AV408">
            <v>50.2</v>
          </cell>
          <cell r="AW408">
            <v>51.2</v>
          </cell>
          <cell r="AX408">
            <v>52.2</v>
          </cell>
          <cell r="AY408">
            <v>53.2</v>
          </cell>
          <cell r="AZ408">
            <v>54.2</v>
          </cell>
          <cell r="BA408">
            <v>55.21</v>
          </cell>
          <cell r="BB408">
            <v>56.21</v>
          </cell>
          <cell r="BC408">
            <v>44.92</v>
          </cell>
        </row>
        <row r="409">
          <cell r="AD409">
            <v>40</v>
          </cell>
          <cell r="AE409">
            <v>32.299999999999997</v>
          </cell>
          <cell r="AF409">
            <v>33.450000000000003</v>
          </cell>
          <cell r="AG409">
            <v>34.6</v>
          </cell>
          <cell r="AH409">
            <v>37.08</v>
          </cell>
          <cell r="AI409">
            <v>38.11</v>
          </cell>
          <cell r="AJ409">
            <v>39.130000000000003</v>
          </cell>
          <cell r="AK409">
            <v>40.159999999999997</v>
          </cell>
          <cell r="AL409">
            <v>41.19</v>
          </cell>
          <cell r="AM409">
            <v>42.22</v>
          </cell>
          <cell r="AN409">
            <v>43.25</v>
          </cell>
          <cell r="AO409">
            <v>44.27</v>
          </cell>
          <cell r="AP409">
            <v>45.3</v>
          </cell>
          <cell r="AQ409">
            <v>46.33</v>
          </cell>
          <cell r="AR409">
            <v>47.36</v>
          </cell>
          <cell r="AS409">
            <v>48.39</v>
          </cell>
          <cell r="AT409">
            <v>49.41</v>
          </cell>
          <cell r="AU409">
            <v>50.44</v>
          </cell>
          <cell r="AV409">
            <v>51.47</v>
          </cell>
          <cell r="AW409">
            <v>52.5</v>
          </cell>
          <cell r="AX409">
            <v>53.53</v>
          </cell>
          <cell r="AY409">
            <v>54.55</v>
          </cell>
          <cell r="AZ409">
            <v>55.58</v>
          </cell>
          <cell r="BA409">
            <v>56.61</v>
          </cell>
          <cell r="BB409">
            <v>57.64</v>
          </cell>
          <cell r="BC409">
            <v>46.06</v>
          </cell>
        </row>
        <row r="410">
          <cell r="AD410">
            <v>41</v>
          </cell>
          <cell r="AE410">
            <v>33.1</v>
          </cell>
          <cell r="AF410">
            <v>34.28</v>
          </cell>
          <cell r="AG410">
            <v>35.450000000000003</v>
          </cell>
          <cell r="AH410">
            <v>37.99</v>
          </cell>
          <cell r="AI410">
            <v>39.049999999999997</v>
          </cell>
          <cell r="AJ410">
            <v>40.1</v>
          </cell>
          <cell r="AK410">
            <v>41.16</v>
          </cell>
          <cell r="AL410">
            <v>42.21</v>
          </cell>
          <cell r="AM410">
            <v>43.26</v>
          </cell>
          <cell r="AN410">
            <v>44.32</v>
          </cell>
          <cell r="AO410">
            <v>45.37</v>
          </cell>
          <cell r="AP410">
            <v>46.42</v>
          </cell>
          <cell r="AQ410">
            <v>47.48</v>
          </cell>
          <cell r="AR410">
            <v>48.53</v>
          </cell>
          <cell r="AS410">
            <v>49.59</v>
          </cell>
          <cell r="AT410">
            <v>50.64</v>
          </cell>
          <cell r="AU410">
            <v>51.69</v>
          </cell>
          <cell r="AV410">
            <v>52.75</v>
          </cell>
          <cell r="AW410">
            <v>53.8</v>
          </cell>
          <cell r="AX410">
            <v>54.85</v>
          </cell>
          <cell r="AY410">
            <v>55.91</v>
          </cell>
          <cell r="AZ410">
            <v>56.96</v>
          </cell>
          <cell r="BA410">
            <v>58.02</v>
          </cell>
          <cell r="BB410">
            <v>59.07</v>
          </cell>
          <cell r="BC410">
            <v>47.2</v>
          </cell>
        </row>
        <row r="411">
          <cell r="AD411">
            <v>42</v>
          </cell>
          <cell r="AE411">
            <v>33.9</v>
          </cell>
          <cell r="AF411">
            <v>35.11</v>
          </cell>
          <cell r="AG411">
            <v>36.31</v>
          </cell>
          <cell r="AH411">
            <v>38.92</v>
          </cell>
          <cell r="AI411">
            <v>39.99</v>
          </cell>
          <cell r="AJ411">
            <v>41.07</v>
          </cell>
          <cell r="AK411">
            <v>42.15</v>
          </cell>
          <cell r="AL411">
            <v>43.23</v>
          </cell>
          <cell r="AM411">
            <v>44.31</v>
          </cell>
          <cell r="AN411">
            <v>45.39</v>
          </cell>
          <cell r="AO411">
            <v>46.47</v>
          </cell>
          <cell r="AP411">
            <v>47.55</v>
          </cell>
          <cell r="AQ411">
            <v>48.63</v>
          </cell>
          <cell r="AR411">
            <v>49.71</v>
          </cell>
          <cell r="AS411">
            <v>50.79</v>
          </cell>
          <cell r="AT411">
            <v>51.87</v>
          </cell>
          <cell r="AU411">
            <v>52.95</v>
          </cell>
          <cell r="AV411">
            <v>54.03</v>
          </cell>
          <cell r="AW411">
            <v>55.11</v>
          </cell>
          <cell r="AX411">
            <v>56.19</v>
          </cell>
          <cell r="AY411">
            <v>57.27</v>
          </cell>
          <cell r="AZ411">
            <v>58.34</v>
          </cell>
          <cell r="BA411">
            <v>59.42</v>
          </cell>
          <cell r="BB411">
            <v>60.5</v>
          </cell>
          <cell r="BC411">
            <v>48.35</v>
          </cell>
        </row>
        <row r="412">
          <cell r="AD412">
            <v>43</v>
          </cell>
          <cell r="AE412">
            <v>34.700000000000003</v>
          </cell>
          <cell r="AF412">
            <v>35.94</v>
          </cell>
          <cell r="AG412">
            <v>37.17</v>
          </cell>
          <cell r="AH412">
            <v>39.83</v>
          </cell>
          <cell r="AI412">
            <v>40.93</v>
          </cell>
          <cell r="AJ412">
            <v>42.04</v>
          </cell>
          <cell r="AK412">
            <v>43.14</v>
          </cell>
          <cell r="AL412">
            <v>44.25</v>
          </cell>
          <cell r="AM412">
            <v>45.35</v>
          </cell>
          <cell r="AN412">
            <v>46.46</v>
          </cell>
          <cell r="AO412">
            <v>47.56</v>
          </cell>
          <cell r="AP412">
            <v>48.67</v>
          </cell>
          <cell r="AQ412">
            <v>49.77</v>
          </cell>
          <cell r="AR412">
            <v>50.88</v>
          </cell>
          <cell r="AS412">
            <v>51.98</v>
          </cell>
          <cell r="AT412">
            <v>53.09</v>
          </cell>
          <cell r="AU412">
            <v>54.19</v>
          </cell>
          <cell r="AV412">
            <v>55.3</v>
          </cell>
          <cell r="AW412">
            <v>56.4</v>
          </cell>
          <cell r="AX412">
            <v>57.51</v>
          </cell>
          <cell r="AY412">
            <v>58.61</v>
          </cell>
          <cell r="AZ412">
            <v>59.72</v>
          </cell>
          <cell r="BA412">
            <v>60.82</v>
          </cell>
          <cell r="BB412">
            <v>61.93</v>
          </cell>
          <cell r="BC412">
            <v>49.49</v>
          </cell>
        </row>
        <row r="413">
          <cell r="AD413">
            <v>44</v>
          </cell>
          <cell r="AE413">
            <v>35.5</v>
          </cell>
          <cell r="AF413">
            <v>36.76</v>
          </cell>
          <cell r="AG413">
            <v>38.03</v>
          </cell>
          <cell r="AH413">
            <v>40.75</v>
          </cell>
          <cell r="AI413">
            <v>41.88</v>
          </cell>
          <cell r="AJ413">
            <v>43.01</v>
          </cell>
          <cell r="AK413">
            <v>44.14</v>
          </cell>
          <cell r="AL413">
            <v>45.27</v>
          </cell>
          <cell r="AM413">
            <v>46.4</v>
          </cell>
          <cell r="AN413">
            <v>47.53</v>
          </cell>
          <cell r="AO413">
            <v>48.66</v>
          </cell>
          <cell r="AP413">
            <v>49.79</v>
          </cell>
          <cell r="AQ413">
            <v>50.92</v>
          </cell>
          <cell r="AR413">
            <v>52.06</v>
          </cell>
          <cell r="AS413">
            <v>53.19</v>
          </cell>
          <cell r="AT413">
            <v>54.32</v>
          </cell>
          <cell r="AU413">
            <v>55.45</v>
          </cell>
          <cell r="AV413">
            <v>56.58</v>
          </cell>
          <cell r="AW413">
            <v>57.71</v>
          </cell>
          <cell r="AX413">
            <v>58.84</v>
          </cell>
          <cell r="AY413">
            <v>59.97</v>
          </cell>
          <cell r="AZ413">
            <v>61.1</v>
          </cell>
          <cell r="BA413">
            <v>62.23</v>
          </cell>
          <cell r="BB413">
            <v>63.36</v>
          </cell>
          <cell r="BC413">
            <v>50.63</v>
          </cell>
        </row>
        <row r="414">
          <cell r="AD414">
            <v>45</v>
          </cell>
          <cell r="AE414">
            <v>36.299999999999997</v>
          </cell>
          <cell r="AF414">
            <v>37.590000000000003</v>
          </cell>
          <cell r="AG414">
            <v>38.880000000000003</v>
          </cell>
          <cell r="AH414">
            <v>41.67</v>
          </cell>
          <cell r="AI414">
            <v>42.82</v>
          </cell>
          <cell r="AJ414">
            <v>43.98</v>
          </cell>
          <cell r="AK414">
            <v>45.13</v>
          </cell>
          <cell r="AL414">
            <v>46.29</v>
          </cell>
          <cell r="AM414">
            <v>47.45</v>
          </cell>
          <cell r="AN414">
            <v>48.6</v>
          </cell>
          <cell r="AO414">
            <v>49.76</v>
          </cell>
          <cell r="AP414">
            <v>50.92</v>
          </cell>
          <cell r="AQ414">
            <v>52.07</v>
          </cell>
          <cell r="AR414">
            <v>53.23</v>
          </cell>
          <cell r="AS414">
            <v>54.39</v>
          </cell>
          <cell r="AT414">
            <v>55.54</v>
          </cell>
          <cell r="AU414">
            <v>56.7</v>
          </cell>
          <cell r="AV414">
            <v>57.86</v>
          </cell>
          <cell r="AW414">
            <v>59.01</v>
          </cell>
          <cell r="AX414">
            <v>60.17</v>
          </cell>
          <cell r="AY414">
            <v>61.33</v>
          </cell>
          <cell r="AZ414">
            <v>62.48</v>
          </cell>
          <cell r="BA414">
            <v>63.64</v>
          </cell>
          <cell r="BB414">
            <v>64.8</v>
          </cell>
          <cell r="BC414">
            <v>51.78</v>
          </cell>
        </row>
        <row r="415">
          <cell r="AD415">
            <v>46</v>
          </cell>
          <cell r="AE415">
            <v>37.1</v>
          </cell>
          <cell r="AF415">
            <v>38.42</v>
          </cell>
          <cell r="AG415">
            <v>39.74</v>
          </cell>
          <cell r="AH415">
            <v>42.59</v>
          </cell>
          <cell r="AI415">
            <v>43.77</v>
          </cell>
          <cell r="AJ415">
            <v>44.95</v>
          </cell>
          <cell r="AK415">
            <v>46.13</v>
          </cell>
          <cell r="AL415">
            <v>47.31</v>
          </cell>
          <cell r="AM415">
            <v>48.5</v>
          </cell>
          <cell r="AN415">
            <v>49.68</v>
          </cell>
          <cell r="AO415">
            <v>50.86</v>
          </cell>
          <cell r="AP415">
            <v>52.04</v>
          </cell>
          <cell r="AQ415">
            <v>53.23</v>
          </cell>
          <cell r="AR415">
            <v>54.41</v>
          </cell>
          <cell r="AS415">
            <v>55.59</v>
          </cell>
          <cell r="AT415">
            <v>56.77</v>
          </cell>
          <cell r="AU415">
            <v>57.95</v>
          </cell>
          <cell r="AV415">
            <v>59.14</v>
          </cell>
          <cell r="AW415">
            <v>60.32</v>
          </cell>
          <cell r="AX415">
            <v>61.5</v>
          </cell>
          <cell r="AY415">
            <v>62.68</v>
          </cell>
          <cell r="AZ415">
            <v>63.86</v>
          </cell>
          <cell r="BA415">
            <v>65.05</v>
          </cell>
          <cell r="BB415">
            <v>66.23</v>
          </cell>
          <cell r="BC415">
            <v>52.92</v>
          </cell>
        </row>
        <row r="416">
          <cell r="AD416">
            <v>47</v>
          </cell>
          <cell r="AE416">
            <v>37.9</v>
          </cell>
          <cell r="AF416">
            <v>39.25</v>
          </cell>
          <cell r="AG416">
            <v>40.6</v>
          </cell>
          <cell r="AH416">
            <v>43.5</v>
          </cell>
          <cell r="AI416">
            <v>44.71</v>
          </cell>
          <cell r="AJ416">
            <v>45.92</v>
          </cell>
          <cell r="AK416">
            <v>47.13</v>
          </cell>
          <cell r="AL416">
            <v>48.33</v>
          </cell>
          <cell r="AM416">
            <v>49.54</v>
          </cell>
          <cell r="AN416">
            <v>50.75</v>
          </cell>
          <cell r="AO416">
            <v>51.96</v>
          </cell>
          <cell r="AP416">
            <v>53.16</v>
          </cell>
          <cell r="AQ416">
            <v>54.37</v>
          </cell>
          <cell r="AR416">
            <v>55.58</v>
          </cell>
          <cell r="AS416">
            <v>56.79</v>
          </cell>
          <cell r="AT416">
            <v>58</v>
          </cell>
          <cell r="AU416">
            <v>59.2</v>
          </cell>
          <cell r="AV416">
            <v>60.41</v>
          </cell>
          <cell r="AW416">
            <v>61.62</v>
          </cell>
          <cell r="AX416">
            <v>62.83</v>
          </cell>
          <cell r="AY416">
            <v>64.040000000000006</v>
          </cell>
          <cell r="AZ416">
            <v>65.239999999999995</v>
          </cell>
          <cell r="BA416">
            <v>66.45</v>
          </cell>
          <cell r="BB416">
            <v>67.66</v>
          </cell>
          <cell r="BC416">
            <v>54.07</v>
          </cell>
        </row>
        <row r="417">
          <cell r="AD417">
            <v>48</v>
          </cell>
          <cell r="AE417">
            <v>38.700000000000003</v>
          </cell>
          <cell r="AF417">
            <v>40.08</v>
          </cell>
          <cell r="AG417">
            <v>41.45</v>
          </cell>
          <cell r="AH417">
            <v>44.41</v>
          </cell>
          <cell r="AI417">
            <v>45.65</v>
          </cell>
          <cell r="AJ417">
            <v>46.88</v>
          </cell>
          <cell r="AK417">
            <v>48.11</v>
          </cell>
          <cell r="AL417">
            <v>49.35</v>
          </cell>
          <cell r="AM417">
            <v>50.58</v>
          </cell>
          <cell r="AN417">
            <v>51.81</v>
          </cell>
          <cell r="AO417">
            <v>53.05</v>
          </cell>
          <cell r="AP417">
            <v>54.28</v>
          </cell>
          <cell r="AQ417">
            <v>55.52</v>
          </cell>
          <cell r="AR417">
            <v>56.75</v>
          </cell>
          <cell r="AS417">
            <v>57.98</v>
          </cell>
          <cell r="AT417">
            <v>59.22</v>
          </cell>
          <cell r="AU417">
            <v>60.45</v>
          </cell>
          <cell r="AV417">
            <v>61.68</v>
          </cell>
          <cell r="AW417">
            <v>62.92</v>
          </cell>
          <cell r="AX417">
            <v>64.150000000000006</v>
          </cell>
          <cell r="AY417">
            <v>65.38</v>
          </cell>
          <cell r="AZ417">
            <v>66.62</v>
          </cell>
          <cell r="BA417">
            <v>67.849999999999994</v>
          </cell>
          <cell r="BB417">
            <v>69.09</v>
          </cell>
          <cell r="BC417">
            <v>55.21</v>
          </cell>
        </row>
        <row r="418">
          <cell r="AD418">
            <v>49</v>
          </cell>
          <cell r="AE418">
            <v>39.5</v>
          </cell>
          <cell r="AF418">
            <v>40.909999999999997</v>
          </cell>
          <cell r="AG418">
            <v>42.31</v>
          </cell>
          <cell r="AH418">
            <v>45.33</v>
          </cell>
          <cell r="AI418">
            <v>46.59</v>
          </cell>
          <cell r="AJ418">
            <v>47.85</v>
          </cell>
          <cell r="AK418">
            <v>49.11</v>
          </cell>
          <cell r="AL418">
            <v>50.37</v>
          </cell>
          <cell r="AM418">
            <v>51.63</v>
          </cell>
          <cell r="AN418">
            <v>52.89</v>
          </cell>
          <cell r="AO418">
            <v>54.15</v>
          </cell>
          <cell r="AP418">
            <v>55.41</v>
          </cell>
          <cell r="AQ418">
            <v>56.67</v>
          </cell>
          <cell r="AR418">
            <v>57.93</v>
          </cell>
          <cell r="AS418">
            <v>59.19</v>
          </cell>
          <cell r="AT418">
            <v>60.45</v>
          </cell>
          <cell r="AU418">
            <v>61.71</v>
          </cell>
          <cell r="AV418">
            <v>62.96</v>
          </cell>
          <cell r="AW418">
            <v>64.22</v>
          </cell>
          <cell r="AX418">
            <v>65.48</v>
          </cell>
          <cell r="AY418">
            <v>66.739999999999995</v>
          </cell>
          <cell r="AZ418">
            <v>68</v>
          </cell>
          <cell r="BA418">
            <v>69.260000000000005</v>
          </cell>
          <cell r="BB418">
            <v>70.52</v>
          </cell>
          <cell r="BC418">
            <v>56.35</v>
          </cell>
        </row>
        <row r="419">
          <cell r="AD419">
            <v>50</v>
          </cell>
          <cell r="AE419">
            <v>40.299999999999997</v>
          </cell>
          <cell r="AF419">
            <v>41.73</v>
          </cell>
          <cell r="AG419">
            <v>43.17</v>
          </cell>
          <cell r="AH419">
            <v>46.25</v>
          </cell>
          <cell r="AI419">
            <v>47.54</v>
          </cell>
          <cell r="AJ419">
            <v>48.82</v>
          </cell>
          <cell r="AK419">
            <v>50.11</v>
          </cell>
          <cell r="AL419">
            <v>51.39</v>
          </cell>
          <cell r="AM419">
            <v>52.68</v>
          </cell>
          <cell r="AN419">
            <v>53.96</v>
          </cell>
          <cell r="AO419">
            <v>55.25</v>
          </cell>
          <cell r="AP419">
            <v>56.53</v>
          </cell>
          <cell r="AQ419">
            <v>57.82</v>
          </cell>
          <cell r="AR419">
            <v>59.1</v>
          </cell>
          <cell r="AS419">
            <v>60.39</v>
          </cell>
          <cell r="AT419">
            <v>61.67</v>
          </cell>
          <cell r="AU419">
            <v>62.96</v>
          </cell>
          <cell r="AV419">
            <v>64.239999999999995</v>
          </cell>
          <cell r="AW419">
            <v>65.53</v>
          </cell>
          <cell r="AX419">
            <v>66.81</v>
          </cell>
          <cell r="AY419">
            <v>68.099999999999994</v>
          </cell>
          <cell r="AZ419">
            <v>69.38</v>
          </cell>
          <cell r="BA419">
            <v>70.67</v>
          </cell>
          <cell r="BB419">
            <v>71.95</v>
          </cell>
          <cell r="BC419">
            <v>57.5</v>
          </cell>
        </row>
        <row r="420">
          <cell r="AD420">
            <v>51</v>
          </cell>
          <cell r="AE420">
            <v>41.1</v>
          </cell>
          <cell r="AF420">
            <v>42.56</v>
          </cell>
          <cell r="AG420">
            <v>44.02</v>
          </cell>
          <cell r="AH420">
            <v>47.17</v>
          </cell>
          <cell r="AI420">
            <v>48.48</v>
          </cell>
          <cell r="AJ420">
            <v>49.79</v>
          </cell>
          <cell r="AK420">
            <v>51.1</v>
          </cell>
          <cell r="AL420">
            <v>52.41</v>
          </cell>
          <cell r="AM420">
            <v>53.72</v>
          </cell>
          <cell r="AN420">
            <v>55.03</v>
          </cell>
          <cell r="AO420">
            <v>56.35</v>
          </cell>
          <cell r="AP420">
            <v>57.66</v>
          </cell>
          <cell r="AQ420">
            <v>58.97</v>
          </cell>
          <cell r="AR420">
            <v>60.28</v>
          </cell>
          <cell r="AS420">
            <v>61.59</v>
          </cell>
          <cell r="AT420">
            <v>62.9</v>
          </cell>
          <cell r="AU420">
            <v>64.209999999999994</v>
          </cell>
          <cell r="AV420">
            <v>65.52</v>
          </cell>
          <cell r="AW420">
            <v>66.83</v>
          </cell>
          <cell r="AX420">
            <v>68.14</v>
          </cell>
          <cell r="AY420">
            <v>69.45</v>
          </cell>
          <cell r="AZ420">
            <v>70.760000000000005</v>
          </cell>
          <cell r="BA420">
            <v>72.069999999999993</v>
          </cell>
          <cell r="BB420">
            <v>73.38</v>
          </cell>
          <cell r="BC420">
            <v>58.64</v>
          </cell>
        </row>
        <row r="421">
          <cell r="AD421">
            <v>52</v>
          </cell>
          <cell r="AE421">
            <v>41.9</v>
          </cell>
          <cell r="AF421">
            <v>43.39</v>
          </cell>
          <cell r="AG421">
            <v>44.88</v>
          </cell>
          <cell r="AH421">
            <v>48.08</v>
          </cell>
          <cell r="AI421">
            <v>49.42</v>
          </cell>
          <cell r="AJ421">
            <v>50.76</v>
          </cell>
          <cell r="AK421">
            <v>52.09</v>
          </cell>
          <cell r="AL421">
            <v>53.43</v>
          </cell>
          <cell r="AM421">
            <v>54.77</v>
          </cell>
          <cell r="AN421">
            <v>56.1</v>
          </cell>
          <cell r="AO421">
            <v>57.44</v>
          </cell>
          <cell r="AP421">
            <v>58.78</v>
          </cell>
          <cell r="AQ421">
            <v>60.11</v>
          </cell>
          <cell r="AR421">
            <v>61.45</v>
          </cell>
          <cell r="AS421">
            <v>62.78</v>
          </cell>
          <cell r="AT421">
            <v>64.12</v>
          </cell>
          <cell r="AU421">
            <v>65.459999999999994</v>
          </cell>
          <cell r="AV421">
            <v>66.790000000000006</v>
          </cell>
          <cell r="AW421">
            <v>68.13</v>
          </cell>
          <cell r="AX421">
            <v>69.47</v>
          </cell>
          <cell r="AY421">
            <v>70.8</v>
          </cell>
          <cell r="AZ421">
            <v>72.14</v>
          </cell>
          <cell r="BA421">
            <v>73.48</v>
          </cell>
          <cell r="BB421">
            <v>74.81</v>
          </cell>
          <cell r="BC421">
            <v>59.78</v>
          </cell>
        </row>
        <row r="422">
          <cell r="AD422">
            <v>53</v>
          </cell>
          <cell r="AE422">
            <v>42.7</v>
          </cell>
          <cell r="AF422">
            <v>44.22</v>
          </cell>
          <cell r="AG422">
            <v>45.74</v>
          </cell>
          <cell r="AH422">
            <v>49</v>
          </cell>
          <cell r="AI422">
            <v>50.36</v>
          </cell>
          <cell r="AJ422">
            <v>51.72</v>
          </cell>
          <cell r="AK422">
            <v>53.09</v>
          </cell>
          <cell r="AL422">
            <v>54.45</v>
          </cell>
          <cell r="AM422">
            <v>55.81</v>
          </cell>
          <cell r="AN422">
            <v>57.17</v>
          </cell>
          <cell r="AO422">
            <v>58.53</v>
          </cell>
          <cell r="AP422">
            <v>59.9</v>
          </cell>
          <cell r="AQ422">
            <v>61.26</v>
          </cell>
          <cell r="AR422">
            <v>62.62</v>
          </cell>
          <cell r="AS422">
            <v>63.98</v>
          </cell>
          <cell r="AT422">
            <v>65.34</v>
          </cell>
          <cell r="AU422">
            <v>66.709999999999994</v>
          </cell>
          <cell r="AV422">
            <v>68.069999999999993</v>
          </cell>
          <cell r="AW422">
            <v>69.430000000000007</v>
          </cell>
          <cell r="AX422">
            <v>70.790000000000006</v>
          </cell>
          <cell r="AY422">
            <v>72.16</v>
          </cell>
          <cell r="AZ422">
            <v>73.52</v>
          </cell>
          <cell r="BA422">
            <v>74.88</v>
          </cell>
          <cell r="BB422">
            <v>76.239999999999995</v>
          </cell>
          <cell r="BC422">
            <v>60.93</v>
          </cell>
        </row>
        <row r="423">
          <cell r="AD423">
            <v>54</v>
          </cell>
          <cell r="AE423">
            <v>43.5</v>
          </cell>
          <cell r="AF423">
            <v>45.05</v>
          </cell>
          <cell r="AG423">
            <v>46.59</v>
          </cell>
          <cell r="AH423">
            <v>49.92</v>
          </cell>
          <cell r="AI423">
            <v>51.31</v>
          </cell>
          <cell r="AJ423">
            <v>52.69</v>
          </cell>
          <cell r="AK423">
            <v>54.08</v>
          </cell>
          <cell r="AL423">
            <v>55.47</v>
          </cell>
          <cell r="AM423">
            <v>56.86</v>
          </cell>
          <cell r="AN423">
            <v>58.24</v>
          </cell>
          <cell r="AO423">
            <v>59.63</v>
          </cell>
          <cell r="AP423">
            <v>61.02</v>
          </cell>
          <cell r="AQ423">
            <v>62.41</v>
          </cell>
          <cell r="AR423">
            <v>63.8</v>
          </cell>
          <cell r="AS423">
            <v>65.180000000000007</v>
          </cell>
          <cell r="AT423">
            <v>66.569999999999993</v>
          </cell>
          <cell r="AU423">
            <v>67.959999999999994</v>
          </cell>
          <cell r="AV423">
            <v>69.349999999999994</v>
          </cell>
          <cell r="AW423">
            <v>70.73</v>
          </cell>
          <cell r="AX423">
            <v>72.12</v>
          </cell>
          <cell r="AY423">
            <v>73.510000000000005</v>
          </cell>
          <cell r="AZ423">
            <v>74.900000000000006</v>
          </cell>
          <cell r="BA423">
            <v>76.290000000000006</v>
          </cell>
          <cell r="BB423">
            <v>77.67</v>
          </cell>
          <cell r="BC423">
            <v>62.07</v>
          </cell>
        </row>
        <row r="424">
          <cell r="AD424">
            <v>55</v>
          </cell>
          <cell r="AE424">
            <v>44.3</v>
          </cell>
          <cell r="AF424">
            <v>45.88</v>
          </cell>
          <cell r="AG424">
            <v>47.45</v>
          </cell>
          <cell r="AH424">
            <v>50.84</v>
          </cell>
          <cell r="AI424">
            <v>52.25</v>
          </cell>
          <cell r="AJ424">
            <v>53.67</v>
          </cell>
          <cell r="AK424">
            <v>55.08</v>
          </cell>
          <cell r="AL424">
            <v>56.49</v>
          </cell>
          <cell r="AM424">
            <v>57.91</v>
          </cell>
          <cell r="AN424">
            <v>59.32</v>
          </cell>
          <cell r="AO424">
            <v>60.73</v>
          </cell>
          <cell r="AP424">
            <v>62.15</v>
          </cell>
          <cell r="AQ424">
            <v>63.56</v>
          </cell>
          <cell r="AR424">
            <v>64.97</v>
          </cell>
          <cell r="AS424">
            <v>66.39</v>
          </cell>
          <cell r="AT424">
            <v>67.8</v>
          </cell>
          <cell r="AU424">
            <v>96.21</v>
          </cell>
          <cell r="AV424">
            <v>70.63</v>
          </cell>
          <cell r="AW424">
            <v>72.040000000000006</v>
          </cell>
          <cell r="AX424">
            <v>73.45</v>
          </cell>
          <cell r="AY424">
            <v>74.87</v>
          </cell>
          <cell r="AZ424">
            <v>76.28</v>
          </cell>
          <cell r="BA424">
            <v>77.69</v>
          </cell>
          <cell r="BB424">
            <v>79.11</v>
          </cell>
          <cell r="BC424">
            <v>63.21</v>
          </cell>
        </row>
        <row r="425">
          <cell r="AD425">
            <v>56</v>
          </cell>
          <cell r="AE425">
            <v>45.1</v>
          </cell>
          <cell r="AF425">
            <v>46.7</v>
          </cell>
          <cell r="AG425">
            <v>48.31</v>
          </cell>
          <cell r="AH425">
            <v>51.75</v>
          </cell>
          <cell r="AI425">
            <v>53.19</v>
          </cell>
          <cell r="AJ425">
            <v>54.63</v>
          </cell>
          <cell r="AK425">
            <v>56.07</v>
          </cell>
          <cell r="AL425">
            <v>57.51</v>
          </cell>
          <cell r="AM425">
            <v>58.95</v>
          </cell>
          <cell r="AN425">
            <v>60.39</v>
          </cell>
          <cell r="AO425">
            <v>61.83</v>
          </cell>
          <cell r="AP425">
            <v>63.27</v>
          </cell>
          <cell r="AQ425">
            <v>64.7</v>
          </cell>
          <cell r="AR425">
            <v>66.14</v>
          </cell>
          <cell r="AS425">
            <v>67.58</v>
          </cell>
          <cell r="AT425">
            <v>69.02</v>
          </cell>
          <cell r="AU425">
            <v>70.459999999999994</v>
          </cell>
          <cell r="AV425">
            <v>71.900000000000006</v>
          </cell>
          <cell r="AW425">
            <v>73.34</v>
          </cell>
          <cell r="AX425">
            <v>74.78</v>
          </cell>
          <cell r="AY425">
            <v>76.22</v>
          </cell>
          <cell r="AZ425">
            <v>77.66</v>
          </cell>
          <cell r="BA425">
            <v>79.099999999999994</v>
          </cell>
          <cell r="BB425">
            <v>80.540000000000006</v>
          </cell>
          <cell r="BC425">
            <v>64.36</v>
          </cell>
        </row>
        <row r="426">
          <cell r="AD426">
            <v>57</v>
          </cell>
          <cell r="AE426">
            <v>45.9</v>
          </cell>
          <cell r="AF426">
            <v>47.53</v>
          </cell>
          <cell r="AG426">
            <v>49.17</v>
          </cell>
          <cell r="AH426">
            <v>52.67</v>
          </cell>
          <cell r="AI426">
            <v>54.13</v>
          </cell>
          <cell r="AJ426">
            <v>55.6</v>
          </cell>
          <cell r="AK426">
            <v>57.06</v>
          </cell>
          <cell r="AL426">
            <v>58.53</v>
          </cell>
          <cell r="AM426">
            <v>59.99</v>
          </cell>
          <cell r="AN426">
            <v>61.46</v>
          </cell>
          <cell r="AO426">
            <v>62.92</v>
          </cell>
          <cell r="AP426">
            <v>64.39</v>
          </cell>
          <cell r="AQ426">
            <v>65.849999999999994</v>
          </cell>
          <cell r="AR426">
            <v>67.319999999999993</v>
          </cell>
          <cell r="AS426">
            <v>68.78</v>
          </cell>
          <cell r="AT426">
            <v>70.25</v>
          </cell>
          <cell r="AU426">
            <v>71.709999999999994</v>
          </cell>
          <cell r="AV426">
            <v>73.180000000000007</v>
          </cell>
          <cell r="AW426">
            <v>74.64</v>
          </cell>
          <cell r="AX426">
            <v>76.11</v>
          </cell>
          <cell r="AY426">
            <v>77.569999999999993</v>
          </cell>
          <cell r="AZ426">
            <v>79.040000000000006</v>
          </cell>
          <cell r="BA426">
            <v>80.5</v>
          </cell>
          <cell r="BB426">
            <v>81.97</v>
          </cell>
          <cell r="BC426">
            <v>65.5</v>
          </cell>
        </row>
        <row r="427">
          <cell r="AD427">
            <v>58</v>
          </cell>
          <cell r="AE427">
            <v>46.7</v>
          </cell>
          <cell r="AF427">
            <v>48.36</v>
          </cell>
          <cell r="AG427">
            <v>50.02</v>
          </cell>
          <cell r="AH427">
            <v>53.59</v>
          </cell>
          <cell r="AI427">
            <v>55.08</v>
          </cell>
          <cell r="AJ427">
            <v>56.57</v>
          </cell>
          <cell r="AK427">
            <v>58.06</v>
          </cell>
          <cell r="AL427">
            <v>59.55</v>
          </cell>
          <cell r="AM427">
            <v>61.04</v>
          </cell>
          <cell r="AN427">
            <v>62.53</v>
          </cell>
          <cell r="AO427">
            <v>64.02</v>
          </cell>
          <cell r="AP427">
            <v>65.510000000000005</v>
          </cell>
          <cell r="AQ427">
            <v>67</v>
          </cell>
          <cell r="AR427">
            <v>68.489999999999995</v>
          </cell>
          <cell r="AS427">
            <v>69.98</v>
          </cell>
          <cell r="AT427">
            <v>71.47</v>
          </cell>
          <cell r="AU427">
            <v>72.959999999999994</v>
          </cell>
          <cell r="AV427">
            <v>74.45</v>
          </cell>
          <cell r="AW427">
            <v>75.94</v>
          </cell>
          <cell r="AX427">
            <v>77.44</v>
          </cell>
          <cell r="AY427">
            <v>78.930000000000007</v>
          </cell>
          <cell r="AZ427">
            <v>80.42</v>
          </cell>
          <cell r="BA427">
            <v>81.91</v>
          </cell>
          <cell r="BB427">
            <v>83.4</v>
          </cell>
          <cell r="BC427">
            <v>66.64</v>
          </cell>
        </row>
        <row r="428">
          <cell r="AD428">
            <v>59</v>
          </cell>
          <cell r="AE428">
            <v>47.5</v>
          </cell>
          <cell r="AF428">
            <v>49.19</v>
          </cell>
          <cell r="AG428">
            <v>50.88</v>
          </cell>
          <cell r="AH428">
            <v>54.51</v>
          </cell>
          <cell r="AI428">
            <v>56.02</v>
          </cell>
          <cell r="AJ428">
            <v>57.54</v>
          </cell>
          <cell r="AK428">
            <v>59.05</v>
          </cell>
          <cell r="AL428">
            <v>60.57</v>
          </cell>
          <cell r="AM428">
            <v>62.09</v>
          </cell>
          <cell r="AN428">
            <v>63.6</v>
          </cell>
          <cell r="AO428">
            <v>65.12</v>
          </cell>
          <cell r="AP428">
            <v>66.64</v>
          </cell>
          <cell r="AQ428">
            <v>68.150000000000006</v>
          </cell>
          <cell r="AR428">
            <v>69.67</v>
          </cell>
          <cell r="AS428">
            <v>71.180000000000007</v>
          </cell>
          <cell r="AT428">
            <v>72.7</v>
          </cell>
          <cell r="AU428">
            <v>74.22</v>
          </cell>
          <cell r="AV428">
            <v>75.73</v>
          </cell>
          <cell r="AW428">
            <v>77.25</v>
          </cell>
          <cell r="AX428">
            <v>78.77</v>
          </cell>
          <cell r="AY428">
            <v>80.28</v>
          </cell>
          <cell r="AZ428">
            <v>81.8</v>
          </cell>
          <cell r="BA428">
            <v>83.32</v>
          </cell>
          <cell r="BB428">
            <v>84.83</v>
          </cell>
          <cell r="BC428">
            <v>67.790000000000006</v>
          </cell>
        </row>
        <row r="429">
          <cell r="AD429">
            <v>60</v>
          </cell>
          <cell r="AE429">
            <v>48.3</v>
          </cell>
          <cell r="AF429">
            <v>50.02</v>
          </cell>
          <cell r="AG429">
            <v>51.74</v>
          </cell>
          <cell r="AH429">
            <v>55.43</v>
          </cell>
          <cell r="AI429">
            <v>56.97</v>
          </cell>
          <cell r="AJ429">
            <v>58.51</v>
          </cell>
          <cell r="AK429">
            <v>60.05</v>
          </cell>
          <cell r="AL429">
            <v>61.6</v>
          </cell>
          <cell r="AM429">
            <v>63.14</v>
          </cell>
          <cell r="AN429">
            <v>64.680000000000007</v>
          </cell>
          <cell r="AO429">
            <v>66.22</v>
          </cell>
          <cell r="AP429">
            <v>67.760000000000005</v>
          </cell>
          <cell r="AQ429">
            <v>69.31</v>
          </cell>
          <cell r="AR429">
            <v>70.849999999999994</v>
          </cell>
          <cell r="AS429">
            <v>72.39</v>
          </cell>
          <cell r="AT429">
            <v>73.930000000000007</v>
          </cell>
          <cell r="AU429">
            <v>75.47</v>
          </cell>
          <cell r="AV429">
            <v>77.02</v>
          </cell>
          <cell r="AW429">
            <v>78.56</v>
          </cell>
          <cell r="AX429">
            <v>80.099999999999994</v>
          </cell>
          <cell r="AY429">
            <v>81.64</v>
          </cell>
          <cell r="AZ429">
            <v>83.18</v>
          </cell>
          <cell r="BA429">
            <v>84.73</v>
          </cell>
          <cell r="BB429">
            <v>86.27</v>
          </cell>
          <cell r="BC429">
            <v>68.930000000000007</v>
          </cell>
        </row>
        <row r="430">
          <cell r="AD430">
            <v>61</v>
          </cell>
          <cell r="AE430">
            <v>49.1</v>
          </cell>
          <cell r="AF430">
            <v>50.85</v>
          </cell>
          <cell r="AG430">
            <v>52.59</v>
          </cell>
          <cell r="AH430">
            <v>56.34</v>
          </cell>
          <cell r="AI430">
            <v>57.91</v>
          </cell>
          <cell r="AJ430">
            <v>59.48</v>
          </cell>
          <cell r="AK430">
            <v>61.05</v>
          </cell>
          <cell r="AL430">
            <v>62.61</v>
          </cell>
          <cell r="AM430">
            <v>64.180000000000007</v>
          </cell>
          <cell r="AN430">
            <v>65.75</v>
          </cell>
          <cell r="AO430">
            <v>67.319999999999993</v>
          </cell>
          <cell r="AP430">
            <v>68.88</v>
          </cell>
          <cell r="AQ430">
            <v>70.45</v>
          </cell>
          <cell r="AR430">
            <v>72.02</v>
          </cell>
          <cell r="AS430">
            <v>73.59</v>
          </cell>
          <cell r="AT430">
            <v>75.150000000000006</v>
          </cell>
          <cell r="AU430">
            <v>76.72</v>
          </cell>
          <cell r="AV430">
            <v>78.290000000000006</v>
          </cell>
          <cell r="AW430">
            <v>79.86</v>
          </cell>
          <cell r="AX430">
            <v>81.430000000000007</v>
          </cell>
          <cell r="AY430">
            <v>82.99</v>
          </cell>
          <cell r="AZ430">
            <v>84.56</v>
          </cell>
          <cell r="BA430">
            <v>86.13</v>
          </cell>
          <cell r="BB430">
            <v>87.7</v>
          </cell>
          <cell r="BC430">
            <v>70.069999999999993</v>
          </cell>
        </row>
        <row r="431">
          <cell r="AD431">
            <v>62</v>
          </cell>
          <cell r="AE431">
            <v>49.9</v>
          </cell>
          <cell r="AF431">
            <v>51.67</v>
          </cell>
          <cell r="AG431">
            <v>53.45</v>
          </cell>
          <cell r="AH431">
            <v>57.26</v>
          </cell>
          <cell r="AI431">
            <v>58.85</v>
          </cell>
          <cell r="AJ431">
            <v>60.44</v>
          </cell>
          <cell r="AK431">
            <v>62.04</v>
          </cell>
          <cell r="AL431">
            <v>63.63</v>
          </cell>
          <cell r="AM431">
            <v>65.23</v>
          </cell>
          <cell r="AN431">
            <v>66.819999999999993</v>
          </cell>
          <cell r="AO431">
            <v>68.41</v>
          </cell>
          <cell r="AP431">
            <v>70.010000000000005</v>
          </cell>
          <cell r="AQ431">
            <v>71.599999999999994</v>
          </cell>
          <cell r="AR431">
            <v>73.19</v>
          </cell>
          <cell r="AS431">
            <v>74.790000000000006</v>
          </cell>
          <cell r="AT431">
            <v>76.38</v>
          </cell>
          <cell r="AU431">
            <v>77.97</v>
          </cell>
          <cell r="AV431">
            <v>79.569999999999993</v>
          </cell>
          <cell r="AW431">
            <v>81.16</v>
          </cell>
          <cell r="AX431">
            <v>82.75</v>
          </cell>
          <cell r="AY431">
            <v>84.35</v>
          </cell>
          <cell r="AZ431">
            <v>85.94</v>
          </cell>
          <cell r="BA431">
            <v>87.53</v>
          </cell>
          <cell r="BB431">
            <v>89.13</v>
          </cell>
          <cell r="BC431">
            <v>71.22</v>
          </cell>
        </row>
        <row r="432">
          <cell r="AD432">
            <v>63</v>
          </cell>
          <cell r="AE432">
            <v>50.7</v>
          </cell>
          <cell r="AF432">
            <v>52.5</v>
          </cell>
          <cell r="AG432">
            <v>54.31</v>
          </cell>
          <cell r="AH432">
            <v>58.18</v>
          </cell>
          <cell r="AI432">
            <v>59.8</v>
          </cell>
          <cell r="AJ432">
            <v>61.41</v>
          </cell>
          <cell r="AK432">
            <v>63.03</v>
          </cell>
          <cell r="AL432">
            <v>64.650000000000006</v>
          </cell>
          <cell r="AM432">
            <v>66.27</v>
          </cell>
          <cell r="AN432">
            <v>67.89</v>
          </cell>
          <cell r="AO432">
            <v>69.510000000000005</v>
          </cell>
          <cell r="AP432">
            <v>71.13</v>
          </cell>
          <cell r="AQ432">
            <v>72.75</v>
          </cell>
          <cell r="AR432">
            <v>74.37</v>
          </cell>
          <cell r="AS432">
            <v>75.989999999999995</v>
          </cell>
          <cell r="AT432">
            <v>77.61</v>
          </cell>
          <cell r="AU432">
            <v>79.22</v>
          </cell>
          <cell r="AV432">
            <v>80.84</v>
          </cell>
          <cell r="AW432">
            <v>82.46</v>
          </cell>
          <cell r="AX432">
            <v>84.08</v>
          </cell>
          <cell r="AY432">
            <v>85.7</v>
          </cell>
          <cell r="AZ432">
            <v>87.32</v>
          </cell>
          <cell r="BA432">
            <v>88.94</v>
          </cell>
          <cell r="BB432">
            <v>90.56</v>
          </cell>
          <cell r="BC432">
            <v>72.36</v>
          </cell>
        </row>
        <row r="433">
          <cell r="AD433">
            <v>64</v>
          </cell>
          <cell r="AE433">
            <v>51.5</v>
          </cell>
          <cell r="AF433">
            <v>53.33</v>
          </cell>
          <cell r="AG433">
            <v>55.16</v>
          </cell>
          <cell r="AH433">
            <v>59.1</v>
          </cell>
          <cell r="AI433">
            <v>60.74</v>
          </cell>
          <cell r="AJ433">
            <v>62.39</v>
          </cell>
          <cell r="AK433">
            <v>64.03</v>
          </cell>
          <cell r="AL433">
            <v>65.680000000000007</v>
          </cell>
          <cell r="AM433">
            <v>67.319999999999993</v>
          </cell>
          <cell r="AN433">
            <v>68.97</v>
          </cell>
          <cell r="AO433">
            <v>70.61</v>
          </cell>
          <cell r="AP433">
            <v>72.25</v>
          </cell>
          <cell r="AQ433">
            <v>73.900000000000006</v>
          </cell>
          <cell r="AR433">
            <v>75.540000000000006</v>
          </cell>
          <cell r="AS433">
            <v>77.19</v>
          </cell>
          <cell r="AT433">
            <v>78.83</v>
          </cell>
          <cell r="AU433">
            <v>80.48</v>
          </cell>
          <cell r="AV433">
            <v>82.12</v>
          </cell>
          <cell r="AW433">
            <v>83.77</v>
          </cell>
          <cell r="AX433">
            <v>85.41</v>
          </cell>
          <cell r="AY433">
            <v>87.06</v>
          </cell>
          <cell r="AZ433">
            <v>88.7</v>
          </cell>
          <cell r="BA433">
            <v>90.35</v>
          </cell>
          <cell r="BB433">
            <v>91.99</v>
          </cell>
          <cell r="BC433">
            <v>73.5</v>
          </cell>
        </row>
        <row r="434">
          <cell r="AD434">
            <v>65</v>
          </cell>
          <cell r="AE434">
            <v>52.3</v>
          </cell>
          <cell r="AF434">
            <v>54.16</v>
          </cell>
          <cell r="AG434">
            <v>56.02</v>
          </cell>
          <cell r="AH434">
            <v>60.01</v>
          </cell>
          <cell r="AI434">
            <v>61.68</v>
          </cell>
          <cell r="AJ434">
            <v>63.35</v>
          </cell>
          <cell r="AK434">
            <v>65.02</v>
          </cell>
          <cell r="AL434">
            <v>66.69</v>
          </cell>
          <cell r="AM434">
            <v>68.36</v>
          </cell>
          <cell r="AN434">
            <v>70.03</v>
          </cell>
          <cell r="AO434">
            <v>71.7</v>
          </cell>
          <cell r="AP434">
            <v>73.37</v>
          </cell>
          <cell r="AQ434">
            <v>75.040000000000006</v>
          </cell>
          <cell r="AR434">
            <v>76.709999999999994</v>
          </cell>
          <cell r="AS434">
            <v>78.38</v>
          </cell>
          <cell r="AT434">
            <v>80.05</v>
          </cell>
          <cell r="AU434">
            <v>81.72</v>
          </cell>
          <cell r="AV434">
            <v>83.39</v>
          </cell>
          <cell r="AW434">
            <v>85.06</v>
          </cell>
          <cell r="AX434">
            <v>86.73</v>
          </cell>
          <cell r="AY434">
            <v>88.4</v>
          </cell>
          <cell r="AZ434">
            <v>90.07</v>
          </cell>
          <cell r="BA434">
            <v>91.75</v>
          </cell>
          <cell r="BB434">
            <v>93.42</v>
          </cell>
          <cell r="BC434">
            <v>74.650000000000006</v>
          </cell>
        </row>
        <row r="435">
          <cell r="AD435">
            <v>66</v>
          </cell>
          <cell r="AE435">
            <v>53.1</v>
          </cell>
          <cell r="AF435">
            <v>54.99</v>
          </cell>
          <cell r="AG435">
            <v>56.88</v>
          </cell>
          <cell r="AH435">
            <v>60.93</v>
          </cell>
          <cell r="AI435">
            <v>62.63</v>
          </cell>
          <cell r="AJ435">
            <v>64.319999999999993</v>
          </cell>
          <cell r="AK435">
            <v>66.02</v>
          </cell>
          <cell r="AL435">
            <v>67.709999999999994</v>
          </cell>
          <cell r="AM435">
            <v>69.41</v>
          </cell>
          <cell r="AN435">
            <v>71.11</v>
          </cell>
          <cell r="AO435">
            <v>72.8</v>
          </cell>
          <cell r="AP435">
            <v>74.5</v>
          </cell>
          <cell r="AQ435">
            <v>76.2</v>
          </cell>
          <cell r="AR435">
            <v>77.89</v>
          </cell>
          <cell r="AS435">
            <v>79.59</v>
          </cell>
          <cell r="AT435">
            <v>81.28</v>
          </cell>
          <cell r="AU435">
            <v>82.98</v>
          </cell>
          <cell r="AV435">
            <v>84.68</v>
          </cell>
          <cell r="AW435">
            <v>86.37</v>
          </cell>
          <cell r="AX435">
            <v>88.07</v>
          </cell>
          <cell r="AY435">
            <v>89.77</v>
          </cell>
          <cell r="AZ435">
            <v>91.46</v>
          </cell>
          <cell r="BA435">
            <v>93.16</v>
          </cell>
          <cell r="BB435">
            <v>94.85</v>
          </cell>
          <cell r="BC435">
            <v>75.790000000000006</v>
          </cell>
        </row>
        <row r="436">
          <cell r="AD436">
            <v>67</v>
          </cell>
          <cell r="AE436">
            <v>53.89</v>
          </cell>
          <cell r="AF436">
            <v>55.81</v>
          </cell>
          <cell r="AG436">
            <v>57.73</v>
          </cell>
          <cell r="AH436">
            <v>61.84</v>
          </cell>
          <cell r="AI436">
            <v>63.57</v>
          </cell>
          <cell r="AJ436">
            <v>65.290000000000006</v>
          </cell>
          <cell r="AK436">
            <v>67.010000000000005</v>
          </cell>
          <cell r="AL436">
            <v>68.73</v>
          </cell>
          <cell r="AM436">
            <v>70.45</v>
          </cell>
          <cell r="AN436">
            <v>72.17</v>
          </cell>
          <cell r="AO436">
            <v>73.900000000000006</v>
          </cell>
          <cell r="AP436">
            <v>75.62</v>
          </cell>
          <cell r="AQ436">
            <v>77.34</v>
          </cell>
          <cell r="AR436">
            <v>79.06</v>
          </cell>
          <cell r="AS436">
            <v>80.78</v>
          </cell>
          <cell r="AT436">
            <v>82.51</v>
          </cell>
          <cell r="AU436">
            <v>84.23</v>
          </cell>
          <cell r="AV436">
            <v>85.95</v>
          </cell>
          <cell r="AW436">
            <v>87.67</v>
          </cell>
          <cell r="AX436">
            <v>89.39</v>
          </cell>
          <cell r="AY436">
            <v>91.12</v>
          </cell>
          <cell r="AZ436">
            <v>92.84</v>
          </cell>
          <cell r="BA436">
            <v>94.56</v>
          </cell>
          <cell r="BB436">
            <v>96.28</v>
          </cell>
          <cell r="BC436">
            <v>76.94</v>
          </cell>
        </row>
        <row r="437">
          <cell r="AD437">
            <v>68</v>
          </cell>
          <cell r="AE437">
            <v>54.69</v>
          </cell>
          <cell r="AF437">
            <v>56.64</v>
          </cell>
          <cell r="AG437">
            <v>58.59</v>
          </cell>
          <cell r="AH437">
            <v>62.76</v>
          </cell>
          <cell r="AI437">
            <v>64.510000000000005</v>
          </cell>
          <cell r="AJ437">
            <v>66.25</v>
          </cell>
          <cell r="AK437">
            <v>68</v>
          </cell>
          <cell r="AL437">
            <v>69.75</v>
          </cell>
          <cell r="AM437">
            <v>71.5</v>
          </cell>
          <cell r="AN437">
            <v>73.239999999999995</v>
          </cell>
          <cell r="AO437">
            <v>74.989999999999995</v>
          </cell>
          <cell r="AP437">
            <v>76.739999999999995</v>
          </cell>
          <cell r="AQ437">
            <v>78.489999999999995</v>
          </cell>
          <cell r="AR437">
            <v>80.23</v>
          </cell>
          <cell r="AS437">
            <v>81.98</v>
          </cell>
          <cell r="AT437">
            <v>83.73</v>
          </cell>
          <cell r="AU437">
            <v>85.48</v>
          </cell>
          <cell r="AV437">
            <v>87.22</v>
          </cell>
          <cell r="AW437">
            <v>88.97</v>
          </cell>
          <cell r="AX437">
            <v>90.72</v>
          </cell>
          <cell r="AY437">
            <v>92.47</v>
          </cell>
          <cell r="AZ437">
            <v>94.22</v>
          </cell>
          <cell r="BA437">
            <v>95.96</v>
          </cell>
          <cell r="BB437">
            <v>97.71</v>
          </cell>
          <cell r="BC437">
            <v>78.08</v>
          </cell>
        </row>
        <row r="438">
          <cell r="AD438">
            <v>69</v>
          </cell>
          <cell r="AE438">
            <v>55.49</v>
          </cell>
          <cell r="AF438">
            <v>57.47</v>
          </cell>
          <cell r="AG438">
            <v>59.45</v>
          </cell>
          <cell r="AH438">
            <v>63.68</v>
          </cell>
          <cell r="AI438">
            <v>65.45</v>
          </cell>
          <cell r="AJ438">
            <v>67.22</v>
          </cell>
          <cell r="AK438">
            <v>69</v>
          </cell>
          <cell r="AL438">
            <v>70.77</v>
          </cell>
          <cell r="AM438">
            <v>72.540000000000006</v>
          </cell>
          <cell r="AN438">
            <v>74.319999999999993</v>
          </cell>
          <cell r="AO438">
            <v>76.09</v>
          </cell>
          <cell r="AP438">
            <v>77.86</v>
          </cell>
          <cell r="AQ438">
            <v>79.64</v>
          </cell>
          <cell r="AR438">
            <v>81.41</v>
          </cell>
          <cell r="AS438">
            <v>83.18</v>
          </cell>
          <cell r="AT438">
            <v>84.96</v>
          </cell>
          <cell r="AU438">
            <v>86.73</v>
          </cell>
          <cell r="AV438">
            <v>88.5</v>
          </cell>
          <cell r="AW438">
            <v>90.27</v>
          </cell>
          <cell r="AX438">
            <v>92.05</v>
          </cell>
          <cell r="AY438">
            <v>93.82</v>
          </cell>
          <cell r="AZ438">
            <v>95.59</v>
          </cell>
          <cell r="BA438">
            <v>97.37</v>
          </cell>
          <cell r="BB438">
            <v>99.14</v>
          </cell>
          <cell r="BC438">
            <v>79.22</v>
          </cell>
        </row>
        <row r="439">
          <cell r="AD439">
            <v>70</v>
          </cell>
          <cell r="AE439">
            <v>56.29</v>
          </cell>
          <cell r="AF439">
            <v>58.3</v>
          </cell>
          <cell r="AG439">
            <v>60.31</v>
          </cell>
          <cell r="AH439">
            <v>64.59</v>
          </cell>
          <cell r="AI439">
            <v>66.39</v>
          </cell>
          <cell r="AJ439">
            <v>68.19</v>
          </cell>
          <cell r="AK439">
            <v>69.989999999999995</v>
          </cell>
          <cell r="AL439">
            <v>71.790000000000006</v>
          </cell>
          <cell r="AM439">
            <v>73.59</v>
          </cell>
          <cell r="AN439">
            <v>75.39</v>
          </cell>
          <cell r="AO439">
            <v>77.19</v>
          </cell>
          <cell r="AP439">
            <v>78.989999999999995</v>
          </cell>
          <cell r="AQ439">
            <v>80.790000000000006</v>
          </cell>
          <cell r="AR439">
            <v>82.58</v>
          </cell>
          <cell r="AS439">
            <v>84.38</v>
          </cell>
          <cell r="AT439">
            <v>86.18</v>
          </cell>
          <cell r="AU439">
            <v>87.98</v>
          </cell>
          <cell r="AV439">
            <v>89.78</v>
          </cell>
          <cell r="AW439">
            <v>91.58</v>
          </cell>
          <cell r="AX439">
            <v>93.38</v>
          </cell>
          <cell r="AY439">
            <v>95.18</v>
          </cell>
          <cell r="AZ439">
            <v>96.98</v>
          </cell>
          <cell r="BA439">
            <v>98.78</v>
          </cell>
          <cell r="BB439">
            <v>100.57</v>
          </cell>
          <cell r="BC439">
            <v>80.37</v>
          </cell>
        </row>
        <row r="440">
          <cell r="AD440">
            <v>71</v>
          </cell>
          <cell r="AE440">
            <v>57.09</v>
          </cell>
          <cell r="AF440">
            <v>59.13</v>
          </cell>
          <cell r="AG440">
            <v>61.16</v>
          </cell>
          <cell r="AH440">
            <v>65.52</v>
          </cell>
          <cell r="AI440">
            <v>67.34</v>
          </cell>
          <cell r="AJ440">
            <v>69.19</v>
          </cell>
          <cell r="AK440">
            <v>70.989999999999995</v>
          </cell>
          <cell r="AL440">
            <v>72.81</v>
          </cell>
          <cell r="AM440">
            <v>74.64</v>
          </cell>
          <cell r="AN440">
            <v>76.459999999999994</v>
          </cell>
          <cell r="AO440">
            <v>78.290000000000006</v>
          </cell>
          <cell r="AP440">
            <v>80.11</v>
          </cell>
          <cell r="AQ440">
            <v>81.94</v>
          </cell>
          <cell r="AR440">
            <v>83.76</v>
          </cell>
          <cell r="AS440">
            <v>85.59</v>
          </cell>
          <cell r="AT440">
            <v>87.41</v>
          </cell>
          <cell r="AU440">
            <v>89.24</v>
          </cell>
          <cell r="AV440">
            <v>91.06</v>
          </cell>
          <cell r="AW440">
            <v>92.89</v>
          </cell>
          <cell r="AX440">
            <v>94.71</v>
          </cell>
          <cell r="AY440">
            <v>96.54</v>
          </cell>
          <cell r="AZ440">
            <v>98.36</v>
          </cell>
          <cell r="BA440">
            <v>100.18</v>
          </cell>
          <cell r="BB440">
            <v>102.01</v>
          </cell>
          <cell r="BC440">
            <v>81.510000000000005</v>
          </cell>
        </row>
        <row r="441">
          <cell r="AD441">
            <v>72</v>
          </cell>
          <cell r="AE441">
            <v>57.89</v>
          </cell>
          <cell r="AF441">
            <v>59.96</v>
          </cell>
          <cell r="AG441">
            <v>62.02</v>
          </cell>
          <cell r="AH441">
            <v>66.44</v>
          </cell>
          <cell r="AI441">
            <v>68.290000000000006</v>
          </cell>
          <cell r="AJ441">
            <v>70.14</v>
          </cell>
          <cell r="AK441">
            <v>71.989999999999995</v>
          </cell>
          <cell r="AL441">
            <v>73.84</v>
          </cell>
          <cell r="AM441">
            <v>75.69</v>
          </cell>
          <cell r="AN441">
            <v>77.540000000000006</v>
          </cell>
          <cell r="AO441">
            <v>79.39</v>
          </cell>
          <cell r="AP441">
            <v>81.239999999999995</v>
          </cell>
          <cell r="AQ441">
            <v>83.09</v>
          </cell>
          <cell r="AR441">
            <v>84.94</v>
          </cell>
          <cell r="AS441">
            <v>86.79</v>
          </cell>
          <cell r="AT441">
            <v>88.64</v>
          </cell>
          <cell r="AU441">
            <v>90.49</v>
          </cell>
          <cell r="AV441">
            <v>92.34</v>
          </cell>
          <cell r="AW441">
            <v>94.19</v>
          </cell>
          <cell r="AX441">
            <v>96.04</v>
          </cell>
          <cell r="AY441">
            <v>97.89</v>
          </cell>
          <cell r="AZ441">
            <v>99.75</v>
          </cell>
          <cell r="BA441">
            <v>101.6</v>
          </cell>
          <cell r="BB441">
            <v>103.45</v>
          </cell>
          <cell r="BC441">
            <v>82.65</v>
          </cell>
        </row>
        <row r="442">
          <cell r="AD442">
            <v>73</v>
          </cell>
          <cell r="AE442">
            <v>58.69</v>
          </cell>
          <cell r="AF442">
            <v>60.78</v>
          </cell>
          <cell r="AG442">
            <v>62.88</v>
          </cell>
          <cell r="AH442">
            <v>67.349999999999994</v>
          </cell>
          <cell r="AI442">
            <v>69.22</v>
          </cell>
          <cell r="AJ442">
            <v>71.099999999999994</v>
          </cell>
          <cell r="AK442">
            <v>72.98</v>
          </cell>
          <cell r="AL442">
            <v>74.849999999999994</v>
          </cell>
          <cell r="AM442">
            <v>76.73</v>
          </cell>
          <cell r="AN442">
            <v>78.599999999999994</v>
          </cell>
          <cell r="AO442">
            <v>80.48</v>
          </cell>
          <cell r="AP442">
            <v>82.36</v>
          </cell>
          <cell r="AQ442">
            <v>84.23</v>
          </cell>
          <cell r="AR442">
            <v>86.11</v>
          </cell>
          <cell r="AS442">
            <v>87.98</v>
          </cell>
          <cell r="AT442">
            <v>89.86</v>
          </cell>
          <cell r="AU442">
            <v>91.74</v>
          </cell>
          <cell r="AV442">
            <v>93.61</v>
          </cell>
          <cell r="AW442">
            <v>95.49</v>
          </cell>
          <cell r="AX442">
            <v>97.36</v>
          </cell>
          <cell r="AY442">
            <v>99.24</v>
          </cell>
          <cell r="AZ442">
            <v>101.12</v>
          </cell>
          <cell r="BA442">
            <v>102.99</v>
          </cell>
          <cell r="BB442">
            <v>104.87</v>
          </cell>
          <cell r="BC442">
            <v>83.8</v>
          </cell>
        </row>
        <row r="443">
          <cell r="AD443">
            <v>74</v>
          </cell>
          <cell r="AE443">
            <v>59.49</v>
          </cell>
          <cell r="AF443">
            <v>61.61</v>
          </cell>
          <cell r="AG443">
            <v>63.73</v>
          </cell>
          <cell r="AH443">
            <v>68.27</v>
          </cell>
          <cell r="AI443">
            <v>70.180000000000007</v>
          </cell>
          <cell r="AJ443">
            <v>72.08</v>
          </cell>
          <cell r="AK443">
            <v>73.98</v>
          </cell>
          <cell r="AL443">
            <v>75.88</v>
          </cell>
          <cell r="AM443">
            <v>77.78</v>
          </cell>
          <cell r="AN443">
            <v>79.69</v>
          </cell>
          <cell r="AO443">
            <v>81.59</v>
          </cell>
          <cell r="AP443">
            <v>83.49</v>
          </cell>
          <cell r="AQ443">
            <v>85.39</v>
          </cell>
          <cell r="AR443">
            <v>87.29</v>
          </cell>
          <cell r="AS443">
            <v>89.19</v>
          </cell>
          <cell r="AT443">
            <v>91.1</v>
          </cell>
          <cell r="AU443">
            <v>93</v>
          </cell>
          <cell r="AV443">
            <v>94.9</v>
          </cell>
          <cell r="AW443">
            <v>96.8</v>
          </cell>
          <cell r="AX443">
            <v>98.7</v>
          </cell>
          <cell r="AY443">
            <v>100.6</v>
          </cell>
          <cell r="AZ443">
            <v>102.51</v>
          </cell>
          <cell r="BA443">
            <v>104.41</v>
          </cell>
          <cell r="BB443">
            <v>106.31</v>
          </cell>
          <cell r="BC443">
            <v>84.94</v>
          </cell>
        </row>
        <row r="444">
          <cell r="AD444">
            <v>75</v>
          </cell>
          <cell r="AE444">
            <v>60.29</v>
          </cell>
          <cell r="AF444">
            <v>62.44</v>
          </cell>
          <cell r="AG444">
            <v>64.59</v>
          </cell>
          <cell r="AH444">
            <v>69.19</v>
          </cell>
          <cell r="AI444">
            <v>71.11</v>
          </cell>
          <cell r="AJ444">
            <v>73.040000000000006</v>
          </cell>
          <cell r="AK444">
            <v>74.97</v>
          </cell>
          <cell r="AL444">
            <v>76.900000000000006</v>
          </cell>
          <cell r="AM444">
            <v>78.819999999999993</v>
          </cell>
          <cell r="AN444">
            <v>80.75</v>
          </cell>
          <cell r="AO444">
            <v>82.68</v>
          </cell>
          <cell r="AP444">
            <v>84.61</v>
          </cell>
          <cell r="AQ444">
            <v>86.53</v>
          </cell>
          <cell r="AR444">
            <v>88.46</v>
          </cell>
          <cell r="AS444">
            <v>90.39</v>
          </cell>
          <cell r="AT444">
            <v>92.32</v>
          </cell>
          <cell r="AU444">
            <v>94.24</v>
          </cell>
          <cell r="AV444">
            <v>96.17</v>
          </cell>
          <cell r="AW444">
            <v>98.1</v>
          </cell>
          <cell r="AX444">
            <v>100.03</v>
          </cell>
          <cell r="AY444">
            <v>101.95</v>
          </cell>
          <cell r="AZ444">
            <v>103.88</v>
          </cell>
          <cell r="BA444">
            <v>105.81</v>
          </cell>
          <cell r="BB444">
            <v>107.74</v>
          </cell>
          <cell r="BC444">
            <v>86.08</v>
          </cell>
        </row>
        <row r="445">
          <cell r="AD445">
            <v>76</v>
          </cell>
          <cell r="AE445">
            <v>61.09</v>
          </cell>
          <cell r="AF445">
            <v>63.27</v>
          </cell>
          <cell r="AG445">
            <v>65.45</v>
          </cell>
          <cell r="AH445">
            <v>70.099999999999994</v>
          </cell>
          <cell r="AI445">
            <v>72.05</v>
          </cell>
          <cell r="AJ445">
            <v>74.010000000000005</v>
          </cell>
          <cell r="AK445">
            <v>75.959999999999994</v>
          </cell>
          <cell r="AL445">
            <v>77.91</v>
          </cell>
          <cell r="AM445">
            <v>79.87</v>
          </cell>
          <cell r="AN445">
            <v>81.819999999999993</v>
          </cell>
          <cell r="AO445">
            <v>83.77</v>
          </cell>
          <cell r="AP445">
            <v>85.73</v>
          </cell>
          <cell r="AQ445">
            <v>87.68</v>
          </cell>
          <cell r="AR445">
            <v>89.63</v>
          </cell>
          <cell r="AS445">
            <v>91.59</v>
          </cell>
          <cell r="AT445">
            <v>93.54</v>
          </cell>
          <cell r="AU445">
            <v>95.49</v>
          </cell>
          <cell r="AV445">
            <v>97.45</v>
          </cell>
          <cell r="AW445">
            <v>99.4</v>
          </cell>
          <cell r="AX445">
            <v>101.35</v>
          </cell>
          <cell r="AY445">
            <v>103.31</v>
          </cell>
          <cell r="AZ445">
            <v>105.26</v>
          </cell>
          <cell r="BA445">
            <v>107.21</v>
          </cell>
          <cell r="BB445">
            <v>109.17</v>
          </cell>
          <cell r="BC445">
            <v>87.23</v>
          </cell>
        </row>
        <row r="446">
          <cell r="AD446">
            <v>77</v>
          </cell>
          <cell r="AE446">
            <v>61.89</v>
          </cell>
          <cell r="AF446">
            <v>64.099999999999994</v>
          </cell>
          <cell r="AG446">
            <v>66.3</v>
          </cell>
          <cell r="AH446">
            <v>71.02</v>
          </cell>
          <cell r="AI446">
            <v>73</v>
          </cell>
          <cell r="AJ446">
            <v>74.97</v>
          </cell>
          <cell r="AK446">
            <v>76.95</v>
          </cell>
          <cell r="AL446">
            <v>78.930000000000007</v>
          </cell>
          <cell r="AM446">
            <v>80.91</v>
          </cell>
          <cell r="AN446">
            <v>82.89</v>
          </cell>
          <cell r="AO446">
            <v>84.87</v>
          </cell>
          <cell r="AP446">
            <v>86.85</v>
          </cell>
          <cell r="AQ446">
            <v>88.83</v>
          </cell>
          <cell r="AR446">
            <v>90.81</v>
          </cell>
          <cell r="AS446">
            <v>92.78</v>
          </cell>
          <cell r="AT446">
            <v>94.76</v>
          </cell>
          <cell r="AU446">
            <v>96.74</v>
          </cell>
          <cell r="AV446">
            <v>98.72</v>
          </cell>
          <cell r="AW446">
            <v>100.7</v>
          </cell>
          <cell r="AX446">
            <v>102.68</v>
          </cell>
          <cell r="AY446">
            <v>104.66</v>
          </cell>
          <cell r="AZ446">
            <v>106.64</v>
          </cell>
          <cell r="BA446">
            <v>108.62</v>
          </cell>
          <cell r="BB446">
            <v>110.59</v>
          </cell>
          <cell r="BC446">
            <v>88.37</v>
          </cell>
        </row>
        <row r="447">
          <cell r="AD447">
            <v>78</v>
          </cell>
          <cell r="AE447">
            <v>62.69</v>
          </cell>
          <cell r="AF447">
            <v>64.930000000000007</v>
          </cell>
          <cell r="AG447">
            <v>67.16</v>
          </cell>
          <cell r="AH447">
            <v>71.930000000000007</v>
          </cell>
          <cell r="AI447">
            <v>73.94</v>
          </cell>
          <cell r="AJ447">
            <v>75.94</v>
          </cell>
          <cell r="AK447">
            <v>77.95</v>
          </cell>
          <cell r="AL447">
            <v>79.95</v>
          </cell>
          <cell r="AM447">
            <v>81.96</v>
          </cell>
          <cell r="AN447">
            <v>83.96</v>
          </cell>
          <cell r="AO447">
            <v>85.97</v>
          </cell>
          <cell r="AP447">
            <v>87.97</v>
          </cell>
          <cell r="AQ447">
            <v>89.98</v>
          </cell>
          <cell r="AR447">
            <v>91.98</v>
          </cell>
          <cell r="AS447">
            <v>93.98</v>
          </cell>
          <cell r="AT447">
            <v>95.99</v>
          </cell>
          <cell r="AU447">
            <v>97.99</v>
          </cell>
          <cell r="AV447">
            <v>100</v>
          </cell>
          <cell r="AW447">
            <v>102</v>
          </cell>
          <cell r="AX447">
            <v>104.01</v>
          </cell>
          <cell r="AY447">
            <v>106.01</v>
          </cell>
          <cell r="AZ447">
            <v>108.02</v>
          </cell>
          <cell r="BA447">
            <v>110.02</v>
          </cell>
          <cell r="BB447">
            <v>112.03</v>
          </cell>
          <cell r="BC447">
            <v>89.51</v>
          </cell>
        </row>
        <row r="448">
          <cell r="AD448">
            <v>79</v>
          </cell>
          <cell r="AE448">
            <v>63.49</v>
          </cell>
          <cell r="AF448">
            <v>65.75</v>
          </cell>
          <cell r="AG448">
            <v>68.02</v>
          </cell>
          <cell r="AH448">
            <v>72.849999999999994</v>
          </cell>
          <cell r="AI448">
            <v>74.88</v>
          </cell>
          <cell r="AJ448">
            <v>76.91</v>
          </cell>
          <cell r="AK448">
            <v>78.94</v>
          </cell>
          <cell r="AL448">
            <v>80.97</v>
          </cell>
          <cell r="AM448">
            <v>83</v>
          </cell>
          <cell r="AN448">
            <v>85.04</v>
          </cell>
          <cell r="AO448">
            <v>87.07</v>
          </cell>
          <cell r="AP448">
            <v>89.1</v>
          </cell>
          <cell r="AQ448">
            <v>91.13</v>
          </cell>
          <cell r="AR448">
            <v>93.16</v>
          </cell>
          <cell r="AS448">
            <v>95.19</v>
          </cell>
          <cell r="AT448">
            <v>97.22</v>
          </cell>
          <cell r="AU448">
            <v>99.25</v>
          </cell>
          <cell r="AV448">
            <v>101.28</v>
          </cell>
          <cell r="AW448">
            <v>103.31</v>
          </cell>
          <cell r="AX448">
            <v>105.34</v>
          </cell>
          <cell r="AY448">
            <v>107.37</v>
          </cell>
          <cell r="AZ448">
            <v>109.4</v>
          </cell>
          <cell r="BA448">
            <v>111.43</v>
          </cell>
          <cell r="BB448">
            <v>113.46</v>
          </cell>
          <cell r="BC448">
            <v>90.66</v>
          </cell>
        </row>
        <row r="449">
          <cell r="AD449">
            <v>80</v>
          </cell>
          <cell r="AE449">
            <v>64.290000000000006</v>
          </cell>
          <cell r="AF449">
            <v>66.58</v>
          </cell>
          <cell r="AG449">
            <v>68.88</v>
          </cell>
          <cell r="AH449">
            <v>73.77</v>
          </cell>
          <cell r="AI449">
            <v>75.83</v>
          </cell>
          <cell r="AJ449">
            <v>77.89</v>
          </cell>
          <cell r="AK449">
            <v>79.94</v>
          </cell>
          <cell r="AL449">
            <v>82</v>
          </cell>
          <cell r="AM449">
            <v>84.05</v>
          </cell>
          <cell r="AN449">
            <v>86.11</v>
          </cell>
          <cell r="AO449">
            <v>88.17</v>
          </cell>
          <cell r="AP449">
            <v>90.22</v>
          </cell>
          <cell r="AQ449">
            <v>92.28</v>
          </cell>
          <cell r="AR449">
            <v>94.33</v>
          </cell>
          <cell r="AS449">
            <v>96.39</v>
          </cell>
          <cell r="AT449">
            <v>98.45</v>
          </cell>
          <cell r="AU449">
            <v>100.5</v>
          </cell>
          <cell r="AV449">
            <v>102.56</v>
          </cell>
          <cell r="AW449">
            <v>104.61</v>
          </cell>
          <cell r="AX449">
            <v>106.67</v>
          </cell>
          <cell r="AY449">
            <v>108.73</v>
          </cell>
          <cell r="AZ449">
            <v>110.78</v>
          </cell>
          <cell r="BA449">
            <v>112.84</v>
          </cell>
          <cell r="BB449">
            <v>114.89</v>
          </cell>
          <cell r="BC449">
            <v>91.8</v>
          </cell>
        </row>
        <row r="450">
          <cell r="AD450">
            <v>81</v>
          </cell>
          <cell r="AE450">
            <v>65.09</v>
          </cell>
          <cell r="AF450">
            <v>67.41</v>
          </cell>
          <cell r="AG450">
            <v>69.73</v>
          </cell>
          <cell r="AH450">
            <v>74.7</v>
          </cell>
          <cell r="AI450">
            <v>76.78</v>
          </cell>
          <cell r="AJ450">
            <v>78.86</v>
          </cell>
          <cell r="AK450">
            <v>80.94</v>
          </cell>
          <cell r="AL450">
            <v>83.02</v>
          </cell>
          <cell r="AM450">
            <v>85.11</v>
          </cell>
          <cell r="AN450">
            <v>87.19</v>
          </cell>
          <cell r="AO450">
            <v>89.27</v>
          </cell>
          <cell r="AP450">
            <v>91.35</v>
          </cell>
          <cell r="AQ450">
            <v>93.43</v>
          </cell>
          <cell r="AR450">
            <v>95.51</v>
          </cell>
          <cell r="AS450">
            <v>97.6</v>
          </cell>
          <cell r="AT450">
            <v>99.68</v>
          </cell>
          <cell r="AU450">
            <v>101.76</v>
          </cell>
          <cell r="AV450">
            <v>103.84</v>
          </cell>
          <cell r="AW450">
            <v>105.92</v>
          </cell>
          <cell r="AX450">
            <v>108</v>
          </cell>
          <cell r="AY450">
            <v>110.09</v>
          </cell>
          <cell r="AZ450">
            <v>112.17</v>
          </cell>
          <cell r="BA450">
            <v>114.25</v>
          </cell>
          <cell r="BB450">
            <v>116.33</v>
          </cell>
          <cell r="BC450">
            <v>92.94</v>
          </cell>
        </row>
        <row r="451">
          <cell r="AD451">
            <v>82</v>
          </cell>
          <cell r="AE451">
            <v>65.89</v>
          </cell>
          <cell r="AF451">
            <v>68.239999999999995</v>
          </cell>
          <cell r="AG451">
            <v>70.59</v>
          </cell>
          <cell r="AH451">
            <v>75.599999999999994</v>
          </cell>
          <cell r="AI451">
            <v>77.709999999999994</v>
          </cell>
          <cell r="AJ451">
            <v>79.819999999999993</v>
          </cell>
          <cell r="AK451">
            <v>81.92</v>
          </cell>
          <cell r="AL451">
            <v>84.03</v>
          </cell>
          <cell r="AM451">
            <v>86.14</v>
          </cell>
          <cell r="AN451">
            <v>88.25</v>
          </cell>
          <cell r="AO451">
            <v>90.35</v>
          </cell>
          <cell r="AP451">
            <v>92.46</v>
          </cell>
          <cell r="AQ451">
            <v>94.57</v>
          </cell>
          <cell r="AR451">
            <v>96.68</v>
          </cell>
          <cell r="AS451">
            <v>98.78</v>
          </cell>
          <cell r="AT451">
            <v>100.89</v>
          </cell>
          <cell r="AU451">
            <v>103</v>
          </cell>
          <cell r="AV451">
            <v>105.11</v>
          </cell>
          <cell r="AW451">
            <v>107.21</v>
          </cell>
          <cell r="AX451">
            <v>109.32</v>
          </cell>
          <cell r="AY451">
            <v>111.43</v>
          </cell>
          <cell r="AZ451">
            <v>113.54</v>
          </cell>
          <cell r="BA451">
            <v>115.64</v>
          </cell>
          <cell r="BB451">
            <v>117.75</v>
          </cell>
          <cell r="BC451">
            <v>94.09</v>
          </cell>
        </row>
        <row r="452">
          <cell r="AD452">
            <v>83</v>
          </cell>
          <cell r="AE452">
            <v>66.69</v>
          </cell>
          <cell r="AF452">
            <v>69.069999999999993</v>
          </cell>
          <cell r="AG452">
            <v>71.45</v>
          </cell>
          <cell r="AH452">
            <v>76.53</v>
          </cell>
          <cell r="AI452">
            <v>78.66</v>
          </cell>
          <cell r="AJ452">
            <v>80.8</v>
          </cell>
          <cell r="AK452">
            <v>82.93</v>
          </cell>
          <cell r="AL452">
            <v>85.06</v>
          </cell>
          <cell r="AM452">
            <v>87.19</v>
          </cell>
          <cell r="AN452">
            <v>89.33</v>
          </cell>
          <cell r="AO452">
            <v>91.46</v>
          </cell>
          <cell r="AP452">
            <v>93.59</v>
          </cell>
          <cell r="AQ452">
            <v>95.73</v>
          </cell>
          <cell r="AR452">
            <v>97.86</v>
          </cell>
          <cell r="AS452">
            <v>99.99</v>
          </cell>
          <cell r="AT452">
            <v>102.13</v>
          </cell>
          <cell r="AU452">
            <v>104.26</v>
          </cell>
          <cell r="AV452">
            <v>106.39</v>
          </cell>
          <cell r="AW452">
            <v>108.53</v>
          </cell>
          <cell r="AX452">
            <v>110.66</v>
          </cell>
          <cell r="AY452">
            <v>112.79</v>
          </cell>
          <cell r="AZ452">
            <v>114.92</v>
          </cell>
          <cell r="BA452">
            <v>117.06</v>
          </cell>
          <cell r="BB452">
            <v>119.19</v>
          </cell>
          <cell r="BC452">
            <v>95.23</v>
          </cell>
        </row>
        <row r="453">
          <cell r="AD453">
            <v>84</v>
          </cell>
          <cell r="AE453">
            <v>67.489999999999995</v>
          </cell>
          <cell r="AF453">
            <v>69.900000000000006</v>
          </cell>
          <cell r="AG453">
            <v>72.3</v>
          </cell>
          <cell r="AH453">
            <v>77.44</v>
          </cell>
          <cell r="AI453">
            <v>79.599999999999994</v>
          </cell>
          <cell r="AJ453">
            <v>81.75</v>
          </cell>
          <cell r="AK453">
            <v>83.91</v>
          </cell>
          <cell r="AL453">
            <v>86.07</v>
          </cell>
          <cell r="AM453">
            <v>88.23</v>
          </cell>
          <cell r="AN453">
            <v>90.39</v>
          </cell>
          <cell r="AO453">
            <v>92.55</v>
          </cell>
          <cell r="AP453">
            <v>94.71</v>
          </cell>
          <cell r="AQ453">
            <v>96.87</v>
          </cell>
          <cell r="AR453">
            <v>99.02</v>
          </cell>
          <cell r="AS453">
            <v>101.18</v>
          </cell>
          <cell r="AT453">
            <v>103.34</v>
          </cell>
          <cell r="AU453">
            <v>105.5</v>
          </cell>
          <cell r="AV453">
            <v>107.66</v>
          </cell>
          <cell r="AW453">
            <v>109.82</v>
          </cell>
          <cell r="AX453">
            <v>111.98</v>
          </cell>
          <cell r="AY453">
            <v>114.14</v>
          </cell>
          <cell r="AZ453">
            <v>116.3</v>
          </cell>
          <cell r="BA453">
            <v>118.45</v>
          </cell>
          <cell r="BB453">
            <v>120.61</v>
          </cell>
          <cell r="BC453">
            <v>96.38</v>
          </cell>
        </row>
        <row r="454">
          <cell r="AD454">
            <v>85</v>
          </cell>
          <cell r="AE454">
            <v>68.290000000000006</v>
          </cell>
          <cell r="AF454">
            <v>70.72</v>
          </cell>
          <cell r="AG454">
            <v>73.16</v>
          </cell>
          <cell r="AH454">
            <v>78.37</v>
          </cell>
          <cell r="AI454">
            <v>80.55</v>
          </cell>
          <cell r="AJ454">
            <v>82.74</v>
          </cell>
          <cell r="AK454">
            <v>84.92</v>
          </cell>
          <cell r="AL454">
            <v>87.1</v>
          </cell>
          <cell r="AM454">
            <v>89.29</v>
          </cell>
          <cell r="AN454">
            <v>91.47</v>
          </cell>
          <cell r="AO454">
            <v>93.66</v>
          </cell>
          <cell r="AP454">
            <v>95.84</v>
          </cell>
          <cell r="AQ454">
            <v>98.03</v>
          </cell>
          <cell r="AR454">
            <v>100.21</v>
          </cell>
          <cell r="AS454">
            <v>102.4</v>
          </cell>
          <cell r="AT454">
            <v>104.58</v>
          </cell>
          <cell r="AU454">
            <v>106.77</v>
          </cell>
          <cell r="AV454">
            <v>108.95</v>
          </cell>
          <cell r="AW454">
            <v>111.13</v>
          </cell>
          <cell r="AX454">
            <v>113.32</v>
          </cell>
          <cell r="AY454">
            <v>115.5</v>
          </cell>
          <cell r="AZ454">
            <v>117.69</v>
          </cell>
          <cell r="BA454">
            <v>119.87</v>
          </cell>
          <cell r="BB454">
            <v>122.06</v>
          </cell>
          <cell r="BC454">
            <v>97.52</v>
          </cell>
        </row>
        <row r="455">
          <cell r="AD455">
            <v>86</v>
          </cell>
          <cell r="AE455">
            <v>69.09</v>
          </cell>
          <cell r="AF455">
            <v>71.55</v>
          </cell>
          <cell r="AG455">
            <v>74.02</v>
          </cell>
          <cell r="AH455">
            <v>79.28</v>
          </cell>
          <cell r="AI455">
            <v>81.489999999999995</v>
          </cell>
          <cell r="AJ455">
            <v>83.7</v>
          </cell>
          <cell r="AK455">
            <v>85.91</v>
          </cell>
          <cell r="AL455">
            <v>88.12</v>
          </cell>
          <cell r="AM455">
            <v>90.33</v>
          </cell>
          <cell r="AN455">
            <v>92.54</v>
          </cell>
          <cell r="AO455">
            <v>94.75</v>
          </cell>
          <cell r="AP455">
            <v>96.96</v>
          </cell>
          <cell r="AQ455">
            <v>99.17</v>
          </cell>
          <cell r="AR455">
            <v>101.38</v>
          </cell>
          <cell r="AS455">
            <v>103.59</v>
          </cell>
          <cell r="AT455">
            <v>105.8</v>
          </cell>
          <cell r="AU455">
            <v>108.01</v>
          </cell>
          <cell r="AV455">
            <v>110.22</v>
          </cell>
          <cell r="AW455">
            <v>112.43</v>
          </cell>
          <cell r="AX455">
            <v>114.64</v>
          </cell>
          <cell r="AY455">
            <v>116.85</v>
          </cell>
          <cell r="AZ455">
            <v>119.06</v>
          </cell>
          <cell r="BA455">
            <v>121.27</v>
          </cell>
          <cell r="BB455">
            <v>123.48</v>
          </cell>
          <cell r="BC455">
            <v>98.66</v>
          </cell>
        </row>
        <row r="456">
          <cell r="AD456">
            <v>87</v>
          </cell>
          <cell r="AE456">
            <v>69.89</v>
          </cell>
          <cell r="AF456">
            <v>72.38</v>
          </cell>
          <cell r="AG456">
            <v>74.87</v>
          </cell>
          <cell r="AH456">
            <v>80.19</v>
          </cell>
          <cell r="AI456">
            <v>82.43</v>
          </cell>
          <cell r="AJ456">
            <v>84.66</v>
          </cell>
          <cell r="AK456">
            <v>86.9</v>
          </cell>
          <cell r="AL456">
            <v>89.13</v>
          </cell>
          <cell r="AM456">
            <v>91.37</v>
          </cell>
          <cell r="AN456">
            <v>93.6</v>
          </cell>
          <cell r="AO456">
            <v>95.84</v>
          </cell>
          <cell r="AP456">
            <v>98.08</v>
          </cell>
          <cell r="AQ456">
            <v>100.31</v>
          </cell>
          <cell r="AR456">
            <v>102.55</v>
          </cell>
          <cell r="AS456">
            <v>104.78</v>
          </cell>
          <cell r="AT456">
            <v>107.02</v>
          </cell>
          <cell r="AU456">
            <v>109.26</v>
          </cell>
          <cell r="AV456">
            <v>111.49</v>
          </cell>
          <cell r="AW456">
            <v>113.73</v>
          </cell>
          <cell r="AX456">
            <v>115.96</v>
          </cell>
          <cell r="AY456">
            <v>118.2</v>
          </cell>
          <cell r="AZ456">
            <v>120.44</v>
          </cell>
          <cell r="BA456">
            <v>122.67</v>
          </cell>
          <cell r="BB456">
            <v>124.91</v>
          </cell>
          <cell r="BC456">
            <v>99.81</v>
          </cell>
        </row>
        <row r="457">
          <cell r="AD457">
            <v>88</v>
          </cell>
          <cell r="AE457">
            <v>70.69</v>
          </cell>
          <cell r="AF457">
            <v>73.209999999999994</v>
          </cell>
          <cell r="AG457">
            <v>75.73</v>
          </cell>
          <cell r="AH457">
            <v>81.099999999999994</v>
          </cell>
          <cell r="AI457">
            <v>83.36</v>
          </cell>
          <cell r="AJ457">
            <v>85.63</v>
          </cell>
          <cell r="AK457">
            <v>87.89</v>
          </cell>
          <cell r="AL457">
            <v>90.15</v>
          </cell>
          <cell r="AM457">
            <v>92.41</v>
          </cell>
          <cell r="AN457">
            <v>94.67</v>
          </cell>
          <cell r="AO457">
            <v>96.93</v>
          </cell>
          <cell r="AP457">
            <v>99.2</v>
          </cell>
          <cell r="AQ457">
            <v>101.46</v>
          </cell>
          <cell r="AR457">
            <v>103.72</v>
          </cell>
          <cell r="AS457">
            <v>105.98</v>
          </cell>
          <cell r="AT457">
            <v>108.24</v>
          </cell>
          <cell r="AU457">
            <v>110.5</v>
          </cell>
          <cell r="AV457">
            <v>112.76</v>
          </cell>
          <cell r="AW457">
            <v>115.03</v>
          </cell>
          <cell r="AX457">
            <v>117.29</v>
          </cell>
          <cell r="AY457">
            <v>119.55</v>
          </cell>
          <cell r="AZ457">
            <v>121.81</v>
          </cell>
          <cell r="BA457">
            <v>124.07</v>
          </cell>
          <cell r="BB457">
            <v>126.33</v>
          </cell>
          <cell r="BC457">
            <v>100.95</v>
          </cell>
        </row>
        <row r="458">
          <cell r="AD458">
            <v>89</v>
          </cell>
          <cell r="AE458">
            <v>71.489999999999995</v>
          </cell>
          <cell r="AF458">
            <v>74.040000000000006</v>
          </cell>
          <cell r="AG458">
            <v>76.59</v>
          </cell>
          <cell r="AH458">
            <v>82.02</v>
          </cell>
          <cell r="AI458">
            <v>84.3</v>
          </cell>
          <cell r="AJ458">
            <v>86.59</v>
          </cell>
          <cell r="AK458">
            <v>88.88</v>
          </cell>
          <cell r="AL458">
            <v>91.17</v>
          </cell>
          <cell r="AM458">
            <v>93.45</v>
          </cell>
          <cell r="AN458">
            <v>95.74</v>
          </cell>
          <cell r="AO458">
            <v>98.03</v>
          </cell>
          <cell r="AP458">
            <v>100.32</v>
          </cell>
          <cell r="AQ458">
            <v>102.6</v>
          </cell>
          <cell r="AR458">
            <v>104.89</v>
          </cell>
          <cell r="AS458">
            <v>107.18</v>
          </cell>
          <cell r="AT458">
            <v>109.46</v>
          </cell>
          <cell r="AU458">
            <v>111.75</v>
          </cell>
          <cell r="AV458">
            <v>114.04</v>
          </cell>
          <cell r="AW458">
            <v>116.33</v>
          </cell>
          <cell r="AX458">
            <v>118.61</v>
          </cell>
          <cell r="AY458">
            <v>120.9</v>
          </cell>
          <cell r="AZ458">
            <v>123.19</v>
          </cell>
          <cell r="BA458">
            <v>125.48</v>
          </cell>
          <cell r="BB458">
            <v>127.76</v>
          </cell>
          <cell r="BC458">
            <v>102.09</v>
          </cell>
        </row>
        <row r="459">
          <cell r="AD459">
            <v>90</v>
          </cell>
          <cell r="AE459">
            <v>72.290000000000006</v>
          </cell>
          <cell r="AF459">
            <v>74.87</v>
          </cell>
          <cell r="AG459">
            <v>77.44</v>
          </cell>
          <cell r="AH459">
            <v>82.96</v>
          </cell>
          <cell r="AI459">
            <v>85.27</v>
          </cell>
          <cell r="AJ459">
            <v>87.58</v>
          </cell>
          <cell r="AK459">
            <v>89.9</v>
          </cell>
          <cell r="AL459">
            <v>92.21</v>
          </cell>
          <cell r="AM459">
            <v>94.52</v>
          </cell>
          <cell r="AN459">
            <v>96.83</v>
          </cell>
          <cell r="AO459">
            <v>99.15</v>
          </cell>
          <cell r="AP459">
            <v>101.46</v>
          </cell>
          <cell r="AQ459">
            <v>103.77</v>
          </cell>
          <cell r="AR459">
            <v>106.09</v>
          </cell>
          <cell r="AS459">
            <v>108.4</v>
          </cell>
          <cell r="AT459">
            <v>110.71</v>
          </cell>
          <cell r="AU459">
            <v>113.03</v>
          </cell>
          <cell r="AV459">
            <v>115.34</v>
          </cell>
          <cell r="AW459">
            <v>117.65</v>
          </cell>
          <cell r="AX459">
            <v>119.96</v>
          </cell>
          <cell r="AY459">
            <v>122.28</v>
          </cell>
          <cell r="AZ459">
            <v>124.59</v>
          </cell>
          <cell r="BA459">
            <v>126.9</v>
          </cell>
          <cell r="BB459">
            <v>129.22</v>
          </cell>
          <cell r="BC459">
            <v>103.24</v>
          </cell>
        </row>
        <row r="460">
          <cell r="AD460">
            <v>91</v>
          </cell>
          <cell r="AE460">
            <v>73.09</v>
          </cell>
          <cell r="AF460">
            <v>75.69</v>
          </cell>
          <cell r="AG460">
            <v>78.3</v>
          </cell>
          <cell r="AH460">
            <v>83.87</v>
          </cell>
          <cell r="AI460">
            <v>86.21</v>
          </cell>
          <cell r="AJ460">
            <v>88.55</v>
          </cell>
          <cell r="AK460">
            <v>90.89</v>
          </cell>
          <cell r="AL460">
            <v>93.23</v>
          </cell>
          <cell r="AM460">
            <v>95.57</v>
          </cell>
          <cell r="AN460">
            <v>97.91</v>
          </cell>
          <cell r="AO460">
            <v>100.25</v>
          </cell>
          <cell r="AP460">
            <v>102.58</v>
          </cell>
          <cell r="AQ460">
            <v>104.92</v>
          </cell>
          <cell r="AR460">
            <v>107.26</v>
          </cell>
          <cell r="AS460">
            <v>109.6</v>
          </cell>
          <cell r="AT460">
            <v>111.94</v>
          </cell>
          <cell r="AU460">
            <v>114.28</v>
          </cell>
          <cell r="AV460">
            <v>116.62</v>
          </cell>
          <cell r="AW460">
            <v>118.96</v>
          </cell>
          <cell r="AX460">
            <v>121.29</v>
          </cell>
          <cell r="AY460">
            <v>123.63</v>
          </cell>
          <cell r="AZ460">
            <v>125.97</v>
          </cell>
          <cell r="BA460">
            <v>128.31</v>
          </cell>
          <cell r="BB460">
            <v>130.65</v>
          </cell>
          <cell r="BC460">
            <v>104.38</v>
          </cell>
        </row>
        <row r="461">
          <cell r="AD461">
            <v>92</v>
          </cell>
          <cell r="AE461">
            <v>73.89</v>
          </cell>
          <cell r="AF461">
            <v>76.52</v>
          </cell>
          <cell r="AG461">
            <v>79.16</v>
          </cell>
          <cell r="AH461">
            <v>84.77</v>
          </cell>
          <cell r="AI461">
            <v>87.13</v>
          </cell>
          <cell r="AJ461">
            <v>89.5</v>
          </cell>
          <cell r="AK461">
            <v>91.86</v>
          </cell>
          <cell r="AL461">
            <v>94.23</v>
          </cell>
          <cell r="AM461">
            <v>96.59</v>
          </cell>
          <cell r="AN461">
            <v>98.96</v>
          </cell>
          <cell r="AO461">
            <v>101.32</v>
          </cell>
          <cell r="AP461">
            <v>103.69</v>
          </cell>
          <cell r="AQ461">
            <v>106.05</v>
          </cell>
          <cell r="AR461">
            <v>108.41</v>
          </cell>
          <cell r="AS461">
            <v>110.78</v>
          </cell>
          <cell r="AT461">
            <v>113.14</v>
          </cell>
          <cell r="AU461">
            <v>115.51</v>
          </cell>
          <cell r="AV461">
            <v>117.87</v>
          </cell>
          <cell r="AW461">
            <v>120.24</v>
          </cell>
          <cell r="AX461">
            <v>122.6</v>
          </cell>
          <cell r="AY461">
            <v>124.96</v>
          </cell>
          <cell r="AZ461">
            <v>127.33</v>
          </cell>
          <cell r="BA461">
            <v>129.69</v>
          </cell>
          <cell r="BB461">
            <v>132.06</v>
          </cell>
          <cell r="BC461">
            <v>105.52</v>
          </cell>
        </row>
        <row r="462">
          <cell r="AD462">
            <v>93</v>
          </cell>
          <cell r="AE462">
            <v>74.680000000000007</v>
          </cell>
          <cell r="AF462">
            <v>77.349999999999994</v>
          </cell>
          <cell r="AG462">
            <v>80.02</v>
          </cell>
          <cell r="AH462">
            <v>85.69</v>
          </cell>
          <cell r="AI462">
            <v>88.08</v>
          </cell>
          <cell r="AJ462">
            <v>90.47</v>
          </cell>
          <cell r="AK462">
            <v>92.86</v>
          </cell>
          <cell r="AL462">
            <v>95.25</v>
          </cell>
          <cell r="AM462">
            <v>97.64</v>
          </cell>
          <cell r="AN462">
            <v>100.03</v>
          </cell>
          <cell r="AO462">
            <v>102.42</v>
          </cell>
          <cell r="AP462">
            <v>104.81</v>
          </cell>
          <cell r="AQ462">
            <v>107.2</v>
          </cell>
          <cell r="AR462">
            <v>109.59</v>
          </cell>
          <cell r="AS462">
            <v>111.98</v>
          </cell>
          <cell r="AT462">
            <v>114.37</v>
          </cell>
          <cell r="AU462">
            <v>116.76</v>
          </cell>
          <cell r="AV462">
            <v>119.15</v>
          </cell>
          <cell r="AW462">
            <v>121.54</v>
          </cell>
          <cell r="AX462">
            <v>123.93</v>
          </cell>
          <cell r="AY462">
            <v>126.32</v>
          </cell>
          <cell r="AZ462">
            <v>128.71</v>
          </cell>
          <cell r="BA462">
            <v>131.1</v>
          </cell>
          <cell r="BB462">
            <v>133.49</v>
          </cell>
          <cell r="BC462">
            <v>106.67</v>
          </cell>
        </row>
        <row r="463">
          <cell r="AD463">
            <v>94</v>
          </cell>
          <cell r="AE463">
            <v>75.48</v>
          </cell>
          <cell r="AF463">
            <v>78.180000000000007</v>
          </cell>
          <cell r="AG463">
            <v>80.87</v>
          </cell>
          <cell r="AH463">
            <v>86.61</v>
          </cell>
          <cell r="AI463">
            <v>89.03</v>
          </cell>
          <cell r="AJ463">
            <v>91.44</v>
          </cell>
          <cell r="AK463">
            <v>93.86</v>
          </cell>
          <cell r="AL463">
            <v>96.28</v>
          </cell>
          <cell r="AM463">
            <v>98.69</v>
          </cell>
          <cell r="AN463">
            <v>101.11</v>
          </cell>
          <cell r="AO463">
            <v>103.52</v>
          </cell>
          <cell r="AP463">
            <v>105.94</v>
          </cell>
          <cell r="AQ463">
            <v>108.35</v>
          </cell>
          <cell r="AR463">
            <v>110.77</v>
          </cell>
          <cell r="AS463">
            <v>113.19</v>
          </cell>
          <cell r="AT463">
            <v>115.6</v>
          </cell>
          <cell r="AU463">
            <v>118.02</v>
          </cell>
          <cell r="AV463">
            <v>120.43</v>
          </cell>
          <cell r="AW463">
            <v>122.85</v>
          </cell>
          <cell r="AX463">
            <v>125.27</v>
          </cell>
          <cell r="AY463">
            <v>127.68</v>
          </cell>
          <cell r="AZ463">
            <v>130.1</v>
          </cell>
          <cell r="BA463">
            <v>132.51</v>
          </cell>
          <cell r="BB463">
            <v>134.93</v>
          </cell>
          <cell r="BC463">
            <v>107.81</v>
          </cell>
        </row>
        <row r="464">
          <cell r="AD464">
            <v>95</v>
          </cell>
          <cell r="AE464">
            <v>76.28</v>
          </cell>
          <cell r="AF464">
            <v>79.010000000000005</v>
          </cell>
          <cell r="AG464">
            <v>81.73</v>
          </cell>
          <cell r="AH464">
            <v>87.54</v>
          </cell>
          <cell r="AI464">
            <v>89.98</v>
          </cell>
          <cell r="AJ464">
            <v>92.42</v>
          </cell>
          <cell r="AK464">
            <v>94.86</v>
          </cell>
          <cell r="AL464">
            <v>97.3</v>
          </cell>
          <cell r="AM464">
            <v>99.74</v>
          </cell>
          <cell r="AN464">
            <v>102.19</v>
          </cell>
          <cell r="AO464">
            <v>104.63</v>
          </cell>
          <cell r="AP464">
            <v>107.07</v>
          </cell>
          <cell r="AQ464">
            <v>109.51</v>
          </cell>
          <cell r="AR464">
            <v>111.95</v>
          </cell>
          <cell r="AS464">
            <v>114.39</v>
          </cell>
          <cell r="AT464">
            <v>116.83</v>
          </cell>
          <cell r="AU464">
            <v>119.28</v>
          </cell>
          <cell r="AV464">
            <v>121.72</v>
          </cell>
          <cell r="AW464">
            <v>124.16</v>
          </cell>
          <cell r="AX464">
            <v>126.6</v>
          </cell>
          <cell r="AY464">
            <v>129.04</v>
          </cell>
          <cell r="AZ464">
            <v>131.47999999999999</v>
          </cell>
          <cell r="BA464">
            <v>133.93</v>
          </cell>
          <cell r="BB464">
            <v>136.37</v>
          </cell>
          <cell r="BC464">
            <v>108.95</v>
          </cell>
        </row>
        <row r="465">
          <cell r="AD465">
            <v>96</v>
          </cell>
          <cell r="AE465">
            <v>77.08</v>
          </cell>
          <cell r="AF465">
            <v>79.83</v>
          </cell>
          <cell r="AG465">
            <v>82.59</v>
          </cell>
          <cell r="AH465">
            <v>88.46</v>
          </cell>
          <cell r="AI465">
            <v>90.93</v>
          </cell>
          <cell r="AJ465">
            <v>93.4</v>
          </cell>
          <cell r="AK465">
            <v>95.86</v>
          </cell>
          <cell r="AL465">
            <v>98.33</v>
          </cell>
          <cell r="AM465">
            <v>100.8</v>
          </cell>
          <cell r="AN465">
            <v>103.27</v>
          </cell>
          <cell r="AO465">
            <v>105.73</v>
          </cell>
          <cell r="AP465">
            <v>108.2</v>
          </cell>
          <cell r="AQ465">
            <v>110.67</v>
          </cell>
          <cell r="AR465">
            <v>113.13</v>
          </cell>
          <cell r="AS465">
            <v>115.6</v>
          </cell>
          <cell r="AT465">
            <v>118.07</v>
          </cell>
          <cell r="AU465">
            <v>120.54</v>
          </cell>
          <cell r="AV465">
            <v>123</v>
          </cell>
          <cell r="AW465">
            <v>125.47</v>
          </cell>
          <cell r="AX465">
            <v>127.94</v>
          </cell>
          <cell r="AY465">
            <v>130.4</v>
          </cell>
          <cell r="AZ465">
            <v>132.87</v>
          </cell>
          <cell r="BA465">
            <v>135.34</v>
          </cell>
          <cell r="BB465">
            <v>137.81</v>
          </cell>
          <cell r="BC465">
            <v>110.1</v>
          </cell>
        </row>
        <row r="466">
          <cell r="AD466">
            <v>97</v>
          </cell>
          <cell r="AE466">
            <v>77.88</v>
          </cell>
          <cell r="AF466">
            <v>80.66</v>
          </cell>
          <cell r="AG466">
            <v>83.44</v>
          </cell>
          <cell r="AH466">
            <v>89.36</v>
          </cell>
          <cell r="AI466">
            <v>91.86</v>
          </cell>
          <cell r="AJ466">
            <v>94.35</v>
          </cell>
          <cell r="AK466">
            <v>96.84</v>
          </cell>
          <cell r="AL466">
            <v>99.33</v>
          </cell>
          <cell r="AM466">
            <v>101.83</v>
          </cell>
          <cell r="AN466">
            <v>104.32</v>
          </cell>
          <cell r="AO466">
            <v>106.81</v>
          </cell>
          <cell r="AP466">
            <v>109.31</v>
          </cell>
          <cell r="AQ466">
            <v>111.8</v>
          </cell>
          <cell r="AR466">
            <v>114.29</v>
          </cell>
          <cell r="AS466">
            <v>116.78</v>
          </cell>
          <cell r="AT466">
            <v>119.28</v>
          </cell>
          <cell r="AU466">
            <v>121.77</v>
          </cell>
          <cell r="AV466">
            <v>124.26</v>
          </cell>
          <cell r="AW466">
            <v>126.76</v>
          </cell>
          <cell r="AX466">
            <v>129.25</v>
          </cell>
          <cell r="AY466">
            <v>131.74</v>
          </cell>
          <cell r="AZ466">
            <v>134.22999999999999</v>
          </cell>
          <cell r="BA466">
            <v>136.72999999999999</v>
          </cell>
          <cell r="BB466">
            <v>139.22</v>
          </cell>
          <cell r="BC466">
            <v>111.24</v>
          </cell>
        </row>
        <row r="467">
          <cell r="AD467">
            <v>98</v>
          </cell>
          <cell r="AE467">
            <v>78.680000000000007</v>
          </cell>
          <cell r="AF467">
            <v>81.489999999999995</v>
          </cell>
          <cell r="AG467">
            <v>84.3</v>
          </cell>
          <cell r="AH467">
            <v>90.29</v>
          </cell>
          <cell r="AI467">
            <v>92.81</v>
          </cell>
          <cell r="AJ467">
            <v>95.33</v>
          </cell>
          <cell r="AK467">
            <v>97.85</v>
          </cell>
          <cell r="AL467">
            <v>100.37</v>
          </cell>
          <cell r="AM467">
            <v>102.88</v>
          </cell>
          <cell r="AN467">
            <v>105.4</v>
          </cell>
          <cell r="AO467">
            <v>107.92</v>
          </cell>
          <cell r="AP467">
            <v>110.44</v>
          </cell>
          <cell r="AQ467">
            <v>112.96</v>
          </cell>
          <cell r="AR467">
            <v>115.48</v>
          </cell>
          <cell r="AS467">
            <v>118</v>
          </cell>
          <cell r="AT467">
            <v>120.51</v>
          </cell>
          <cell r="AU467">
            <v>123.03</v>
          </cell>
          <cell r="AV467">
            <v>125.55</v>
          </cell>
          <cell r="AW467">
            <v>128.07</v>
          </cell>
          <cell r="AX467">
            <v>130.59</v>
          </cell>
          <cell r="AY467">
            <v>133.11000000000001</v>
          </cell>
          <cell r="AZ467">
            <v>135.63</v>
          </cell>
          <cell r="BA467">
            <v>138.13999999999999</v>
          </cell>
          <cell r="BB467">
            <v>140.66</v>
          </cell>
          <cell r="BC467">
            <v>112.38</v>
          </cell>
        </row>
        <row r="468">
          <cell r="AD468">
            <v>99</v>
          </cell>
          <cell r="AE468">
            <v>78.48</v>
          </cell>
          <cell r="AF468">
            <v>82.32</v>
          </cell>
          <cell r="AG468">
            <v>85.16</v>
          </cell>
          <cell r="AH468">
            <v>91.19</v>
          </cell>
          <cell r="AI468">
            <v>93.74</v>
          </cell>
          <cell r="AJ468">
            <v>96.28</v>
          </cell>
          <cell r="AK468">
            <v>98.83</v>
          </cell>
          <cell r="AL468">
            <v>101.37</v>
          </cell>
          <cell r="AM468">
            <v>103.91</v>
          </cell>
          <cell r="AN468">
            <v>106.46</v>
          </cell>
          <cell r="AO468">
            <v>109</v>
          </cell>
          <cell r="AP468">
            <v>111.55</v>
          </cell>
          <cell r="AQ468">
            <v>114.09</v>
          </cell>
          <cell r="AR468">
            <v>116.64</v>
          </cell>
          <cell r="AS468">
            <v>119.18</v>
          </cell>
          <cell r="AT468">
            <v>121.72</v>
          </cell>
          <cell r="AU468">
            <v>124.27</v>
          </cell>
          <cell r="AV468">
            <v>126.81</v>
          </cell>
          <cell r="AW468">
            <v>129.36000000000001</v>
          </cell>
          <cell r="AX468">
            <v>131.9</v>
          </cell>
          <cell r="AY468">
            <v>134.44999999999999</v>
          </cell>
          <cell r="AZ468">
            <v>136.99</v>
          </cell>
          <cell r="BA468">
            <v>139.53</v>
          </cell>
          <cell r="BB468">
            <v>142.08000000000001</v>
          </cell>
          <cell r="BC468">
            <v>113.53</v>
          </cell>
        </row>
        <row r="469">
          <cell r="AD469">
            <v>100</v>
          </cell>
          <cell r="AE469">
            <v>80.28</v>
          </cell>
          <cell r="AF469">
            <v>83.15</v>
          </cell>
          <cell r="AG469">
            <v>86.01</v>
          </cell>
          <cell r="AH469">
            <v>92.13</v>
          </cell>
          <cell r="AI469">
            <v>94.7</v>
          </cell>
          <cell r="AJ469">
            <v>97.27</v>
          </cell>
          <cell r="AK469">
            <v>99.84</v>
          </cell>
          <cell r="AL469">
            <v>102.41</v>
          </cell>
          <cell r="AM469">
            <v>104.98</v>
          </cell>
          <cell r="AN469">
            <v>107.55</v>
          </cell>
          <cell r="AO469">
            <v>110.12</v>
          </cell>
          <cell r="AP469">
            <v>112.69</v>
          </cell>
          <cell r="AQ469">
            <v>115.26</v>
          </cell>
          <cell r="AR469">
            <v>117.83</v>
          </cell>
          <cell r="AS469">
            <v>120.4</v>
          </cell>
          <cell r="AT469">
            <v>122.97</v>
          </cell>
          <cell r="AU469">
            <v>125.54</v>
          </cell>
          <cell r="AV469">
            <v>128.11000000000001</v>
          </cell>
          <cell r="AW469">
            <v>130.68</v>
          </cell>
          <cell r="AX469">
            <v>133.25</v>
          </cell>
          <cell r="AY469">
            <v>135.82</v>
          </cell>
          <cell r="AZ469">
            <v>138.38999999999999</v>
          </cell>
          <cell r="BA469">
            <v>140.96</v>
          </cell>
          <cell r="BB469">
            <v>143.53</v>
          </cell>
          <cell r="BC469">
            <v>114.67</v>
          </cell>
        </row>
        <row r="470">
          <cell r="AD470">
            <v>101</v>
          </cell>
          <cell r="AE470">
            <v>81.08</v>
          </cell>
          <cell r="AF470">
            <v>83.98</v>
          </cell>
          <cell r="AG470">
            <v>86.87</v>
          </cell>
          <cell r="AH470">
            <v>93.03</v>
          </cell>
          <cell r="AI470">
            <v>95.63</v>
          </cell>
          <cell r="AJ470">
            <v>98.22</v>
          </cell>
          <cell r="AK470">
            <v>100.82</v>
          </cell>
          <cell r="AL470">
            <v>103.41</v>
          </cell>
          <cell r="AM470">
            <v>106.01</v>
          </cell>
          <cell r="AN470">
            <v>108.6</v>
          </cell>
          <cell r="AO470">
            <v>111.2</v>
          </cell>
          <cell r="AP470">
            <v>113.8</v>
          </cell>
          <cell r="AQ470">
            <v>116.39</v>
          </cell>
          <cell r="AR470">
            <v>118.99</v>
          </cell>
          <cell r="AS470">
            <v>121.58</v>
          </cell>
          <cell r="AT470">
            <v>124.18</v>
          </cell>
          <cell r="AU470">
            <v>126.77</v>
          </cell>
          <cell r="AV470">
            <v>129.37</v>
          </cell>
          <cell r="AW470">
            <v>131.96</v>
          </cell>
          <cell r="AX470">
            <v>134.56</v>
          </cell>
          <cell r="AY470">
            <v>137.16</v>
          </cell>
          <cell r="AZ470">
            <v>139.75</v>
          </cell>
          <cell r="BA470">
            <v>142.35</v>
          </cell>
          <cell r="BB470">
            <v>144.94</v>
          </cell>
          <cell r="BC470">
            <v>115.81</v>
          </cell>
        </row>
        <row r="471">
          <cell r="AD471">
            <v>102</v>
          </cell>
          <cell r="AE471">
            <v>81.88</v>
          </cell>
          <cell r="AF471">
            <v>84.8</v>
          </cell>
          <cell r="AG471">
            <v>87.73</v>
          </cell>
          <cell r="AH471">
            <v>93.96</v>
          </cell>
          <cell r="AI471">
            <v>96.59</v>
          </cell>
          <cell r="AJ471">
            <v>99.21</v>
          </cell>
          <cell r="AK471">
            <v>101.83</v>
          </cell>
          <cell r="AL471">
            <v>104.45</v>
          </cell>
          <cell r="AM471">
            <v>107.07</v>
          </cell>
          <cell r="AN471">
            <v>109.69</v>
          </cell>
          <cell r="AO471">
            <v>112.31</v>
          </cell>
          <cell r="AP471">
            <v>114.94</v>
          </cell>
          <cell r="AQ471">
            <v>117.56</v>
          </cell>
          <cell r="AR471">
            <v>120.18</v>
          </cell>
          <cell r="AS471">
            <v>122.8</v>
          </cell>
          <cell r="AT471">
            <v>125.42</v>
          </cell>
          <cell r="AU471">
            <v>128.04</v>
          </cell>
          <cell r="AV471">
            <v>130.66</v>
          </cell>
          <cell r="AW471">
            <v>133.29</v>
          </cell>
          <cell r="AX471">
            <v>135.91</v>
          </cell>
          <cell r="AY471">
            <v>138.53</v>
          </cell>
          <cell r="AZ471">
            <v>141.15</v>
          </cell>
          <cell r="BA471">
            <v>143.77000000000001</v>
          </cell>
          <cell r="BB471">
            <v>146.38999999999999</v>
          </cell>
          <cell r="BC471">
            <v>116.96</v>
          </cell>
        </row>
        <row r="472">
          <cell r="AD472">
            <v>103</v>
          </cell>
          <cell r="AE472">
            <v>82.68</v>
          </cell>
          <cell r="AF472">
            <v>85.63</v>
          </cell>
          <cell r="AG472">
            <v>88.58</v>
          </cell>
          <cell r="AH472">
            <v>94.87</v>
          </cell>
          <cell r="AI472">
            <v>97.52</v>
          </cell>
          <cell r="AJ472">
            <v>100.17</v>
          </cell>
          <cell r="AK472">
            <v>102.81</v>
          </cell>
          <cell r="AL472">
            <v>105.46</v>
          </cell>
          <cell r="AM472">
            <v>108.11</v>
          </cell>
          <cell r="AN472">
            <v>110.75</v>
          </cell>
          <cell r="AO472">
            <v>113.4</v>
          </cell>
          <cell r="AP472">
            <v>116.05</v>
          </cell>
          <cell r="AQ472">
            <v>118.7</v>
          </cell>
          <cell r="AR472">
            <v>121.34</v>
          </cell>
          <cell r="AS472">
            <v>123.99</v>
          </cell>
          <cell r="AT472">
            <v>126.64</v>
          </cell>
          <cell r="AU472">
            <v>129.28</v>
          </cell>
          <cell r="AV472">
            <v>131.93</v>
          </cell>
          <cell r="AW472">
            <v>134.58000000000001</v>
          </cell>
          <cell r="AX472">
            <v>137.22</v>
          </cell>
          <cell r="AY472">
            <v>139.87</v>
          </cell>
          <cell r="AZ472">
            <v>142.52000000000001</v>
          </cell>
          <cell r="BA472">
            <v>145.16999999999999</v>
          </cell>
          <cell r="BB472">
            <v>147.81</v>
          </cell>
          <cell r="BC472">
            <v>118.1</v>
          </cell>
        </row>
        <row r="473">
          <cell r="AD473">
            <v>104</v>
          </cell>
          <cell r="AE473">
            <v>83.48</v>
          </cell>
          <cell r="AF473">
            <v>86.46</v>
          </cell>
          <cell r="AG473">
            <v>89.44</v>
          </cell>
          <cell r="AH473">
            <v>95.78</v>
          </cell>
          <cell r="AI473">
            <v>98.45</v>
          </cell>
          <cell r="AJ473">
            <v>101.12</v>
          </cell>
          <cell r="AK473">
            <v>103.8</v>
          </cell>
          <cell r="AL473">
            <v>106.47</v>
          </cell>
          <cell r="AM473">
            <v>109.14</v>
          </cell>
          <cell r="AN473">
            <v>111.82</v>
          </cell>
          <cell r="AO473">
            <v>114.49</v>
          </cell>
          <cell r="AP473">
            <v>117.16</v>
          </cell>
          <cell r="AQ473">
            <v>119.83</v>
          </cell>
          <cell r="AR473">
            <v>122.51</v>
          </cell>
          <cell r="AS473">
            <v>125.18</v>
          </cell>
          <cell r="AT473">
            <v>127.85</v>
          </cell>
          <cell r="AU473">
            <v>130.53</v>
          </cell>
          <cell r="AV473">
            <v>133.19999999999999</v>
          </cell>
          <cell r="AW473">
            <v>135.87</v>
          </cell>
          <cell r="AX473">
            <v>138.54</v>
          </cell>
          <cell r="AY473">
            <v>141.22</v>
          </cell>
          <cell r="AZ473">
            <v>143.88999999999999</v>
          </cell>
          <cell r="BA473">
            <v>146.56</v>
          </cell>
          <cell r="BB473">
            <v>149.24</v>
          </cell>
          <cell r="BC473">
            <v>119.25</v>
          </cell>
        </row>
        <row r="474">
          <cell r="AD474">
            <v>105</v>
          </cell>
          <cell r="AE474">
            <v>84.28</v>
          </cell>
          <cell r="AF474">
            <v>87.29</v>
          </cell>
          <cell r="AG474">
            <v>90.3</v>
          </cell>
          <cell r="AH474">
            <v>96.72</v>
          </cell>
          <cell r="AI474">
            <v>99.42</v>
          </cell>
          <cell r="AJ474">
            <v>102.12</v>
          </cell>
          <cell r="AK474">
            <v>104.81</v>
          </cell>
          <cell r="AL474">
            <v>107.51</v>
          </cell>
          <cell r="AM474">
            <v>110.21</v>
          </cell>
          <cell r="AN474">
            <v>112.91</v>
          </cell>
          <cell r="AO474">
            <v>115.61</v>
          </cell>
          <cell r="AP474">
            <v>118.31</v>
          </cell>
          <cell r="AQ474">
            <v>121.01</v>
          </cell>
          <cell r="AR474">
            <v>123.7</v>
          </cell>
          <cell r="AS474">
            <v>126.4</v>
          </cell>
          <cell r="AT474">
            <v>129.1</v>
          </cell>
          <cell r="AU474">
            <v>131.80000000000001</v>
          </cell>
          <cell r="AV474">
            <v>134.5</v>
          </cell>
          <cell r="AW474">
            <v>137.19999999999999</v>
          </cell>
          <cell r="AX474">
            <v>139.9</v>
          </cell>
          <cell r="AY474">
            <v>142.59</v>
          </cell>
          <cell r="AZ474">
            <v>145.29</v>
          </cell>
          <cell r="BA474">
            <v>147.99</v>
          </cell>
          <cell r="BB474">
            <v>150.69</v>
          </cell>
          <cell r="BC474">
            <v>120.39</v>
          </cell>
        </row>
        <row r="475">
          <cell r="AD475">
            <v>106</v>
          </cell>
          <cell r="AE475">
            <v>85.08</v>
          </cell>
          <cell r="AF475">
            <v>88.12</v>
          </cell>
          <cell r="AG475">
            <v>91.16</v>
          </cell>
          <cell r="AH475">
            <v>97.63</v>
          </cell>
          <cell r="AI475">
            <v>100.35</v>
          </cell>
          <cell r="AJ475">
            <v>103.08</v>
          </cell>
          <cell r="AK475">
            <v>105.8</v>
          </cell>
          <cell r="AL475">
            <v>108.53</v>
          </cell>
          <cell r="AM475">
            <v>111.25</v>
          </cell>
          <cell r="AN475">
            <v>113.97</v>
          </cell>
          <cell r="AO475">
            <v>116.7</v>
          </cell>
          <cell r="AP475">
            <v>119.42</v>
          </cell>
          <cell r="AQ475">
            <v>122.15</v>
          </cell>
          <cell r="AR475">
            <v>124.87</v>
          </cell>
          <cell r="AS475">
            <v>127.6</v>
          </cell>
          <cell r="AT475">
            <v>130.32</v>
          </cell>
          <cell r="AU475">
            <v>133.04</v>
          </cell>
          <cell r="AV475">
            <v>135.77000000000001</v>
          </cell>
          <cell r="AW475">
            <v>138.49</v>
          </cell>
          <cell r="AX475">
            <v>141.22</v>
          </cell>
          <cell r="AY475">
            <v>143.94</v>
          </cell>
          <cell r="AZ475">
            <v>146.66999999999999</v>
          </cell>
          <cell r="BA475">
            <v>149.38999999999999</v>
          </cell>
          <cell r="BB475">
            <v>152.11000000000001</v>
          </cell>
          <cell r="BC475">
            <v>121.53</v>
          </cell>
        </row>
        <row r="476">
          <cell r="AD476">
            <v>107</v>
          </cell>
          <cell r="AE476">
            <v>85.88</v>
          </cell>
          <cell r="AF476">
            <v>88.95</v>
          </cell>
          <cell r="AG476">
            <v>92.01</v>
          </cell>
          <cell r="AH476">
            <v>98.54</v>
          </cell>
          <cell r="AI476">
            <v>101.29</v>
          </cell>
          <cell r="AJ476">
            <v>104.04</v>
          </cell>
          <cell r="AK476">
            <v>106.79</v>
          </cell>
          <cell r="AL476">
            <v>109.54</v>
          </cell>
          <cell r="AM476">
            <v>112.29</v>
          </cell>
          <cell r="AN476">
            <v>115.04</v>
          </cell>
          <cell r="AO476">
            <v>117.79</v>
          </cell>
          <cell r="AP476">
            <v>120.54</v>
          </cell>
          <cell r="AQ476">
            <v>123.29</v>
          </cell>
          <cell r="AR476">
            <v>126.04</v>
          </cell>
          <cell r="AS476">
            <v>128.79</v>
          </cell>
          <cell r="AT476">
            <v>131.54</v>
          </cell>
          <cell r="AU476">
            <v>134.29</v>
          </cell>
          <cell r="AV476">
            <v>137.04</v>
          </cell>
          <cell r="AW476">
            <v>139.79</v>
          </cell>
          <cell r="AX476">
            <v>142.54</v>
          </cell>
          <cell r="AY476">
            <v>145.29</v>
          </cell>
          <cell r="AZ476">
            <v>148.04</v>
          </cell>
          <cell r="BA476">
            <v>150.79</v>
          </cell>
          <cell r="BB476">
            <v>153.54</v>
          </cell>
          <cell r="BC476">
            <v>122.68</v>
          </cell>
        </row>
        <row r="477">
          <cell r="AD477">
            <v>108</v>
          </cell>
          <cell r="AE477">
            <v>86.68</v>
          </cell>
          <cell r="AF477">
            <v>89.77</v>
          </cell>
          <cell r="AG477">
            <v>92.87</v>
          </cell>
          <cell r="AH477">
            <v>99.45</v>
          </cell>
          <cell r="AI477">
            <v>102.23</v>
          </cell>
          <cell r="AJ477">
            <v>105</v>
          </cell>
          <cell r="AK477">
            <v>107.78</v>
          </cell>
          <cell r="AL477">
            <v>110.56</v>
          </cell>
          <cell r="AM477">
            <v>113.33</v>
          </cell>
          <cell r="AN477">
            <v>116.11</v>
          </cell>
          <cell r="AO477">
            <v>118.88</v>
          </cell>
          <cell r="AP477">
            <v>121.66</v>
          </cell>
          <cell r="AQ477">
            <v>124.43</v>
          </cell>
          <cell r="AR477">
            <v>127.21</v>
          </cell>
          <cell r="AS477">
            <v>129.97999999999999</v>
          </cell>
          <cell r="AT477">
            <v>132.76</v>
          </cell>
          <cell r="AU477">
            <v>135.54</v>
          </cell>
          <cell r="AV477">
            <v>138.31</v>
          </cell>
          <cell r="AW477">
            <v>141.09</v>
          </cell>
          <cell r="AX477">
            <v>143.86000000000001</v>
          </cell>
          <cell r="AY477">
            <v>146.63999999999999</v>
          </cell>
          <cell r="AZ477">
            <v>149.41</v>
          </cell>
          <cell r="BA477">
            <v>152.19</v>
          </cell>
          <cell r="BB477">
            <v>154.97</v>
          </cell>
          <cell r="BC477">
            <v>123.82</v>
          </cell>
        </row>
        <row r="478">
          <cell r="AD478">
            <v>109</v>
          </cell>
          <cell r="AE478">
            <v>87.48</v>
          </cell>
          <cell r="AF478">
            <v>90.6</v>
          </cell>
          <cell r="AG478">
            <v>93.73</v>
          </cell>
          <cell r="AH478">
            <v>100.37</v>
          </cell>
          <cell r="AI478">
            <v>103.17</v>
          </cell>
          <cell r="AJ478">
            <v>105.97</v>
          </cell>
          <cell r="AK478">
            <v>108.77</v>
          </cell>
          <cell r="AL478">
            <v>111.57</v>
          </cell>
          <cell r="AM478">
            <v>114.37</v>
          </cell>
          <cell r="AN478">
            <v>117.17</v>
          </cell>
          <cell r="AO478">
            <v>119.98</v>
          </cell>
          <cell r="AP478">
            <v>122.78</v>
          </cell>
          <cell r="AQ478">
            <v>125.58</v>
          </cell>
          <cell r="AR478">
            <v>128.38</v>
          </cell>
          <cell r="AS478">
            <v>131.18</v>
          </cell>
          <cell r="AT478">
            <v>133.97999999999999</v>
          </cell>
          <cell r="AU478">
            <v>136.78</v>
          </cell>
          <cell r="AV478">
            <v>139.58000000000001</v>
          </cell>
          <cell r="AW478">
            <v>142.38999999999999</v>
          </cell>
          <cell r="AX478">
            <v>145.19</v>
          </cell>
          <cell r="AY478">
            <v>147.99</v>
          </cell>
          <cell r="AZ478">
            <v>150.79</v>
          </cell>
          <cell r="BA478">
            <v>153.59</v>
          </cell>
          <cell r="BB478">
            <v>156.38999999999999</v>
          </cell>
          <cell r="BC478">
            <v>124.96</v>
          </cell>
        </row>
        <row r="479">
          <cell r="AD479">
            <v>110</v>
          </cell>
          <cell r="AE479">
            <v>88.28</v>
          </cell>
          <cell r="AF479">
            <v>91.43</v>
          </cell>
          <cell r="AG479">
            <v>94.58</v>
          </cell>
          <cell r="AH479">
            <v>101.28</v>
          </cell>
          <cell r="AI479">
            <v>104.11</v>
          </cell>
          <cell r="AJ479">
            <v>106.94</v>
          </cell>
          <cell r="AK479">
            <v>109.76</v>
          </cell>
          <cell r="AL479">
            <v>112.59</v>
          </cell>
          <cell r="AM479">
            <v>115.42</v>
          </cell>
          <cell r="AN479">
            <v>118.24</v>
          </cell>
          <cell r="AO479">
            <v>121.07</v>
          </cell>
          <cell r="AP479">
            <v>123.9</v>
          </cell>
          <cell r="AQ479">
            <v>126.72</v>
          </cell>
          <cell r="AR479">
            <v>129.55000000000001</v>
          </cell>
          <cell r="AS479">
            <v>132.38</v>
          </cell>
          <cell r="AT479">
            <v>135.21</v>
          </cell>
          <cell r="AU479">
            <v>138.03</v>
          </cell>
          <cell r="AV479">
            <v>140.86000000000001</v>
          </cell>
          <cell r="AW479">
            <v>143.69</v>
          </cell>
          <cell r="AX479">
            <v>146.51</v>
          </cell>
          <cell r="AY479">
            <v>149.34</v>
          </cell>
          <cell r="AZ479">
            <v>152.16999999999999</v>
          </cell>
          <cell r="BA479">
            <v>154.99</v>
          </cell>
          <cell r="BB479">
            <v>157.82</v>
          </cell>
          <cell r="BC479">
            <v>126.11</v>
          </cell>
        </row>
        <row r="480">
          <cell r="AD480">
            <v>111</v>
          </cell>
          <cell r="AE480">
            <v>89.08</v>
          </cell>
          <cell r="AF480">
            <v>92.26</v>
          </cell>
          <cell r="AG480">
            <v>95.44</v>
          </cell>
          <cell r="AH480">
            <v>102.2</v>
          </cell>
          <cell r="AI480">
            <v>105.05</v>
          </cell>
          <cell r="AJ480">
            <v>107.9</v>
          </cell>
          <cell r="AK480">
            <v>110.75</v>
          </cell>
          <cell r="AL480">
            <v>113.61</v>
          </cell>
          <cell r="AM480">
            <v>116.46</v>
          </cell>
          <cell r="AN480">
            <v>119.31</v>
          </cell>
          <cell r="AO480">
            <v>122.17</v>
          </cell>
          <cell r="AP480">
            <v>125.02</v>
          </cell>
          <cell r="AQ480">
            <v>127.87</v>
          </cell>
          <cell r="AR480">
            <v>130.72</v>
          </cell>
          <cell r="AS480">
            <v>133.58000000000001</v>
          </cell>
          <cell r="AT480">
            <v>136.43</v>
          </cell>
          <cell r="AU480">
            <v>139.28</v>
          </cell>
          <cell r="AV480">
            <v>142.13</v>
          </cell>
          <cell r="AW480">
            <v>144.99</v>
          </cell>
          <cell r="AX480">
            <v>147.84</v>
          </cell>
          <cell r="AY480">
            <v>150.69</v>
          </cell>
          <cell r="AZ480">
            <v>153.55000000000001</v>
          </cell>
          <cell r="BA480">
            <v>156.4</v>
          </cell>
          <cell r="BB480">
            <v>159.25</v>
          </cell>
          <cell r="BC480">
            <v>127.25</v>
          </cell>
        </row>
        <row r="481">
          <cell r="AD481">
            <v>112</v>
          </cell>
          <cell r="AE481">
            <v>89.88</v>
          </cell>
          <cell r="AF481">
            <v>93.09</v>
          </cell>
          <cell r="AG481">
            <v>96.3</v>
          </cell>
          <cell r="AH481">
            <v>103.11</v>
          </cell>
          <cell r="AI481">
            <v>105.99</v>
          </cell>
          <cell r="AJ481">
            <v>108.87</v>
          </cell>
          <cell r="AK481">
            <v>111.75</v>
          </cell>
          <cell r="AL481">
            <v>114.63</v>
          </cell>
          <cell r="AM481">
            <v>117.51</v>
          </cell>
          <cell r="AN481">
            <v>120.38</v>
          </cell>
          <cell r="AO481">
            <v>123.26</v>
          </cell>
          <cell r="AP481">
            <v>126.14</v>
          </cell>
          <cell r="AQ481">
            <v>129.02000000000001</v>
          </cell>
          <cell r="AR481">
            <v>131.9</v>
          </cell>
          <cell r="AS481">
            <v>134.78</v>
          </cell>
          <cell r="AT481">
            <v>137.65</v>
          </cell>
          <cell r="AU481">
            <v>140.53</v>
          </cell>
          <cell r="AV481">
            <v>143.41</v>
          </cell>
          <cell r="AW481">
            <v>146.29</v>
          </cell>
          <cell r="AX481">
            <v>149.16999999999999</v>
          </cell>
          <cell r="AY481">
            <v>152.05000000000001</v>
          </cell>
          <cell r="AZ481">
            <v>154.91999999999999</v>
          </cell>
          <cell r="BA481">
            <v>157.80000000000001</v>
          </cell>
          <cell r="BB481">
            <v>160.68</v>
          </cell>
          <cell r="BC481">
            <v>128.38999999999999</v>
          </cell>
        </row>
        <row r="482">
          <cell r="AD482">
            <v>113</v>
          </cell>
          <cell r="AE482">
            <v>90.88</v>
          </cell>
          <cell r="AF482">
            <v>93.92</v>
          </cell>
          <cell r="AG482">
            <v>97.15</v>
          </cell>
          <cell r="AH482">
            <v>104.03</v>
          </cell>
          <cell r="AI482">
            <v>106.94</v>
          </cell>
          <cell r="AJ482">
            <v>109.84</v>
          </cell>
          <cell r="AK482">
            <v>112.74</v>
          </cell>
          <cell r="AL482">
            <v>115.65</v>
          </cell>
          <cell r="AM482">
            <v>118.55</v>
          </cell>
          <cell r="AN482">
            <v>121.46</v>
          </cell>
          <cell r="AO482">
            <v>124.36</v>
          </cell>
          <cell r="AP482">
            <v>127.26</v>
          </cell>
          <cell r="AQ482">
            <v>130.16999999999999</v>
          </cell>
          <cell r="AR482">
            <v>133.07</v>
          </cell>
          <cell r="AS482">
            <v>135.97999999999999</v>
          </cell>
          <cell r="AT482">
            <v>138.88</v>
          </cell>
          <cell r="AU482">
            <v>141.79</v>
          </cell>
          <cell r="AV482">
            <v>144.69</v>
          </cell>
          <cell r="AW482">
            <v>147.59</v>
          </cell>
          <cell r="AX482">
            <v>150.5</v>
          </cell>
          <cell r="AY482">
            <v>153.4</v>
          </cell>
          <cell r="AZ482">
            <v>156.31</v>
          </cell>
          <cell r="BA482">
            <v>159.21</v>
          </cell>
          <cell r="BB482">
            <v>162.11000000000001</v>
          </cell>
          <cell r="BC482">
            <v>129.54</v>
          </cell>
        </row>
        <row r="483">
          <cell r="AD483">
            <v>114</v>
          </cell>
          <cell r="AE483">
            <v>91.48</v>
          </cell>
          <cell r="AF483">
            <v>94.74</v>
          </cell>
          <cell r="AG483">
            <v>98.01</v>
          </cell>
          <cell r="AH483">
            <v>104.95</v>
          </cell>
          <cell r="AI483">
            <v>107.88</v>
          </cell>
          <cell r="AJ483">
            <v>110.81</v>
          </cell>
          <cell r="AK483">
            <v>113.74</v>
          </cell>
          <cell r="AL483">
            <v>116.67</v>
          </cell>
          <cell r="AM483">
            <v>119.6</v>
          </cell>
          <cell r="AN483">
            <v>122.53</v>
          </cell>
          <cell r="AO483">
            <v>125.46</v>
          </cell>
          <cell r="AP483">
            <v>128.38999999999999</v>
          </cell>
          <cell r="AQ483">
            <v>131.32</v>
          </cell>
          <cell r="AR483">
            <v>134.25</v>
          </cell>
          <cell r="AS483">
            <v>137.18</v>
          </cell>
          <cell r="AT483">
            <v>140.11000000000001</v>
          </cell>
          <cell r="AU483">
            <v>143.04</v>
          </cell>
          <cell r="AV483">
            <v>145.97</v>
          </cell>
          <cell r="AW483">
            <v>148.9</v>
          </cell>
          <cell r="AX483">
            <v>151.83000000000001</v>
          </cell>
          <cell r="AY483">
            <v>154.76</v>
          </cell>
          <cell r="AZ483">
            <v>157.69</v>
          </cell>
          <cell r="BA483">
            <v>160.62</v>
          </cell>
          <cell r="BB483">
            <v>163.55000000000001</v>
          </cell>
          <cell r="BC483">
            <v>130.68</v>
          </cell>
        </row>
        <row r="484">
          <cell r="AD484">
            <v>115</v>
          </cell>
          <cell r="AE484">
            <v>92.28</v>
          </cell>
          <cell r="AF484">
            <v>95.57</v>
          </cell>
          <cell r="AG484">
            <v>98.87</v>
          </cell>
          <cell r="AH484">
            <v>105.87</v>
          </cell>
          <cell r="AI484">
            <v>108.83</v>
          </cell>
          <cell r="AJ484">
            <v>111.78</v>
          </cell>
          <cell r="AK484">
            <v>114.74</v>
          </cell>
          <cell r="AL484">
            <v>117.69</v>
          </cell>
          <cell r="AM484">
            <v>120.65</v>
          </cell>
          <cell r="AN484">
            <v>123.6</v>
          </cell>
          <cell r="AO484">
            <v>126.56</v>
          </cell>
          <cell r="AP484">
            <v>129.52000000000001</v>
          </cell>
          <cell r="AQ484">
            <v>132.47</v>
          </cell>
          <cell r="AR484">
            <v>135.43</v>
          </cell>
          <cell r="AS484">
            <v>138.38</v>
          </cell>
          <cell r="AT484">
            <v>141.34</v>
          </cell>
          <cell r="AU484">
            <v>144.29</v>
          </cell>
          <cell r="AV484">
            <v>147.25</v>
          </cell>
          <cell r="AW484">
            <v>150.19999999999999</v>
          </cell>
          <cell r="AX484">
            <v>153.16</v>
          </cell>
          <cell r="AY484">
            <v>156.12</v>
          </cell>
          <cell r="AZ484">
            <v>159.07</v>
          </cell>
          <cell r="BA484">
            <v>162.03</v>
          </cell>
          <cell r="BB484">
            <v>164.98</v>
          </cell>
          <cell r="BC484">
            <v>131.82</v>
          </cell>
        </row>
        <row r="485">
          <cell r="AD485">
            <v>116</v>
          </cell>
          <cell r="AE485">
            <v>93.08</v>
          </cell>
          <cell r="AF485">
            <v>96.4</v>
          </cell>
          <cell r="AG485">
            <v>99.72</v>
          </cell>
          <cell r="AH485">
            <v>106.79</v>
          </cell>
          <cell r="AI485">
            <v>109.77</v>
          </cell>
          <cell r="AJ485">
            <v>112.76</v>
          </cell>
          <cell r="AK485">
            <v>115.74</v>
          </cell>
          <cell r="AL485">
            <v>118.72</v>
          </cell>
          <cell r="AM485">
            <v>121.7</v>
          </cell>
          <cell r="AN485">
            <v>124.68</v>
          </cell>
          <cell r="AO485">
            <v>127.66</v>
          </cell>
          <cell r="AP485">
            <v>130.63999999999999</v>
          </cell>
          <cell r="AQ485">
            <v>133.62</v>
          </cell>
          <cell r="AR485">
            <v>136.61000000000001</v>
          </cell>
          <cell r="AS485">
            <v>139.59</v>
          </cell>
          <cell r="AT485">
            <v>142.57</v>
          </cell>
          <cell r="AU485">
            <v>145.55000000000001</v>
          </cell>
          <cell r="AV485">
            <v>148.53</v>
          </cell>
          <cell r="AW485">
            <v>151.51</v>
          </cell>
          <cell r="AX485">
            <v>154.49</v>
          </cell>
          <cell r="AY485">
            <v>157.47</v>
          </cell>
          <cell r="AZ485">
            <v>160.46</v>
          </cell>
          <cell r="BA485">
            <v>163.44</v>
          </cell>
          <cell r="BB485">
            <v>166.42</v>
          </cell>
          <cell r="BC485">
            <v>132.97</v>
          </cell>
        </row>
        <row r="486">
          <cell r="AD486">
            <v>117</v>
          </cell>
          <cell r="AE486">
            <v>93.88</v>
          </cell>
          <cell r="AF486">
            <v>97.23</v>
          </cell>
          <cell r="AG486">
            <v>100.58</v>
          </cell>
          <cell r="AH486">
            <v>107.72</v>
          </cell>
          <cell r="AI486">
            <v>110.72</v>
          </cell>
          <cell r="AJ486">
            <v>113.73</v>
          </cell>
          <cell r="AK486">
            <v>116.74</v>
          </cell>
          <cell r="AL486">
            <v>119.74</v>
          </cell>
          <cell r="AM486">
            <v>122.75</v>
          </cell>
          <cell r="AN486">
            <v>125.76</v>
          </cell>
          <cell r="AO486">
            <v>128.77000000000001</v>
          </cell>
          <cell r="AP486">
            <v>131.77000000000001</v>
          </cell>
          <cell r="AQ486">
            <v>134.78</v>
          </cell>
          <cell r="AR486">
            <v>137.79</v>
          </cell>
          <cell r="AS486">
            <v>140.79</v>
          </cell>
          <cell r="AT486">
            <v>143.80000000000001</v>
          </cell>
          <cell r="AU486">
            <v>146.81</v>
          </cell>
          <cell r="AV486">
            <v>149.81</v>
          </cell>
          <cell r="AW486">
            <v>152.82</v>
          </cell>
          <cell r="AX486">
            <v>155.83000000000001</v>
          </cell>
          <cell r="AY486">
            <v>158.83000000000001</v>
          </cell>
          <cell r="AZ486">
            <v>161.84</v>
          </cell>
          <cell r="BA486">
            <v>164.85</v>
          </cell>
          <cell r="BB486">
            <v>167.85</v>
          </cell>
          <cell r="BC486">
            <v>134.11000000000001</v>
          </cell>
        </row>
        <row r="487">
          <cell r="AD487">
            <v>118</v>
          </cell>
          <cell r="AE487">
            <v>94.68</v>
          </cell>
          <cell r="AF487">
            <v>98.06</v>
          </cell>
          <cell r="AG487">
            <v>101.44</v>
          </cell>
          <cell r="AH487">
            <v>108.64</v>
          </cell>
          <cell r="AI487">
            <v>111.67</v>
          </cell>
          <cell r="AJ487">
            <v>114.71</v>
          </cell>
          <cell r="AK487">
            <v>117.74</v>
          </cell>
          <cell r="AL487">
            <v>120.77</v>
          </cell>
          <cell r="AM487">
            <v>123.8</v>
          </cell>
          <cell r="AN487">
            <v>126.84</v>
          </cell>
          <cell r="AO487">
            <v>129.87</v>
          </cell>
          <cell r="AP487">
            <v>132.9</v>
          </cell>
          <cell r="AQ487">
            <v>135.93</v>
          </cell>
          <cell r="AR487">
            <v>138.97</v>
          </cell>
          <cell r="AS487">
            <v>142</v>
          </cell>
          <cell r="AT487">
            <v>145.03</v>
          </cell>
          <cell r="AU487">
            <v>148.07</v>
          </cell>
          <cell r="AV487">
            <v>151.1</v>
          </cell>
          <cell r="AW487">
            <v>154.13</v>
          </cell>
          <cell r="AX487">
            <v>157.16</v>
          </cell>
          <cell r="AY487">
            <v>160.19999999999999</v>
          </cell>
          <cell r="AZ487">
            <v>163.22999999999999</v>
          </cell>
          <cell r="BA487">
            <v>166.26</v>
          </cell>
          <cell r="BB487">
            <v>169.29</v>
          </cell>
          <cell r="BC487">
            <v>135.25</v>
          </cell>
        </row>
        <row r="488">
          <cell r="AD488">
            <v>119</v>
          </cell>
          <cell r="AE488">
            <v>95.48</v>
          </cell>
          <cell r="AF488">
            <v>98.89</v>
          </cell>
          <cell r="AG488">
            <v>102.3</v>
          </cell>
          <cell r="AH488">
            <v>109.57</v>
          </cell>
          <cell r="AI488">
            <v>112.63</v>
          </cell>
          <cell r="AJ488">
            <v>115.68</v>
          </cell>
          <cell r="AK488">
            <v>118.74</v>
          </cell>
          <cell r="AL488">
            <v>121.8</v>
          </cell>
          <cell r="AM488">
            <v>124.86</v>
          </cell>
          <cell r="AN488">
            <v>127.92</v>
          </cell>
          <cell r="AO488">
            <v>130.97999999999999</v>
          </cell>
          <cell r="AP488">
            <v>134.03</v>
          </cell>
          <cell r="AQ488">
            <v>137.09</v>
          </cell>
          <cell r="AR488">
            <v>140.15</v>
          </cell>
          <cell r="AS488">
            <v>143.21</v>
          </cell>
          <cell r="AT488">
            <v>146.27000000000001</v>
          </cell>
          <cell r="AU488">
            <v>149.33000000000001</v>
          </cell>
          <cell r="AV488">
            <v>152.38</v>
          </cell>
          <cell r="AW488">
            <v>155.44</v>
          </cell>
          <cell r="AX488">
            <v>158.5</v>
          </cell>
          <cell r="AY488">
            <v>161.56</v>
          </cell>
          <cell r="AZ488">
            <v>164.62</v>
          </cell>
          <cell r="BA488">
            <v>167.68</v>
          </cell>
          <cell r="BB488">
            <v>170.73</v>
          </cell>
          <cell r="BC488">
            <v>136.4</v>
          </cell>
        </row>
        <row r="489">
          <cell r="AD489">
            <v>120</v>
          </cell>
          <cell r="AE489">
            <v>96.27</v>
          </cell>
          <cell r="AF489">
            <v>99.71</v>
          </cell>
          <cell r="AG489">
            <v>103.15</v>
          </cell>
          <cell r="AH489">
            <v>110.45</v>
          </cell>
          <cell r="AI489">
            <v>113.54</v>
          </cell>
          <cell r="AJ489">
            <v>116.62</v>
          </cell>
          <cell r="AK489">
            <v>119.71</v>
          </cell>
          <cell r="AL489">
            <v>122.79</v>
          </cell>
          <cell r="AM489">
            <v>125.87</v>
          </cell>
          <cell r="AN489">
            <v>128.96</v>
          </cell>
          <cell r="AO489">
            <v>132.04</v>
          </cell>
          <cell r="AP489">
            <v>135.13</v>
          </cell>
          <cell r="AQ489">
            <v>138.21</v>
          </cell>
          <cell r="AR489">
            <v>141.29</v>
          </cell>
          <cell r="AS489">
            <v>144.38</v>
          </cell>
          <cell r="AT489">
            <v>147.46</v>
          </cell>
          <cell r="AU489">
            <v>150.55000000000001</v>
          </cell>
          <cell r="AV489">
            <v>153.63</v>
          </cell>
          <cell r="AW489">
            <v>156.71</v>
          </cell>
          <cell r="AX489">
            <v>159.80000000000001</v>
          </cell>
          <cell r="AY489">
            <v>162.88</v>
          </cell>
          <cell r="AZ489">
            <v>165.97</v>
          </cell>
          <cell r="BA489">
            <v>169.05</v>
          </cell>
          <cell r="BB489">
            <v>172.13</v>
          </cell>
          <cell r="BC489">
            <v>137.54</v>
          </cell>
        </row>
        <row r="490">
          <cell r="AD490">
            <v>121</v>
          </cell>
          <cell r="AE490">
            <v>97.07</v>
          </cell>
          <cell r="AF490">
            <v>100.54</v>
          </cell>
          <cell r="AG490">
            <v>104.01</v>
          </cell>
          <cell r="AH490">
            <v>111.38</v>
          </cell>
          <cell r="AI490">
            <v>114.49</v>
          </cell>
          <cell r="AJ490">
            <v>117.6</v>
          </cell>
          <cell r="AK490">
            <v>120.71</v>
          </cell>
          <cell r="AL490">
            <v>123.82</v>
          </cell>
          <cell r="AM490">
            <v>126.93</v>
          </cell>
          <cell r="AN490">
            <v>130.04</v>
          </cell>
          <cell r="AO490">
            <v>133.15</v>
          </cell>
          <cell r="AP490">
            <v>136.26</v>
          </cell>
          <cell r="AQ490">
            <v>139.37</v>
          </cell>
          <cell r="AR490">
            <v>142.47999999999999</v>
          </cell>
          <cell r="AS490">
            <v>145.59</v>
          </cell>
          <cell r="AT490">
            <v>148.69999999999999</v>
          </cell>
          <cell r="AU490">
            <v>151.81</v>
          </cell>
          <cell r="AV490">
            <v>154.91999999999999</v>
          </cell>
          <cell r="AW490">
            <v>158.03</v>
          </cell>
          <cell r="AX490">
            <v>161.13999999999999</v>
          </cell>
          <cell r="AY490">
            <v>164.25</v>
          </cell>
          <cell r="AZ490">
            <v>167.36</v>
          </cell>
          <cell r="BA490">
            <v>170.47</v>
          </cell>
          <cell r="BB490">
            <v>176.69</v>
          </cell>
          <cell r="BC490">
            <v>138.69</v>
          </cell>
        </row>
        <row r="491">
          <cell r="AD491">
            <v>122</v>
          </cell>
          <cell r="AE491">
            <v>97.87</v>
          </cell>
          <cell r="AF491">
            <v>101.37</v>
          </cell>
          <cell r="AG491">
            <v>104.87</v>
          </cell>
          <cell r="AH491">
            <v>112.31</v>
          </cell>
          <cell r="AI491">
            <v>115.45</v>
          </cell>
          <cell r="AJ491">
            <v>118.85</v>
          </cell>
          <cell r="AK491">
            <v>121.72</v>
          </cell>
          <cell r="AL491">
            <v>124.85</v>
          </cell>
          <cell r="AM491">
            <v>127.99</v>
          </cell>
          <cell r="AN491">
            <v>131.13</v>
          </cell>
          <cell r="AO491">
            <v>134.26</v>
          </cell>
          <cell r="AP491">
            <v>137.4</v>
          </cell>
          <cell r="AQ491">
            <v>140.53</v>
          </cell>
          <cell r="AR491">
            <v>143.66999999999999</v>
          </cell>
          <cell r="AS491">
            <v>146.80000000000001</v>
          </cell>
          <cell r="AT491">
            <v>149.94</v>
          </cell>
          <cell r="AU491">
            <v>153.07</v>
          </cell>
          <cell r="AV491">
            <v>156.21</v>
          </cell>
          <cell r="AW491">
            <v>159.34</v>
          </cell>
          <cell r="AX491">
            <v>162.47999999999999</v>
          </cell>
          <cell r="AY491">
            <v>165.61</v>
          </cell>
          <cell r="AZ491">
            <v>168.75</v>
          </cell>
          <cell r="BA491">
            <v>171.89</v>
          </cell>
          <cell r="BB491">
            <v>178.16</v>
          </cell>
          <cell r="BC491">
            <v>139.83000000000001</v>
          </cell>
        </row>
        <row r="492">
          <cell r="AD492">
            <v>123</v>
          </cell>
          <cell r="AE492">
            <v>98.67</v>
          </cell>
          <cell r="AF492">
            <v>102.2</v>
          </cell>
          <cell r="AG492">
            <v>105.72</v>
          </cell>
          <cell r="AH492">
            <v>113.2</v>
          </cell>
          <cell r="AI492">
            <v>116.36</v>
          </cell>
          <cell r="AJ492">
            <v>119.52</v>
          </cell>
          <cell r="AK492">
            <v>122.68</v>
          </cell>
          <cell r="AL492">
            <v>125.85</v>
          </cell>
          <cell r="AM492">
            <v>129.01</v>
          </cell>
          <cell r="AN492">
            <v>132.16999999999999</v>
          </cell>
          <cell r="AO492">
            <v>135.33000000000001</v>
          </cell>
          <cell r="AP492">
            <v>138.49</v>
          </cell>
          <cell r="AQ492">
            <v>141.65</v>
          </cell>
          <cell r="AR492">
            <v>144.81</v>
          </cell>
          <cell r="AS492">
            <v>147.97</v>
          </cell>
          <cell r="AT492">
            <v>151.13</v>
          </cell>
          <cell r="AU492">
            <v>154.30000000000001</v>
          </cell>
          <cell r="AV492">
            <v>157.46</v>
          </cell>
          <cell r="AW492">
            <v>160.62</v>
          </cell>
          <cell r="AX492">
            <v>163.78</v>
          </cell>
          <cell r="AY492">
            <v>166.94</v>
          </cell>
          <cell r="AZ492">
            <v>170.1</v>
          </cell>
          <cell r="BA492">
            <v>173.26</v>
          </cell>
          <cell r="BB492">
            <v>179.58</v>
          </cell>
          <cell r="BC492">
            <v>140.97</v>
          </cell>
        </row>
        <row r="493">
          <cell r="AD493">
            <v>124</v>
          </cell>
          <cell r="AE493">
            <v>99.47</v>
          </cell>
          <cell r="AF493">
            <v>103.03</v>
          </cell>
          <cell r="AG493">
            <v>106.58</v>
          </cell>
          <cell r="AH493">
            <v>114.13</v>
          </cell>
          <cell r="AI493">
            <v>117.32</v>
          </cell>
          <cell r="AJ493">
            <v>120.51</v>
          </cell>
          <cell r="AK493">
            <v>123.69</v>
          </cell>
          <cell r="AL493">
            <v>126.88</v>
          </cell>
          <cell r="AM493">
            <v>130.07</v>
          </cell>
          <cell r="AN493">
            <v>133.25</v>
          </cell>
          <cell r="AO493">
            <v>136.44</v>
          </cell>
          <cell r="AP493">
            <v>139.63</v>
          </cell>
          <cell r="AQ493">
            <v>142.81</v>
          </cell>
          <cell r="AR493">
            <v>146</v>
          </cell>
          <cell r="AS493">
            <v>149.19</v>
          </cell>
          <cell r="AT493">
            <v>152.38</v>
          </cell>
          <cell r="AU493">
            <v>155.56</v>
          </cell>
          <cell r="AV493">
            <v>158.75</v>
          </cell>
          <cell r="AW493">
            <v>161.94</v>
          </cell>
          <cell r="AX493">
            <v>165.12</v>
          </cell>
          <cell r="AY493">
            <v>168.31</v>
          </cell>
          <cell r="AZ493">
            <v>171.5</v>
          </cell>
          <cell r="BA493">
            <v>174.68</v>
          </cell>
          <cell r="BB493">
            <v>181.06</v>
          </cell>
          <cell r="BC493">
            <v>142.12</v>
          </cell>
        </row>
        <row r="494">
          <cell r="AD494">
            <v>125</v>
          </cell>
          <cell r="AE494">
            <v>100.27</v>
          </cell>
          <cell r="AF494">
            <v>103.86</v>
          </cell>
          <cell r="AG494">
            <v>107.44</v>
          </cell>
          <cell r="AH494">
            <v>115.07</v>
          </cell>
          <cell r="AI494">
            <v>118.28</v>
          </cell>
          <cell r="AJ494">
            <v>121.49</v>
          </cell>
          <cell r="AK494">
            <v>124.7</v>
          </cell>
          <cell r="AL494">
            <v>127.92</v>
          </cell>
          <cell r="AM494">
            <v>131.13</v>
          </cell>
          <cell r="AN494">
            <v>134.34</v>
          </cell>
          <cell r="AO494">
            <v>137.55000000000001</v>
          </cell>
          <cell r="AP494">
            <v>140.77000000000001</v>
          </cell>
          <cell r="AQ494">
            <v>143.97999999999999</v>
          </cell>
          <cell r="AR494">
            <v>147.19</v>
          </cell>
          <cell r="AS494">
            <v>150.4</v>
          </cell>
          <cell r="AT494">
            <v>153.62</v>
          </cell>
          <cell r="AU494">
            <v>156.83000000000001</v>
          </cell>
          <cell r="AV494">
            <v>160.04</v>
          </cell>
          <cell r="AW494">
            <v>163.25</v>
          </cell>
          <cell r="AX494">
            <v>166.47</v>
          </cell>
          <cell r="AY494">
            <v>169.68</v>
          </cell>
          <cell r="AZ494">
            <v>172.89</v>
          </cell>
          <cell r="BA494">
            <v>176.1</v>
          </cell>
          <cell r="BB494">
            <v>182.53</v>
          </cell>
          <cell r="BC494">
            <v>143.26</v>
          </cell>
        </row>
        <row r="495">
          <cell r="AD495">
            <v>126</v>
          </cell>
          <cell r="AE495">
            <v>101.07</v>
          </cell>
          <cell r="AF495">
            <v>104.68</v>
          </cell>
          <cell r="AG495">
            <v>108.29</v>
          </cell>
          <cell r="AH495">
            <v>115.96</v>
          </cell>
          <cell r="AI495">
            <v>119.2</v>
          </cell>
          <cell r="AJ495">
            <v>122.43</v>
          </cell>
          <cell r="AK495">
            <v>125.67</v>
          </cell>
          <cell r="AL495">
            <v>128.91</v>
          </cell>
          <cell r="AM495">
            <v>132.15</v>
          </cell>
          <cell r="AN495">
            <v>135.38999999999999</v>
          </cell>
          <cell r="AO495">
            <v>138.63</v>
          </cell>
          <cell r="AP495">
            <v>141.86000000000001</v>
          </cell>
          <cell r="AQ495">
            <v>145.1</v>
          </cell>
          <cell r="AR495">
            <v>148.34</v>
          </cell>
          <cell r="AS495">
            <v>151.58000000000001</v>
          </cell>
          <cell r="AT495">
            <v>154.82</v>
          </cell>
          <cell r="AU495">
            <v>158.05000000000001</v>
          </cell>
          <cell r="AV495">
            <v>161.29</v>
          </cell>
          <cell r="AW495">
            <v>164.53</v>
          </cell>
          <cell r="AX495">
            <v>167.77</v>
          </cell>
          <cell r="AY495">
            <v>171.01</v>
          </cell>
          <cell r="AZ495">
            <v>174.25</v>
          </cell>
          <cell r="BA495">
            <v>177.48</v>
          </cell>
          <cell r="BB495">
            <v>183.96</v>
          </cell>
          <cell r="BC495">
            <v>144.4</v>
          </cell>
        </row>
        <row r="496">
          <cell r="AD496">
            <v>127</v>
          </cell>
          <cell r="AE496">
            <v>101.87</v>
          </cell>
          <cell r="AF496">
            <v>105.51</v>
          </cell>
          <cell r="AG496">
            <v>109.15</v>
          </cell>
          <cell r="AH496">
            <v>116.89</v>
          </cell>
          <cell r="AI496">
            <v>120.16</v>
          </cell>
          <cell r="AJ496">
            <v>123.42</v>
          </cell>
          <cell r="AK496">
            <v>126.69</v>
          </cell>
          <cell r="AL496">
            <v>129.94999999999999</v>
          </cell>
          <cell r="AM496">
            <v>133.21</v>
          </cell>
          <cell r="AN496">
            <v>136.47999999999999</v>
          </cell>
          <cell r="AO496">
            <v>139.74</v>
          </cell>
          <cell r="AP496">
            <v>143.01</v>
          </cell>
          <cell r="AQ496">
            <v>146.27000000000001</v>
          </cell>
          <cell r="AR496">
            <v>149.53</v>
          </cell>
          <cell r="AS496">
            <v>152.80000000000001</v>
          </cell>
          <cell r="AT496">
            <v>156.06</v>
          </cell>
          <cell r="AU496">
            <v>159.33000000000001</v>
          </cell>
          <cell r="AV496">
            <v>162.59</v>
          </cell>
          <cell r="AW496">
            <v>165.85</v>
          </cell>
          <cell r="AX496">
            <v>169.12</v>
          </cell>
          <cell r="AY496">
            <v>172.38</v>
          </cell>
          <cell r="AZ496">
            <v>175.64</v>
          </cell>
          <cell r="BA496">
            <v>178.91</v>
          </cell>
          <cell r="BB496">
            <v>185.44</v>
          </cell>
          <cell r="BC496">
            <v>145.55000000000001</v>
          </cell>
        </row>
        <row r="497">
          <cell r="AD497">
            <v>128</v>
          </cell>
          <cell r="AE497">
            <v>102.67</v>
          </cell>
          <cell r="AF497">
            <v>106.34</v>
          </cell>
          <cell r="AG497">
            <v>110.01</v>
          </cell>
          <cell r="AH497">
            <v>117.83</v>
          </cell>
          <cell r="AI497">
            <v>121.12</v>
          </cell>
          <cell r="AJ497">
            <v>124.41</v>
          </cell>
          <cell r="AK497">
            <v>127.7</v>
          </cell>
          <cell r="AL497">
            <v>130.99</v>
          </cell>
          <cell r="AM497">
            <v>134.28</v>
          </cell>
          <cell r="AN497">
            <v>137.57</v>
          </cell>
          <cell r="AO497">
            <v>140.86000000000001</v>
          </cell>
          <cell r="AP497">
            <v>144.15</v>
          </cell>
          <cell r="AQ497">
            <v>147.44</v>
          </cell>
          <cell r="AR497">
            <v>150.72999999999999</v>
          </cell>
          <cell r="AS497">
            <v>154.02000000000001</v>
          </cell>
          <cell r="AT497">
            <v>157.31</v>
          </cell>
          <cell r="AU497">
            <v>160.6</v>
          </cell>
          <cell r="AV497">
            <v>163.89</v>
          </cell>
          <cell r="AW497">
            <v>167.18</v>
          </cell>
          <cell r="AX497">
            <v>170.47</v>
          </cell>
          <cell r="AY497">
            <v>173.76</v>
          </cell>
          <cell r="AZ497">
            <v>177.05</v>
          </cell>
          <cell r="BA497">
            <v>180.33</v>
          </cell>
          <cell r="BB497">
            <v>186.91</v>
          </cell>
          <cell r="BC497">
            <v>146.69</v>
          </cell>
        </row>
        <row r="498">
          <cell r="AD498">
            <v>129</v>
          </cell>
          <cell r="AE498">
            <v>103.47</v>
          </cell>
          <cell r="AF498">
            <v>107.17</v>
          </cell>
          <cell r="AG498">
            <v>110.87</v>
          </cell>
          <cell r="AH498">
            <v>118.73</v>
          </cell>
          <cell r="AI498">
            <v>122.04</v>
          </cell>
          <cell r="AJ498">
            <v>125.36</v>
          </cell>
          <cell r="AK498">
            <v>128.66999999999999</v>
          </cell>
          <cell r="AL498">
            <v>131.99</v>
          </cell>
          <cell r="AM498">
            <v>135.30000000000001</v>
          </cell>
          <cell r="AN498">
            <v>138.62</v>
          </cell>
          <cell r="AO498">
            <v>141.93</v>
          </cell>
          <cell r="AP498">
            <v>145.25</v>
          </cell>
          <cell r="AQ498">
            <v>148.56</v>
          </cell>
          <cell r="AR498">
            <v>151.88</v>
          </cell>
          <cell r="AS498">
            <v>155.19</v>
          </cell>
          <cell r="AT498">
            <v>158.51</v>
          </cell>
          <cell r="AU498">
            <v>161.82</v>
          </cell>
          <cell r="AV498">
            <v>165.14</v>
          </cell>
          <cell r="AW498">
            <v>168.46</v>
          </cell>
          <cell r="AX498">
            <v>171.77</v>
          </cell>
          <cell r="AY498">
            <v>175.09</v>
          </cell>
          <cell r="AZ498">
            <v>178.4</v>
          </cell>
          <cell r="BA498">
            <v>181.72</v>
          </cell>
          <cell r="BB498">
            <v>188.35</v>
          </cell>
          <cell r="BC498">
            <v>147.83000000000001</v>
          </cell>
        </row>
        <row r="499">
          <cell r="AD499">
            <v>130</v>
          </cell>
          <cell r="AE499">
            <v>104.27</v>
          </cell>
          <cell r="AF499">
            <v>108</v>
          </cell>
          <cell r="AG499">
            <v>111.72</v>
          </cell>
          <cell r="AH499">
            <v>119.67</v>
          </cell>
          <cell r="AI499">
            <v>123.01</v>
          </cell>
          <cell r="AJ499">
            <v>126.35</v>
          </cell>
          <cell r="AK499">
            <v>129.69</v>
          </cell>
          <cell r="AL499">
            <v>133.03</v>
          </cell>
          <cell r="AM499">
            <v>136.37</v>
          </cell>
          <cell r="AN499">
            <v>139.71</v>
          </cell>
          <cell r="AO499">
            <v>143.05000000000001</v>
          </cell>
          <cell r="AP499">
            <v>146.38999999999999</v>
          </cell>
          <cell r="AQ499">
            <v>149.74</v>
          </cell>
          <cell r="AR499">
            <v>153.08000000000001</v>
          </cell>
          <cell r="AS499">
            <v>156.41999999999999</v>
          </cell>
          <cell r="AT499">
            <v>159.76</v>
          </cell>
          <cell r="AU499">
            <v>163.1</v>
          </cell>
          <cell r="AV499">
            <v>166.44</v>
          </cell>
          <cell r="AW499">
            <v>169.78</v>
          </cell>
          <cell r="AX499">
            <v>173.12</v>
          </cell>
          <cell r="AY499">
            <v>176.46</v>
          </cell>
          <cell r="AZ499">
            <v>179.8</v>
          </cell>
          <cell r="BA499">
            <v>183.15</v>
          </cell>
          <cell r="BB499">
            <v>189.83</v>
          </cell>
          <cell r="BC499">
            <v>148.97999999999999</v>
          </cell>
        </row>
        <row r="500">
          <cell r="AD500">
            <v>131</v>
          </cell>
          <cell r="AE500">
            <v>105.07</v>
          </cell>
          <cell r="AF500">
            <v>108.82</v>
          </cell>
          <cell r="AG500">
            <v>112.58</v>
          </cell>
          <cell r="AH500">
            <v>120.56</v>
          </cell>
          <cell r="AI500">
            <v>123.93</v>
          </cell>
          <cell r="AJ500">
            <v>127.29</v>
          </cell>
          <cell r="AK500">
            <v>130.66</v>
          </cell>
          <cell r="AL500">
            <v>134.03</v>
          </cell>
          <cell r="AM500">
            <v>137.38999999999999</v>
          </cell>
          <cell r="AN500">
            <v>140.76</v>
          </cell>
          <cell r="AO500">
            <v>144.13</v>
          </cell>
          <cell r="AP500">
            <v>147.49</v>
          </cell>
          <cell r="AQ500">
            <v>150.86000000000001</v>
          </cell>
          <cell r="AR500">
            <v>154.22999999999999</v>
          </cell>
          <cell r="AS500">
            <v>157.59</v>
          </cell>
          <cell r="AT500">
            <v>160.96</v>
          </cell>
          <cell r="AU500">
            <v>164.33</v>
          </cell>
          <cell r="AV500">
            <v>167.69</v>
          </cell>
          <cell r="AW500">
            <v>171.06</v>
          </cell>
          <cell r="AX500">
            <v>174.43</v>
          </cell>
          <cell r="AY500">
            <v>177.79</v>
          </cell>
          <cell r="AZ500">
            <v>181.16</v>
          </cell>
          <cell r="BA500">
            <v>184.53</v>
          </cell>
          <cell r="BB500">
            <v>191.26</v>
          </cell>
          <cell r="BC500">
            <v>150.12</v>
          </cell>
        </row>
        <row r="501">
          <cell r="AD501">
            <v>132</v>
          </cell>
          <cell r="AE501">
            <v>105.87</v>
          </cell>
          <cell r="AF501">
            <v>109.65</v>
          </cell>
          <cell r="AG501">
            <v>113.44</v>
          </cell>
          <cell r="AH501">
            <v>121.46</v>
          </cell>
          <cell r="AI501">
            <v>124.85</v>
          </cell>
          <cell r="AJ501">
            <v>128.24</v>
          </cell>
          <cell r="AK501">
            <v>131.63</v>
          </cell>
          <cell r="AL501">
            <v>135.03</v>
          </cell>
          <cell r="AM501">
            <v>138.41999999999999</v>
          </cell>
          <cell r="AN501">
            <v>141.81</v>
          </cell>
          <cell r="AO501">
            <v>145.19999999999999</v>
          </cell>
          <cell r="AP501">
            <v>148.59</v>
          </cell>
          <cell r="AQ501">
            <v>151.99</v>
          </cell>
          <cell r="AR501">
            <v>155.38</v>
          </cell>
          <cell r="AS501">
            <v>158.77000000000001</v>
          </cell>
          <cell r="AT501">
            <v>162.16</v>
          </cell>
          <cell r="AU501">
            <v>165.56</v>
          </cell>
          <cell r="AV501">
            <v>168.95</v>
          </cell>
          <cell r="AW501">
            <v>172.34</v>
          </cell>
          <cell r="AX501">
            <v>175.73</v>
          </cell>
          <cell r="AY501">
            <v>179.13</v>
          </cell>
          <cell r="AZ501">
            <v>182.52</v>
          </cell>
          <cell r="BA501">
            <v>185.91</v>
          </cell>
          <cell r="BB501">
            <v>192.7</v>
          </cell>
          <cell r="BC501">
            <v>151.26</v>
          </cell>
        </row>
        <row r="502">
          <cell r="AD502">
            <v>133</v>
          </cell>
          <cell r="AE502">
            <v>106.67</v>
          </cell>
          <cell r="AF502">
            <v>110.48</v>
          </cell>
          <cell r="AG502">
            <v>114.29</v>
          </cell>
          <cell r="AH502">
            <v>122.4</v>
          </cell>
          <cell r="AI502">
            <v>125.82</v>
          </cell>
          <cell r="AJ502">
            <v>129.24</v>
          </cell>
          <cell r="AK502">
            <v>132.65</v>
          </cell>
          <cell r="AL502">
            <v>136.07</v>
          </cell>
          <cell r="AM502">
            <v>139.49</v>
          </cell>
          <cell r="AN502">
            <v>142.91</v>
          </cell>
          <cell r="AO502">
            <v>146.33000000000001</v>
          </cell>
          <cell r="AP502">
            <v>149.75</v>
          </cell>
          <cell r="AQ502">
            <v>153.16</v>
          </cell>
          <cell r="AR502">
            <v>156.58000000000001</v>
          </cell>
          <cell r="AS502">
            <v>160</v>
          </cell>
          <cell r="AT502">
            <v>163.41999999999999</v>
          </cell>
          <cell r="AU502">
            <v>166.84</v>
          </cell>
          <cell r="AV502">
            <v>170.25</v>
          </cell>
          <cell r="AW502">
            <v>173.67</v>
          </cell>
          <cell r="AX502">
            <v>177.09</v>
          </cell>
          <cell r="AY502">
            <v>180.51</v>
          </cell>
          <cell r="AZ502">
            <v>183.93</v>
          </cell>
          <cell r="BA502">
            <v>187.34</v>
          </cell>
          <cell r="BB502">
            <v>194.14</v>
          </cell>
          <cell r="BC502">
            <v>152.41</v>
          </cell>
        </row>
        <row r="503">
          <cell r="AD503">
            <v>134</v>
          </cell>
          <cell r="AE503">
            <v>407.47</v>
          </cell>
          <cell r="AF503">
            <v>111.31</v>
          </cell>
          <cell r="AG503">
            <v>115.15</v>
          </cell>
          <cell r="AH503">
            <v>123.3</v>
          </cell>
          <cell r="AI503">
            <v>126.74</v>
          </cell>
          <cell r="AJ503">
            <v>130.18</v>
          </cell>
          <cell r="AK503">
            <v>133.63</v>
          </cell>
          <cell r="AL503">
            <v>137.07</v>
          </cell>
          <cell r="AM503">
            <v>140.52000000000001</v>
          </cell>
          <cell r="AN503">
            <v>143.96</v>
          </cell>
          <cell r="AO503">
            <v>147.4</v>
          </cell>
          <cell r="AP503">
            <v>150.85</v>
          </cell>
          <cell r="AQ503">
            <v>154.29</v>
          </cell>
          <cell r="AR503">
            <v>157.72999999999999</v>
          </cell>
          <cell r="AS503">
            <v>161.18</v>
          </cell>
          <cell r="AT503">
            <v>164.62</v>
          </cell>
          <cell r="AU503">
            <v>168.07</v>
          </cell>
          <cell r="AV503">
            <v>171.51</v>
          </cell>
          <cell r="AW503">
            <v>174.95</v>
          </cell>
          <cell r="AX503">
            <v>178.4</v>
          </cell>
          <cell r="AY503">
            <v>181.84</v>
          </cell>
          <cell r="AZ503">
            <v>185.29</v>
          </cell>
          <cell r="BA503">
            <v>188.73</v>
          </cell>
          <cell r="BB503">
            <v>195.62</v>
          </cell>
          <cell r="BC503">
            <v>153.55000000000001</v>
          </cell>
        </row>
        <row r="504">
          <cell r="AD504">
            <v>135</v>
          </cell>
          <cell r="AE504">
            <v>108.27</v>
          </cell>
          <cell r="AF504">
            <v>112.14</v>
          </cell>
          <cell r="AG504">
            <v>116.01</v>
          </cell>
          <cell r="AH504">
            <v>124.24</v>
          </cell>
          <cell r="AI504">
            <v>127.71</v>
          </cell>
          <cell r="AJ504">
            <v>131.18</v>
          </cell>
          <cell r="AK504">
            <v>134.65</v>
          </cell>
          <cell r="AL504">
            <v>138.12</v>
          </cell>
          <cell r="AM504">
            <v>141.59</v>
          </cell>
          <cell r="AN504">
            <v>145.06</v>
          </cell>
          <cell r="AO504">
            <v>148.53</v>
          </cell>
          <cell r="AP504">
            <v>152</v>
          </cell>
          <cell r="AQ504">
            <v>155.47</v>
          </cell>
          <cell r="AR504">
            <v>158.94</v>
          </cell>
          <cell r="AS504">
            <v>162.41</v>
          </cell>
          <cell r="AT504">
            <v>165.88</v>
          </cell>
          <cell r="AU504">
            <v>169.35</v>
          </cell>
          <cell r="AV504">
            <v>172.82</v>
          </cell>
          <cell r="AW504">
            <v>176.29</v>
          </cell>
          <cell r="AX504">
            <v>179.76</v>
          </cell>
          <cell r="AY504">
            <v>183.23</v>
          </cell>
          <cell r="AZ504">
            <v>186.7</v>
          </cell>
          <cell r="BA504">
            <v>190.16</v>
          </cell>
          <cell r="BB504">
            <v>197.1</v>
          </cell>
          <cell r="BC504">
            <v>154.69</v>
          </cell>
        </row>
        <row r="505">
          <cell r="AD505">
            <v>136</v>
          </cell>
          <cell r="AE505">
            <v>109.07</v>
          </cell>
          <cell r="AF505">
            <v>112.97</v>
          </cell>
          <cell r="AG505">
            <v>116.86</v>
          </cell>
          <cell r="AH505">
            <v>125.14</v>
          </cell>
          <cell r="AI505">
            <v>128.63999999999999</v>
          </cell>
          <cell r="AJ505">
            <v>132.13</v>
          </cell>
          <cell r="AK505">
            <v>135.63</v>
          </cell>
          <cell r="AL505">
            <v>139.12</v>
          </cell>
          <cell r="AM505">
            <v>142.62</v>
          </cell>
          <cell r="AN505">
            <v>146.11000000000001</v>
          </cell>
          <cell r="AO505">
            <v>149.61000000000001</v>
          </cell>
          <cell r="AP505">
            <v>153.1</v>
          </cell>
          <cell r="AQ505">
            <v>156.6</v>
          </cell>
          <cell r="AR505">
            <v>160.09</v>
          </cell>
          <cell r="AS505">
            <v>163.59</v>
          </cell>
          <cell r="AT505">
            <v>167.08</v>
          </cell>
          <cell r="AU505">
            <v>170.58</v>
          </cell>
          <cell r="AV505">
            <v>174.07</v>
          </cell>
          <cell r="AW505">
            <v>177.57</v>
          </cell>
          <cell r="AX505">
            <v>181.07</v>
          </cell>
          <cell r="AY505">
            <v>184.56</v>
          </cell>
          <cell r="AZ505">
            <v>188.06</v>
          </cell>
          <cell r="BA505">
            <v>191.55</v>
          </cell>
          <cell r="BB505">
            <v>198.54</v>
          </cell>
          <cell r="BC505">
            <v>155.84</v>
          </cell>
        </row>
        <row r="506">
          <cell r="AD506">
            <v>137</v>
          </cell>
          <cell r="AE506">
            <v>109.87</v>
          </cell>
          <cell r="AF506">
            <v>113.79</v>
          </cell>
          <cell r="AG506">
            <v>117.72</v>
          </cell>
          <cell r="AH506">
            <v>126.09</v>
          </cell>
          <cell r="AI506">
            <v>129.61000000000001</v>
          </cell>
          <cell r="AJ506">
            <v>133.13</v>
          </cell>
          <cell r="AK506">
            <v>136.66</v>
          </cell>
          <cell r="AL506">
            <v>140.18</v>
          </cell>
          <cell r="AM506">
            <v>143.69999999999999</v>
          </cell>
          <cell r="AN506">
            <v>147.22</v>
          </cell>
          <cell r="AO506">
            <v>150.74</v>
          </cell>
          <cell r="AP506">
            <v>154.26</v>
          </cell>
          <cell r="AQ506">
            <v>157.78</v>
          </cell>
          <cell r="AR506">
            <v>161.30000000000001</v>
          </cell>
          <cell r="AS506">
            <v>164.82</v>
          </cell>
          <cell r="AT506">
            <v>168.34</v>
          </cell>
          <cell r="AU506">
            <v>171.86</v>
          </cell>
          <cell r="AV506">
            <v>175.39</v>
          </cell>
          <cell r="AW506">
            <v>178.91</v>
          </cell>
          <cell r="AX506">
            <v>182.43</v>
          </cell>
          <cell r="AY506">
            <v>185.95</v>
          </cell>
          <cell r="AZ506">
            <v>189.47</v>
          </cell>
          <cell r="BA506">
            <v>192.99</v>
          </cell>
          <cell r="BB506">
            <v>200.03</v>
          </cell>
          <cell r="BC506">
            <v>156.97999999999999</v>
          </cell>
        </row>
        <row r="507">
          <cell r="AD507">
            <v>138</v>
          </cell>
          <cell r="AE507">
            <v>110.67</v>
          </cell>
          <cell r="AF507">
            <v>114.62</v>
          </cell>
          <cell r="AG507">
            <v>118.58</v>
          </cell>
          <cell r="AH507">
            <v>126.99</v>
          </cell>
          <cell r="AI507">
            <v>130.54</v>
          </cell>
          <cell r="AJ507">
            <v>134.09</v>
          </cell>
          <cell r="AK507">
            <v>137.63</v>
          </cell>
          <cell r="AL507">
            <v>141.18</v>
          </cell>
          <cell r="AM507">
            <v>144.72999999999999</v>
          </cell>
          <cell r="AN507">
            <v>148.27000000000001</v>
          </cell>
          <cell r="AO507">
            <v>151.82</v>
          </cell>
          <cell r="AP507">
            <v>155.37</v>
          </cell>
          <cell r="AQ507">
            <v>158.91</v>
          </cell>
          <cell r="AR507">
            <v>162.46</v>
          </cell>
          <cell r="AS507">
            <v>166.01</v>
          </cell>
          <cell r="AT507">
            <v>169.55</v>
          </cell>
          <cell r="AU507">
            <v>173.1</v>
          </cell>
          <cell r="AV507">
            <v>176.64</v>
          </cell>
          <cell r="AW507">
            <v>180.19</v>
          </cell>
          <cell r="AX507">
            <v>183.74</v>
          </cell>
          <cell r="AY507">
            <v>187.28</v>
          </cell>
          <cell r="AZ507">
            <v>190.83</v>
          </cell>
          <cell r="BA507">
            <v>194.38</v>
          </cell>
          <cell r="BB507">
            <v>201.47</v>
          </cell>
          <cell r="BC507">
            <v>158.13</v>
          </cell>
        </row>
        <row r="508">
          <cell r="AD508">
            <v>139</v>
          </cell>
          <cell r="AE508">
            <v>111.47</v>
          </cell>
          <cell r="AF508">
            <v>115.45</v>
          </cell>
          <cell r="AG508">
            <v>119.43</v>
          </cell>
          <cell r="AH508">
            <v>127.89</v>
          </cell>
          <cell r="AI508">
            <v>131.46</v>
          </cell>
          <cell r="AJ508">
            <v>135.04</v>
          </cell>
          <cell r="AK508">
            <v>138.61000000000001</v>
          </cell>
          <cell r="AL508">
            <v>142.18</v>
          </cell>
          <cell r="AM508">
            <v>145.75</v>
          </cell>
          <cell r="AN508">
            <v>149.33000000000001</v>
          </cell>
          <cell r="AO508">
            <v>152.9</v>
          </cell>
          <cell r="AP508">
            <v>156.47</v>
          </cell>
          <cell r="AQ508">
            <v>160.04</v>
          </cell>
          <cell r="AR508">
            <v>163.62</v>
          </cell>
          <cell r="AS508">
            <v>167.19</v>
          </cell>
          <cell r="AT508">
            <v>170.76</v>
          </cell>
          <cell r="AU508">
            <v>174.33</v>
          </cell>
          <cell r="AV508">
            <v>177.9</v>
          </cell>
          <cell r="AW508">
            <v>181.48</v>
          </cell>
          <cell r="AX508">
            <v>185.05</v>
          </cell>
          <cell r="AY508">
            <v>188.62</v>
          </cell>
          <cell r="AZ508">
            <v>192.19</v>
          </cell>
          <cell r="BA508">
            <v>195.77</v>
          </cell>
          <cell r="BB508">
            <v>202.91</v>
          </cell>
          <cell r="BC508">
            <v>159.27000000000001</v>
          </cell>
        </row>
        <row r="509">
          <cell r="AD509">
            <v>140</v>
          </cell>
          <cell r="AE509">
            <v>112.27</v>
          </cell>
          <cell r="AF509">
            <v>116.28</v>
          </cell>
          <cell r="AG509">
            <v>120.29</v>
          </cell>
          <cell r="AH509">
            <v>128.79</v>
          </cell>
          <cell r="AI509">
            <v>132.38999999999999</v>
          </cell>
          <cell r="AJ509">
            <v>135.99</v>
          </cell>
          <cell r="AK509">
            <v>139.59</v>
          </cell>
          <cell r="AL509">
            <v>143.19</v>
          </cell>
          <cell r="AM509">
            <v>146.78</v>
          </cell>
          <cell r="AN509">
            <v>150.38</v>
          </cell>
          <cell r="AO509">
            <v>153.97999999999999</v>
          </cell>
          <cell r="AP509">
            <v>157.58000000000001</v>
          </cell>
          <cell r="AQ509">
            <v>161.18</v>
          </cell>
          <cell r="AR509">
            <v>164.77</v>
          </cell>
          <cell r="AS509">
            <v>168.37</v>
          </cell>
          <cell r="AT509">
            <v>171.97</v>
          </cell>
          <cell r="AU509">
            <v>175.57</v>
          </cell>
          <cell r="AV509">
            <v>179.17</v>
          </cell>
          <cell r="AW509">
            <v>182.76</v>
          </cell>
          <cell r="AX509">
            <v>186.36</v>
          </cell>
          <cell r="AY509">
            <v>189.96</v>
          </cell>
          <cell r="AZ509">
            <v>193.56</v>
          </cell>
          <cell r="BA509">
            <v>197.16</v>
          </cell>
          <cell r="BB509">
            <v>204.35</v>
          </cell>
          <cell r="BC509">
            <v>160.41</v>
          </cell>
        </row>
        <row r="510">
          <cell r="AD510">
            <v>141</v>
          </cell>
          <cell r="AE510">
            <v>113.07</v>
          </cell>
          <cell r="AF510">
            <v>117.11</v>
          </cell>
          <cell r="AG510">
            <v>121.15</v>
          </cell>
          <cell r="AH510">
            <v>129.75</v>
          </cell>
          <cell r="AI510">
            <v>133.37</v>
          </cell>
          <cell r="AJ510">
            <v>137</v>
          </cell>
          <cell r="AK510">
            <v>140.62</v>
          </cell>
          <cell r="AL510">
            <v>144.24</v>
          </cell>
          <cell r="AM510">
            <v>147.87</v>
          </cell>
          <cell r="AN510">
            <v>151.49</v>
          </cell>
          <cell r="AO510">
            <v>155.12</v>
          </cell>
          <cell r="AP510">
            <v>158.74</v>
          </cell>
          <cell r="AQ510">
            <v>162.36000000000001</v>
          </cell>
          <cell r="AR510">
            <v>165.99</v>
          </cell>
          <cell r="AS510">
            <v>169.61</v>
          </cell>
          <cell r="AT510">
            <v>173.23</v>
          </cell>
          <cell r="AU510">
            <v>176.86</v>
          </cell>
          <cell r="AV510">
            <v>180.48</v>
          </cell>
          <cell r="AW510">
            <v>184.11</v>
          </cell>
          <cell r="AX510">
            <v>187.73</v>
          </cell>
          <cell r="AY510">
            <v>191.35</v>
          </cell>
          <cell r="AZ510">
            <v>194.98</v>
          </cell>
          <cell r="BA510">
            <v>198.6</v>
          </cell>
          <cell r="BB510">
            <v>205.85</v>
          </cell>
          <cell r="BC510">
            <v>161.56</v>
          </cell>
        </row>
        <row r="511">
          <cell r="AD511">
            <v>142</v>
          </cell>
          <cell r="AE511">
            <v>113.87</v>
          </cell>
          <cell r="AF511">
            <v>117.94</v>
          </cell>
          <cell r="AG511">
            <v>122.01</v>
          </cell>
          <cell r="AH511">
            <v>130.65</v>
          </cell>
          <cell r="AI511">
            <v>134.30000000000001</v>
          </cell>
          <cell r="AJ511">
            <v>137.94999999999999</v>
          </cell>
          <cell r="AK511">
            <v>141.6</v>
          </cell>
          <cell r="AL511">
            <v>145.25</v>
          </cell>
          <cell r="AM511">
            <v>148.9</v>
          </cell>
          <cell r="AN511">
            <v>152.55000000000001</v>
          </cell>
          <cell r="AO511">
            <v>156.19999999999999</v>
          </cell>
          <cell r="AP511">
            <v>159.85</v>
          </cell>
          <cell r="AQ511">
            <v>163.5</v>
          </cell>
          <cell r="AR511">
            <v>167.15</v>
          </cell>
          <cell r="AS511">
            <v>170.8</v>
          </cell>
          <cell r="AT511">
            <v>174.44</v>
          </cell>
          <cell r="AU511">
            <v>178.09</v>
          </cell>
          <cell r="AV511">
            <v>181.74</v>
          </cell>
          <cell r="AW511">
            <v>185.39</v>
          </cell>
          <cell r="AX511">
            <v>189.04</v>
          </cell>
          <cell r="AY511">
            <v>192.69</v>
          </cell>
          <cell r="AZ511">
            <v>196.34</v>
          </cell>
          <cell r="BA511">
            <v>199.99</v>
          </cell>
          <cell r="BB511">
            <v>207.29</v>
          </cell>
          <cell r="BC511">
            <v>162.69999999999999</v>
          </cell>
        </row>
        <row r="512">
          <cell r="AD512">
            <v>143</v>
          </cell>
          <cell r="AE512">
            <v>114.67</v>
          </cell>
          <cell r="AF512">
            <v>118.76</v>
          </cell>
          <cell r="AG512">
            <v>122.86</v>
          </cell>
          <cell r="AH512">
            <v>131.56</v>
          </cell>
          <cell r="AI512">
            <v>135.22999999999999</v>
          </cell>
          <cell r="AJ512">
            <v>138.91</v>
          </cell>
          <cell r="AK512">
            <v>142.58000000000001</v>
          </cell>
          <cell r="AL512">
            <v>146.26</v>
          </cell>
          <cell r="AM512">
            <v>149.93</v>
          </cell>
          <cell r="AN512">
            <v>153.61000000000001</v>
          </cell>
          <cell r="AO512">
            <v>157.28</v>
          </cell>
          <cell r="AP512">
            <v>160.96</v>
          </cell>
          <cell r="AQ512">
            <v>164.63</v>
          </cell>
          <cell r="AR512">
            <v>168.31</v>
          </cell>
          <cell r="AS512">
            <v>171.98</v>
          </cell>
          <cell r="AT512">
            <v>175.66</v>
          </cell>
          <cell r="AU512">
            <v>179.33</v>
          </cell>
          <cell r="AV512">
            <v>183.01</v>
          </cell>
          <cell r="AW512">
            <v>186.68</v>
          </cell>
          <cell r="AX512">
            <v>190.36</v>
          </cell>
          <cell r="AY512">
            <v>194.03</v>
          </cell>
          <cell r="AZ512">
            <v>197.71</v>
          </cell>
          <cell r="BA512">
            <v>201.38</v>
          </cell>
          <cell r="BB512">
            <v>208.73</v>
          </cell>
          <cell r="BC512">
            <v>163.84</v>
          </cell>
        </row>
        <row r="513">
          <cell r="AD513">
            <v>144</v>
          </cell>
          <cell r="AE513">
            <v>115.47</v>
          </cell>
          <cell r="AF513">
            <v>119.59</v>
          </cell>
          <cell r="AG513">
            <v>123.72</v>
          </cell>
          <cell r="AH513">
            <v>132.52000000000001</v>
          </cell>
          <cell r="AI513">
            <v>136.22</v>
          </cell>
          <cell r="AJ513">
            <v>139.91999999999999</v>
          </cell>
          <cell r="AK513">
            <v>143.62</v>
          </cell>
          <cell r="AL513">
            <v>147.32</v>
          </cell>
          <cell r="AM513">
            <v>151.02000000000001</v>
          </cell>
          <cell r="AN513">
            <v>154.72</v>
          </cell>
          <cell r="AO513">
            <v>158.41999999999999</v>
          </cell>
          <cell r="AP513">
            <v>162.12</v>
          </cell>
          <cell r="AQ513">
            <v>165.82</v>
          </cell>
          <cell r="AR513">
            <v>169.52</v>
          </cell>
          <cell r="AS513">
            <v>173.23</v>
          </cell>
          <cell r="AT513">
            <v>176.93</v>
          </cell>
          <cell r="AU513">
            <v>180.63</v>
          </cell>
          <cell r="AV513">
            <v>184.33</v>
          </cell>
          <cell r="AW513">
            <v>188.03</v>
          </cell>
          <cell r="AX513">
            <v>191.73</v>
          </cell>
          <cell r="AY513">
            <v>195.43</v>
          </cell>
          <cell r="AZ513">
            <v>199.13</v>
          </cell>
          <cell r="BA513">
            <v>202.83</v>
          </cell>
          <cell r="BB513">
            <v>210.23</v>
          </cell>
          <cell r="BC513">
            <v>164.99</v>
          </cell>
        </row>
        <row r="514">
          <cell r="AD514">
            <v>145</v>
          </cell>
          <cell r="AE514">
            <v>116.27</v>
          </cell>
          <cell r="AF514">
            <v>120.42</v>
          </cell>
          <cell r="AG514">
            <v>124.58</v>
          </cell>
          <cell r="AH514">
            <v>133.41999999999999</v>
          </cell>
          <cell r="AI514">
            <v>137.15</v>
          </cell>
          <cell r="AJ514">
            <v>140.87</v>
          </cell>
          <cell r="AK514">
            <v>144.6</v>
          </cell>
          <cell r="AL514">
            <v>148.33000000000001</v>
          </cell>
          <cell r="AM514">
            <v>152.05000000000001</v>
          </cell>
          <cell r="AN514">
            <v>155.78</v>
          </cell>
          <cell r="AO514">
            <v>159.51</v>
          </cell>
          <cell r="AP514">
            <v>163.22999999999999</v>
          </cell>
          <cell r="AQ514">
            <v>166.96</v>
          </cell>
          <cell r="AR514">
            <v>170.69</v>
          </cell>
          <cell r="AS514">
            <v>174.41</v>
          </cell>
          <cell r="AT514">
            <v>178.14</v>
          </cell>
          <cell r="AU514">
            <v>181.87</v>
          </cell>
          <cell r="AV514">
            <v>185.59</v>
          </cell>
          <cell r="AW514">
            <v>189.32</v>
          </cell>
          <cell r="AX514">
            <v>193.05</v>
          </cell>
          <cell r="AY514">
            <v>196.77</v>
          </cell>
          <cell r="AZ514">
            <v>200.5</v>
          </cell>
          <cell r="BA514">
            <v>204.22</v>
          </cell>
          <cell r="BB514">
            <v>211.68</v>
          </cell>
          <cell r="BC514">
            <v>166.13</v>
          </cell>
        </row>
        <row r="515">
          <cell r="AD515">
            <v>146</v>
          </cell>
          <cell r="AE515">
            <v>117.07</v>
          </cell>
          <cell r="AF515">
            <v>121.25</v>
          </cell>
          <cell r="AG515">
            <v>125.43</v>
          </cell>
          <cell r="AH515">
            <v>134.33000000000001</v>
          </cell>
          <cell r="AI515">
            <v>138.08000000000001</v>
          </cell>
          <cell r="AJ515">
            <v>141.83000000000001</v>
          </cell>
          <cell r="AK515">
            <v>145.58000000000001</v>
          </cell>
          <cell r="AL515">
            <v>149.34</v>
          </cell>
          <cell r="AM515">
            <v>153.09</v>
          </cell>
          <cell r="AN515">
            <v>156.84</v>
          </cell>
          <cell r="AO515">
            <v>160.59</v>
          </cell>
          <cell r="AP515">
            <v>164.34</v>
          </cell>
          <cell r="AQ515">
            <v>168.1</v>
          </cell>
          <cell r="AR515">
            <v>171.85</v>
          </cell>
          <cell r="AS515">
            <v>175.6</v>
          </cell>
          <cell r="AT515">
            <v>179.35</v>
          </cell>
          <cell r="AU515">
            <v>183.11</v>
          </cell>
          <cell r="AV515">
            <v>186.86</v>
          </cell>
          <cell r="AW515">
            <v>190.61</v>
          </cell>
          <cell r="AX515">
            <v>194.36</v>
          </cell>
          <cell r="AY515">
            <v>198.11</v>
          </cell>
          <cell r="AZ515">
            <v>201.87</v>
          </cell>
          <cell r="BA515">
            <v>205.62</v>
          </cell>
          <cell r="BB515">
            <v>213.12</v>
          </cell>
          <cell r="BC515">
            <v>167.27</v>
          </cell>
        </row>
        <row r="516">
          <cell r="AD516">
            <v>147</v>
          </cell>
          <cell r="AE516">
            <v>117.86</v>
          </cell>
          <cell r="AF516">
            <v>122.08</v>
          </cell>
          <cell r="AG516">
            <v>126.29</v>
          </cell>
          <cell r="AH516">
            <v>135.22999999999999</v>
          </cell>
          <cell r="AI516">
            <v>139.01</v>
          </cell>
          <cell r="AJ516">
            <v>142.79</v>
          </cell>
          <cell r="AK516">
            <v>146.57</v>
          </cell>
          <cell r="AL516">
            <v>150.34</v>
          </cell>
          <cell r="AM516">
            <v>154.12</v>
          </cell>
          <cell r="AN516">
            <v>157.9</v>
          </cell>
          <cell r="AO516">
            <v>161.68</v>
          </cell>
          <cell r="AP516">
            <v>165.46</v>
          </cell>
          <cell r="AQ516">
            <v>169.23</v>
          </cell>
          <cell r="AR516">
            <v>173.01</v>
          </cell>
          <cell r="AS516">
            <v>176.79</v>
          </cell>
          <cell r="AT516">
            <v>180.57</v>
          </cell>
          <cell r="AU516">
            <v>184.35</v>
          </cell>
          <cell r="AV516">
            <v>188.12</v>
          </cell>
          <cell r="AW516">
            <v>191.9</v>
          </cell>
          <cell r="AX516">
            <v>195.68</v>
          </cell>
          <cell r="AY516">
            <v>199.46</v>
          </cell>
          <cell r="AZ516">
            <v>203.24</v>
          </cell>
          <cell r="BA516">
            <v>207.01</v>
          </cell>
          <cell r="BB516">
            <v>214.57</v>
          </cell>
          <cell r="BC516">
            <v>168.42</v>
          </cell>
        </row>
        <row r="517">
          <cell r="AD517">
            <v>148</v>
          </cell>
          <cell r="AE517">
            <v>118.86</v>
          </cell>
          <cell r="AF517">
            <v>122.91</v>
          </cell>
          <cell r="AG517">
            <v>127.15</v>
          </cell>
          <cell r="AH517">
            <v>136.13999999999999</v>
          </cell>
          <cell r="AI517">
            <v>139.94</v>
          </cell>
          <cell r="AJ517">
            <v>143.75</v>
          </cell>
          <cell r="AK517">
            <v>147.55000000000001</v>
          </cell>
          <cell r="AL517">
            <v>151.35</v>
          </cell>
          <cell r="AM517">
            <v>155.16</v>
          </cell>
          <cell r="AN517">
            <v>158.96</v>
          </cell>
          <cell r="AO517">
            <v>162.76</v>
          </cell>
          <cell r="AP517">
            <v>166.57</v>
          </cell>
          <cell r="AQ517">
            <v>170.37</v>
          </cell>
          <cell r="AR517">
            <v>174.18</v>
          </cell>
          <cell r="AS517">
            <v>177.98</v>
          </cell>
          <cell r="AT517">
            <v>181.78</v>
          </cell>
          <cell r="AU517">
            <v>185.59</v>
          </cell>
          <cell r="AV517">
            <v>189.39</v>
          </cell>
          <cell r="AW517">
            <v>193.19</v>
          </cell>
          <cell r="AX517">
            <v>197</v>
          </cell>
          <cell r="AY517">
            <v>200.8</v>
          </cell>
          <cell r="AZ517">
            <v>204.6</v>
          </cell>
          <cell r="BA517">
            <v>208.41</v>
          </cell>
          <cell r="BB517">
            <v>216.02</v>
          </cell>
          <cell r="BC517">
            <v>169.56</v>
          </cell>
        </row>
        <row r="518">
          <cell r="AD518">
            <v>149</v>
          </cell>
          <cell r="AE518">
            <v>119.46</v>
          </cell>
          <cell r="AF518">
            <v>123.73</v>
          </cell>
          <cell r="AG518">
            <v>128</v>
          </cell>
          <cell r="AH518">
            <v>137.11000000000001</v>
          </cell>
          <cell r="AI518">
            <v>140.94</v>
          </cell>
          <cell r="AJ518">
            <v>144.77000000000001</v>
          </cell>
          <cell r="AK518">
            <v>148.6</v>
          </cell>
          <cell r="AL518">
            <v>152.43</v>
          </cell>
          <cell r="AM518">
            <v>156.26</v>
          </cell>
          <cell r="AN518">
            <v>160.08000000000001</v>
          </cell>
          <cell r="AO518">
            <v>163.91</v>
          </cell>
          <cell r="AP518">
            <v>167.74</v>
          </cell>
          <cell r="AQ518">
            <v>171.57</v>
          </cell>
          <cell r="AR518">
            <v>175.4</v>
          </cell>
          <cell r="AS518">
            <v>179.23</v>
          </cell>
          <cell r="AT518">
            <v>183.06</v>
          </cell>
          <cell r="AU518">
            <v>186.89</v>
          </cell>
          <cell r="AV518">
            <v>190.72</v>
          </cell>
          <cell r="AW518">
            <v>194.55</v>
          </cell>
          <cell r="AX518">
            <v>198.38</v>
          </cell>
          <cell r="AY518">
            <v>202.21</v>
          </cell>
          <cell r="AZ518">
            <v>206.04</v>
          </cell>
          <cell r="BA518">
            <v>209.87</v>
          </cell>
          <cell r="BB518">
            <v>217.52</v>
          </cell>
          <cell r="BC518">
            <v>170.7</v>
          </cell>
        </row>
        <row r="519">
          <cell r="AD519">
            <v>150</v>
          </cell>
          <cell r="AE519">
            <v>120.26</v>
          </cell>
          <cell r="AF519">
            <v>124.56</v>
          </cell>
          <cell r="AG519">
            <v>128.86000000000001</v>
          </cell>
          <cell r="AH519">
            <v>138.02000000000001</v>
          </cell>
          <cell r="AI519">
            <v>141.87</v>
          </cell>
          <cell r="AJ519">
            <v>145.72999999999999</v>
          </cell>
          <cell r="AK519">
            <v>149.58000000000001</v>
          </cell>
          <cell r="AL519">
            <v>153.44</v>
          </cell>
          <cell r="AM519">
            <v>157.29</v>
          </cell>
          <cell r="AN519">
            <v>161.15</v>
          </cell>
          <cell r="AO519">
            <v>165</v>
          </cell>
          <cell r="AP519">
            <v>168.86</v>
          </cell>
          <cell r="AQ519">
            <v>172.71</v>
          </cell>
          <cell r="AR519">
            <v>176.57</v>
          </cell>
          <cell r="AS519">
            <v>180.42</v>
          </cell>
          <cell r="AT519">
            <v>184.28</v>
          </cell>
          <cell r="AU519">
            <v>188.13</v>
          </cell>
          <cell r="AV519">
            <v>191.99</v>
          </cell>
          <cell r="AW519">
            <v>195.84</v>
          </cell>
          <cell r="AX519">
            <v>199.7</v>
          </cell>
          <cell r="AY519">
            <v>203.55</v>
          </cell>
          <cell r="AZ519">
            <v>207.41</v>
          </cell>
          <cell r="BA519">
            <v>211.26</v>
          </cell>
          <cell r="BB519">
            <v>218.97</v>
          </cell>
          <cell r="BC519">
            <v>171.85</v>
          </cell>
        </row>
        <row r="520">
          <cell r="AD520">
            <v>151</v>
          </cell>
          <cell r="AE520">
            <v>121.06</v>
          </cell>
          <cell r="AF520">
            <v>125.39</v>
          </cell>
          <cell r="AG520">
            <v>129.72</v>
          </cell>
          <cell r="AH520">
            <v>138.93</v>
          </cell>
          <cell r="AI520">
            <v>142.81</v>
          </cell>
          <cell r="AJ520">
            <v>146.69</v>
          </cell>
          <cell r="AK520">
            <v>150.57</v>
          </cell>
          <cell r="AL520">
            <v>154.44999999999999</v>
          </cell>
          <cell r="AM520">
            <v>158.33000000000001</v>
          </cell>
          <cell r="AN520">
            <v>162.21</v>
          </cell>
          <cell r="AO520">
            <v>166.09</v>
          </cell>
          <cell r="AP520">
            <v>169.97</v>
          </cell>
          <cell r="AQ520">
            <v>173.85</v>
          </cell>
          <cell r="AR520">
            <v>177.73</v>
          </cell>
          <cell r="AS520">
            <v>181.62</v>
          </cell>
          <cell r="AT520">
            <v>185.5</v>
          </cell>
          <cell r="AU520">
            <v>189.39</v>
          </cell>
          <cell r="AV520">
            <v>193.26</v>
          </cell>
          <cell r="AW520">
            <v>197.14</v>
          </cell>
          <cell r="AX520">
            <v>201.02</v>
          </cell>
          <cell r="AY520">
            <v>204.9</v>
          </cell>
          <cell r="AZ520">
            <v>208.78</v>
          </cell>
          <cell r="BA520">
            <v>212.66</v>
          </cell>
          <cell r="BB520">
            <v>220.42</v>
          </cell>
          <cell r="BC520">
            <v>172.99</v>
          </cell>
        </row>
        <row r="521">
          <cell r="AD521">
            <v>152</v>
          </cell>
          <cell r="AE521">
            <v>121.86</v>
          </cell>
          <cell r="AF521">
            <v>126.22</v>
          </cell>
          <cell r="AG521">
            <v>130.57</v>
          </cell>
          <cell r="AH521">
            <v>139.84</v>
          </cell>
          <cell r="AI521">
            <v>143.74</v>
          </cell>
          <cell r="AJ521">
            <v>147.65</v>
          </cell>
          <cell r="AK521">
            <v>151.56</v>
          </cell>
          <cell r="AL521">
            <v>155.46</v>
          </cell>
          <cell r="AM521">
            <v>159.37</v>
          </cell>
          <cell r="AN521">
            <v>163.28</v>
          </cell>
          <cell r="AO521">
            <v>167.18</v>
          </cell>
          <cell r="AP521">
            <v>171.09</v>
          </cell>
          <cell r="AQ521">
            <v>175</v>
          </cell>
          <cell r="AR521">
            <v>178.9</v>
          </cell>
          <cell r="AS521">
            <v>182.81</v>
          </cell>
          <cell r="AT521">
            <v>186.71</v>
          </cell>
          <cell r="AU521">
            <v>190.62</v>
          </cell>
          <cell r="AV521">
            <v>194.53</v>
          </cell>
          <cell r="AW521">
            <v>198.43</v>
          </cell>
          <cell r="AX521">
            <v>202.34</v>
          </cell>
          <cell r="AY521">
            <v>206.25</v>
          </cell>
          <cell r="AZ521">
            <v>210.15</v>
          </cell>
          <cell r="BA521">
            <v>214.06</v>
          </cell>
          <cell r="BB521">
            <v>221.87</v>
          </cell>
          <cell r="BC521">
            <v>174.13</v>
          </cell>
        </row>
        <row r="522">
          <cell r="AD522">
            <v>153</v>
          </cell>
          <cell r="AE522">
            <v>122.66</v>
          </cell>
          <cell r="AF522">
            <v>127.05</v>
          </cell>
          <cell r="AG522">
            <v>131.43</v>
          </cell>
          <cell r="AH522">
            <v>140.75</v>
          </cell>
          <cell r="AI522">
            <v>144.68</v>
          </cell>
          <cell r="AJ522">
            <v>148.61000000000001</v>
          </cell>
          <cell r="AK522">
            <v>152.55000000000001</v>
          </cell>
          <cell r="AL522">
            <v>156.47999999999999</v>
          </cell>
          <cell r="AM522">
            <v>160.41</v>
          </cell>
          <cell r="AN522">
            <v>164.34</v>
          </cell>
          <cell r="AO522">
            <v>168.27</v>
          </cell>
          <cell r="AP522">
            <v>172.21</v>
          </cell>
          <cell r="AQ522">
            <v>176.14</v>
          </cell>
          <cell r="AR522">
            <v>180.07</v>
          </cell>
          <cell r="AS522">
            <v>184</v>
          </cell>
          <cell r="AT522">
            <v>187.93</v>
          </cell>
          <cell r="AU522">
            <v>191.87</v>
          </cell>
          <cell r="AV522">
            <v>195.8</v>
          </cell>
          <cell r="AW522">
            <v>199.73</v>
          </cell>
          <cell r="AX522">
            <v>203.66</v>
          </cell>
          <cell r="AY522">
            <v>207.59</v>
          </cell>
          <cell r="AZ522">
            <v>211.53</v>
          </cell>
          <cell r="BA522">
            <v>215.46</v>
          </cell>
          <cell r="BB522">
            <v>223.32</v>
          </cell>
          <cell r="BC522">
            <v>175.28</v>
          </cell>
        </row>
        <row r="523">
          <cell r="AD523">
            <v>154</v>
          </cell>
          <cell r="AE523">
            <v>123.46</v>
          </cell>
          <cell r="AF523">
            <v>127.88</v>
          </cell>
          <cell r="AG523">
            <v>132.29</v>
          </cell>
          <cell r="AH523">
            <v>141.66</v>
          </cell>
          <cell r="AI523">
            <v>145.62</v>
          </cell>
          <cell r="AJ523">
            <v>149.58000000000001</v>
          </cell>
          <cell r="AK523">
            <v>153.53</v>
          </cell>
          <cell r="AL523">
            <v>157.49</v>
          </cell>
          <cell r="AM523">
            <v>161.44999999999999</v>
          </cell>
          <cell r="AN523">
            <v>165.41</v>
          </cell>
          <cell r="AO523">
            <v>169.37</v>
          </cell>
          <cell r="AP523">
            <v>173.32</v>
          </cell>
          <cell r="AQ523">
            <v>177.28</v>
          </cell>
          <cell r="AR523">
            <v>181.24</v>
          </cell>
          <cell r="AS523">
            <v>185.2</v>
          </cell>
          <cell r="AT523">
            <v>189.15</v>
          </cell>
          <cell r="AU523">
            <v>193.11</v>
          </cell>
          <cell r="AV523">
            <v>197.07</v>
          </cell>
          <cell r="AW523">
            <v>201.03</v>
          </cell>
          <cell r="AX523">
            <v>204.99</v>
          </cell>
          <cell r="AY523">
            <v>208.94</v>
          </cell>
          <cell r="AZ523">
            <v>212.9</v>
          </cell>
          <cell r="BA523">
            <v>216.86</v>
          </cell>
          <cell r="BB523">
            <v>224.77</v>
          </cell>
          <cell r="BC523">
            <v>176.42</v>
          </cell>
        </row>
        <row r="524">
          <cell r="AD524">
            <v>155</v>
          </cell>
          <cell r="AE524">
            <v>124.26</v>
          </cell>
          <cell r="AF524">
            <v>128.69999999999999</v>
          </cell>
          <cell r="AG524">
            <v>133.15</v>
          </cell>
          <cell r="AH524">
            <v>142.57</v>
          </cell>
          <cell r="AI524">
            <v>146.56</v>
          </cell>
          <cell r="AJ524">
            <v>150.54</v>
          </cell>
          <cell r="AK524">
            <v>154.52000000000001</v>
          </cell>
          <cell r="AL524">
            <v>158.51</v>
          </cell>
          <cell r="AM524">
            <v>162.49</v>
          </cell>
          <cell r="AN524">
            <v>166.47</v>
          </cell>
          <cell r="AO524">
            <v>170.46</v>
          </cell>
          <cell r="AP524">
            <v>174.44</v>
          </cell>
          <cell r="AQ524">
            <v>178.42</v>
          </cell>
          <cell r="AR524">
            <v>182.41</v>
          </cell>
          <cell r="AS524">
            <v>186.39</v>
          </cell>
          <cell r="AT524">
            <v>190.38</v>
          </cell>
          <cell r="AU524">
            <v>194.36</v>
          </cell>
          <cell r="AV524">
            <v>198.34</v>
          </cell>
          <cell r="AW524">
            <v>202.33</v>
          </cell>
          <cell r="AX524">
            <v>206.31</v>
          </cell>
          <cell r="AY524">
            <v>210.29</v>
          </cell>
          <cell r="AZ524">
            <v>214.28</v>
          </cell>
          <cell r="BA524">
            <v>218.26</v>
          </cell>
          <cell r="BB524">
            <v>226.23</v>
          </cell>
          <cell r="BC524">
            <v>177.56</v>
          </cell>
        </row>
        <row r="525">
          <cell r="AD525">
            <v>156</v>
          </cell>
          <cell r="AE525">
            <v>125.06</v>
          </cell>
          <cell r="AF525">
            <v>129.53</v>
          </cell>
          <cell r="AG525">
            <v>134</v>
          </cell>
          <cell r="AH525">
            <v>143.49</v>
          </cell>
          <cell r="AI525">
            <v>147.5</v>
          </cell>
          <cell r="AJ525">
            <v>151.5</v>
          </cell>
          <cell r="AK525">
            <v>155.51</v>
          </cell>
          <cell r="AL525">
            <v>159.52000000000001</v>
          </cell>
          <cell r="AM525">
            <v>163.53</v>
          </cell>
          <cell r="AN525">
            <v>167.54</v>
          </cell>
          <cell r="AO525">
            <v>171.55</v>
          </cell>
          <cell r="AP525">
            <v>175.56</v>
          </cell>
          <cell r="AQ525">
            <v>179.57</v>
          </cell>
          <cell r="AR525">
            <v>183.58</v>
          </cell>
          <cell r="AS525">
            <v>187.59</v>
          </cell>
          <cell r="AT525">
            <v>191.6</v>
          </cell>
          <cell r="AU525">
            <v>195.61</v>
          </cell>
          <cell r="AV525">
            <v>199.62</v>
          </cell>
          <cell r="AW525">
            <v>203.62</v>
          </cell>
          <cell r="AX525">
            <v>207.63</v>
          </cell>
          <cell r="AY525">
            <v>211.64</v>
          </cell>
          <cell r="AZ525">
            <v>215.65</v>
          </cell>
          <cell r="BA525">
            <v>219.66</v>
          </cell>
          <cell r="BB525">
            <v>227.68</v>
          </cell>
          <cell r="BC525">
            <v>178.71</v>
          </cell>
        </row>
        <row r="526">
          <cell r="AD526">
            <v>157</v>
          </cell>
          <cell r="AE526">
            <v>125.86</v>
          </cell>
          <cell r="AF526">
            <v>130.36000000000001</v>
          </cell>
          <cell r="AG526">
            <v>134.86000000000001</v>
          </cell>
          <cell r="AH526">
            <v>144.4</v>
          </cell>
          <cell r="AI526">
            <v>148.44</v>
          </cell>
          <cell r="AJ526">
            <v>152.47</v>
          </cell>
          <cell r="AK526">
            <v>156.51</v>
          </cell>
          <cell r="AL526">
            <v>160.54</v>
          </cell>
          <cell r="AM526">
            <v>164.58</v>
          </cell>
          <cell r="AN526">
            <v>168.61</v>
          </cell>
          <cell r="AO526">
            <v>172.64</v>
          </cell>
          <cell r="AP526">
            <v>176.68</v>
          </cell>
          <cell r="AQ526">
            <v>180.71</v>
          </cell>
          <cell r="AR526">
            <v>184.75</v>
          </cell>
          <cell r="AS526">
            <v>188.78</v>
          </cell>
          <cell r="AT526">
            <v>192.82</v>
          </cell>
          <cell r="AU526">
            <v>196.85</v>
          </cell>
          <cell r="AV526">
            <v>200.89</v>
          </cell>
          <cell r="AW526">
            <v>204.92</v>
          </cell>
          <cell r="AX526">
            <v>208.96</v>
          </cell>
          <cell r="AY526">
            <v>212.99</v>
          </cell>
          <cell r="AZ526">
            <v>217.03</v>
          </cell>
          <cell r="BA526">
            <v>221.06</v>
          </cell>
          <cell r="BB526">
            <v>229.13</v>
          </cell>
          <cell r="BC526">
            <v>179.85</v>
          </cell>
        </row>
        <row r="527">
          <cell r="AD527">
            <v>158</v>
          </cell>
          <cell r="AE527">
            <v>126.66</v>
          </cell>
          <cell r="AF527">
            <v>131.19</v>
          </cell>
          <cell r="AG527">
            <v>135.72</v>
          </cell>
          <cell r="AH527">
            <v>145.32</v>
          </cell>
          <cell r="AI527">
            <v>149.38</v>
          </cell>
          <cell r="AJ527">
            <v>153.44</v>
          </cell>
          <cell r="AK527">
            <v>157.5</v>
          </cell>
          <cell r="AL527">
            <v>161.56</v>
          </cell>
          <cell r="AM527">
            <v>165.62</v>
          </cell>
          <cell r="AN527">
            <v>169.68</v>
          </cell>
          <cell r="AO527">
            <v>173.74</v>
          </cell>
          <cell r="AP527">
            <v>177.8</v>
          </cell>
          <cell r="AQ527">
            <v>181.86</v>
          </cell>
          <cell r="AR527">
            <v>185.92</v>
          </cell>
          <cell r="AS527">
            <v>189.98</v>
          </cell>
          <cell r="AT527">
            <v>194.04</v>
          </cell>
          <cell r="AU527">
            <v>198.1</v>
          </cell>
          <cell r="AV527">
            <v>202.16</v>
          </cell>
          <cell r="AW527">
            <v>206.22</v>
          </cell>
          <cell r="AX527">
            <v>210.29</v>
          </cell>
          <cell r="AY527">
            <v>214.35</v>
          </cell>
          <cell r="AZ527">
            <v>218.41</v>
          </cell>
          <cell r="BA527">
            <v>222.47</v>
          </cell>
          <cell r="BB527">
            <v>230.59</v>
          </cell>
          <cell r="BC527">
            <v>181</v>
          </cell>
        </row>
        <row r="528">
          <cell r="AD528">
            <v>159</v>
          </cell>
          <cell r="AE528">
            <v>127.46</v>
          </cell>
          <cell r="AF528">
            <v>132.02000000000001</v>
          </cell>
          <cell r="AG528">
            <v>136.57</v>
          </cell>
          <cell r="AH528">
            <v>146.22999999999999</v>
          </cell>
          <cell r="AI528">
            <v>150.32</v>
          </cell>
          <cell r="AJ528">
            <v>154.4</v>
          </cell>
          <cell r="AK528">
            <v>158.49</v>
          </cell>
          <cell r="AL528">
            <v>162.58000000000001</v>
          </cell>
          <cell r="AM528">
            <v>166.66</v>
          </cell>
          <cell r="AN528">
            <v>170.75</v>
          </cell>
          <cell r="AO528">
            <v>174.84</v>
          </cell>
          <cell r="AP528">
            <v>178.92</v>
          </cell>
          <cell r="AQ528">
            <v>183.01</v>
          </cell>
          <cell r="AR528">
            <v>187.09</v>
          </cell>
          <cell r="AS528">
            <v>191.18</v>
          </cell>
          <cell r="AT528">
            <v>195.27</v>
          </cell>
          <cell r="AU528">
            <v>199.35</v>
          </cell>
          <cell r="AV528">
            <v>203.44</v>
          </cell>
          <cell r="AW528">
            <v>207.53</v>
          </cell>
          <cell r="AX528">
            <v>211.61</v>
          </cell>
          <cell r="AY528">
            <v>215.7</v>
          </cell>
          <cell r="AZ528">
            <v>219.78</v>
          </cell>
          <cell r="BA528">
            <v>223.87</v>
          </cell>
          <cell r="BB528">
            <v>232.04</v>
          </cell>
          <cell r="BC528">
            <v>182.14</v>
          </cell>
        </row>
        <row r="529">
          <cell r="AD529">
            <v>160</v>
          </cell>
          <cell r="AE529">
            <v>128.26</v>
          </cell>
          <cell r="AF529">
            <v>132.85</v>
          </cell>
          <cell r="AG529">
            <v>137.43</v>
          </cell>
          <cell r="AH529">
            <v>147.15</v>
          </cell>
          <cell r="AI529">
            <v>151.26</v>
          </cell>
          <cell r="AJ529">
            <v>155.37</v>
          </cell>
          <cell r="AK529">
            <v>159.47999999999999</v>
          </cell>
          <cell r="AL529">
            <v>163.6</v>
          </cell>
          <cell r="AM529">
            <v>167.71</v>
          </cell>
          <cell r="AN529">
            <v>171.82</v>
          </cell>
          <cell r="AO529">
            <v>175.93</v>
          </cell>
          <cell r="AP529">
            <v>180.04</v>
          </cell>
          <cell r="AQ529">
            <v>184.16</v>
          </cell>
          <cell r="AR529">
            <v>188.27</v>
          </cell>
          <cell r="AS529">
            <v>192.38</v>
          </cell>
          <cell r="AT529">
            <v>196.49</v>
          </cell>
          <cell r="AU529">
            <v>200.6</v>
          </cell>
          <cell r="AV529">
            <v>204.72</v>
          </cell>
          <cell r="AW529">
            <v>208.83</v>
          </cell>
          <cell r="AX529">
            <v>212.94</v>
          </cell>
          <cell r="AY529">
            <v>217.05</v>
          </cell>
          <cell r="AZ529">
            <v>221.16</v>
          </cell>
          <cell r="BA529">
            <v>225.28</v>
          </cell>
          <cell r="BB529">
            <v>233.5</v>
          </cell>
          <cell r="BC529">
            <v>183.28</v>
          </cell>
        </row>
        <row r="530">
          <cell r="AD530">
            <v>161</v>
          </cell>
          <cell r="AE530">
            <v>129.06</v>
          </cell>
          <cell r="AF530">
            <v>133.66999999999999</v>
          </cell>
          <cell r="AG530">
            <v>138.29</v>
          </cell>
          <cell r="AH530">
            <v>148.07</v>
          </cell>
          <cell r="AI530">
            <v>152.19999999999999</v>
          </cell>
          <cell r="AJ530">
            <v>156.34</v>
          </cell>
          <cell r="AK530">
            <v>160.47999999999999</v>
          </cell>
          <cell r="AL530">
            <v>164.62</v>
          </cell>
          <cell r="AM530">
            <v>168.75</v>
          </cell>
          <cell r="AN530">
            <v>172.89</v>
          </cell>
          <cell r="AO530">
            <v>177.03</v>
          </cell>
          <cell r="AP530">
            <v>181.17</v>
          </cell>
          <cell r="AQ530">
            <v>185.3</v>
          </cell>
          <cell r="AR530">
            <v>189.44</v>
          </cell>
          <cell r="AS530">
            <v>193.58</v>
          </cell>
          <cell r="AT530">
            <v>197.72</v>
          </cell>
          <cell r="AU530">
            <v>201.86</v>
          </cell>
          <cell r="AV530">
            <v>205.99</v>
          </cell>
          <cell r="AW530">
            <v>210.13</v>
          </cell>
          <cell r="AX530">
            <v>214.27</v>
          </cell>
          <cell r="AY530">
            <v>218.41</v>
          </cell>
          <cell r="AZ530">
            <v>222.54</v>
          </cell>
          <cell r="BA530">
            <v>226.68</v>
          </cell>
          <cell r="BB530">
            <v>234.96</v>
          </cell>
          <cell r="BC530">
            <v>184.43</v>
          </cell>
        </row>
        <row r="531">
          <cell r="AD531">
            <v>162</v>
          </cell>
          <cell r="AE531">
            <v>129.86000000000001</v>
          </cell>
          <cell r="AF531">
            <v>134.5</v>
          </cell>
          <cell r="AG531">
            <v>139.13999999999999</v>
          </cell>
          <cell r="AH531">
            <v>148.97999999999999</v>
          </cell>
          <cell r="AI531">
            <v>153.15</v>
          </cell>
          <cell r="AJ531">
            <v>157.31</v>
          </cell>
          <cell r="AK531">
            <v>161.47</v>
          </cell>
          <cell r="AL531">
            <v>165.64</v>
          </cell>
          <cell r="AM531">
            <v>169.8</v>
          </cell>
          <cell r="AN531">
            <v>173.96</v>
          </cell>
          <cell r="AO531">
            <v>178.13</v>
          </cell>
          <cell r="AP531">
            <v>182.29</v>
          </cell>
          <cell r="AQ531">
            <v>186.45</v>
          </cell>
          <cell r="AR531">
            <v>190.62</v>
          </cell>
          <cell r="AS531">
            <v>194.78</v>
          </cell>
          <cell r="AT531">
            <v>198.94</v>
          </cell>
          <cell r="AU531">
            <v>203.11</v>
          </cell>
          <cell r="AV531">
            <v>207.27</v>
          </cell>
          <cell r="AW531">
            <v>211.43</v>
          </cell>
          <cell r="AX531">
            <v>215.6</v>
          </cell>
          <cell r="AY531">
            <v>219.76</v>
          </cell>
          <cell r="AZ531">
            <v>223.92</v>
          </cell>
          <cell r="BA531">
            <v>228.09</v>
          </cell>
          <cell r="BB531">
            <v>236.42</v>
          </cell>
          <cell r="BC531">
            <v>185.57</v>
          </cell>
        </row>
        <row r="532">
          <cell r="AD532">
            <v>163</v>
          </cell>
          <cell r="AE532">
            <v>130.66</v>
          </cell>
          <cell r="AF532">
            <v>135.33000000000001</v>
          </cell>
          <cell r="AG532">
            <v>140</v>
          </cell>
          <cell r="AH532">
            <v>149.9</v>
          </cell>
          <cell r="AI532">
            <v>154.09</v>
          </cell>
          <cell r="AJ532">
            <v>158.28</v>
          </cell>
          <cell r="AK532">
            <v>162.47</v>
          </cell>
          <cell r="AL532">
            <v>166.66</v>
          </cell>
          <cell r="AM532">
            <v>170.85</v>
          </cell>
          <cell r="AN532">
            <v>175.04</v>
          </cell>
          <cell r="AO532">
            <v>179.23</v>
          </cell>
          <cell r="AP532">
            <v>183.42</v>
          </cell>
          <cell r="AQ532">
            <v>187.6</v>
          </cell>
          <cell r="AR532">
            <v>191.79</v>
          </cell>
          <cell r="AS532">
            <v>195.98</v>
          </cell>
          <cell r="AT532">
            <v>200.17</v>
          </cell>
          <cell r="AU532">
            <v>204.36</v>
          </cell>
          <cell r="AV532">
            <v>208.55</v>
          </cell>
          <cell r="AW532">
            <v>212.74</v>
          </cell>
          <cell r="AX532">
            <v>216.93</v>
          </cell>
          <cell r="AY532">
            <v>221.12</v>
          </cell>
          <cell r="AZ532">
            <v>225.31</v>
          </cell>
          <cell r="BA532">
            <v>229.5</v>
          </cell>
          <cell r="BB532">
            <v>237.87</v>
          </cell>
          <cell r="BC532">
            <v>186.71</v>
          </cell>
        </row>
        <row r="533">
          <cell r="AD533">
            <v>164</v>
          </cell>
          <cell r="AE533">
            <v>131.46</v>
          </cell>
          <cell r="AF533">
            <v>136.16</v>
          </cell>
          <cell r="AG533">
            <v>140.86000000000001</v>
          </cell>
          <cell r="AH533">
            <v>150.82</v>
          </cell>
          <cell r="AI533">
            <v>155.04</v>
          </cell>
          <cell r="AJ533">
            <v>159.25</v>
          </cell>
          <cell r="AK533">
            <v>163.47</v>
          </cell>
          <cell r="AL533">
            <v>167.68</v>
          </cell>
          <cell r="AM533">
            <v>171.9</v>
          </cell>
          <cell r="AN533">
            <v>176.11</v>
          </cell>
          <cell r="AO533">
            <v>180.33</v>
          </cell>
          <cell r="AP533">
            <v>184.54</v>
          </cell>
          <cell r="AQ533">
            <v>188.76</v>
          </cell>
          <cell r="AR533">
            <v>192.97</v>
          </cell>
          <cell r="AS533">
            <v>197.19</v>
          </cell>
          <cell r="AT533">
            <v>201.4</v>
          </cell>
          <cell r="AU533">
            <v>205.62</v>
          </cell>
          <cell r="AV533">
            <v>209.83</v>
          </cell>
          <cell r="AW533">
            <v>214.05</v>
          </cell>
          <cell r="AX533">
            <v>218.26</v>
          </cell>
          <cell r="AY533">
            <v>222.47</v>
          </cell>
          <cell r="AZ533">
            <v>226.69</v>
          </cell>
          <cell r="BA533">
            <v>230.9</v>
          </cell>
          <cell r="BB533">
            <v>239.33</v>
          </cell>
          <cell r="BC533">
            <v>187.86</v>
          </cell>
        </row>
        <row r="534">
          <cell r="AD534">
            <v>165</v>
          </cell>
          <cell r="AE534">
            <v>132.26</v>
          </cell>
          <cell r="AF534">
            <v>136.99</v>
          </cell>
          <cell r="AG534">
            <v>141.71</v>
          </cell>
          <cell r="AH534">
            <v>151.74</v>
          </cell>
          <cell r="AI534">
            <v>155.97999999999999</v>
          </cell>
          <cell r="AJ534">
            <v>160.22999999999999</v>
          </cell>
          <cell r="AK534">
            <v>164.47</v>
          </cell>
          <cell r="AL534">
            <v>168.71</v>
          </cell>
          <cell r="AM534">
            <v>172.95</v>
          </cell>
          <cell r="AN534">
            <v>177.19</v>
          </cell>
          <cell r="AO534">
            <v>181.43</v>
          </cell>
          <cell r="AP534">
            <v>185.67</v>
          </cell>
          <cell r="AQ534">
            <v>189.91</v>
          </cell>
          <cell r="AR534">
            <v>194.15</v>
          </cell>
          <cell r="AS534">
            <v>198.39</v>
          </cell>
          <cell r="AT534">
            <v>202.63</v>
          </cell>
          <cell r="AU534">
            <v>206.87</v>
          </cell>
          <cell r="AV534">
            <v>211.11</v>
          </cell>
          <cell r="AW534">
            <v>215.35</v>
          </cell>
          <cell r="AX534">
            <v>219.59</v>
          </cell>
          <cell r="AY534">
            <v>223.83</v>
          </cell>
          <cell r="AZ534">
            <v>228.07</v>
          </cell>
          <cell r="BA534">
            <v>232.31</v>
          </cell>
          <cell r="BB534">
            <v>240.79</v>
          </cell>
          <cell r="BC534">
            <v>189</v>
          </cell>
        </row>
        <row r="535">
          <cell r="AD535">
            <v>166</v>
          </cell>
          <cell r="AE535">
            <v>133.06</v>
          </cell>
          <cell r="AF535">
            <v>137.81</v>
          </cell>
          <cell r="AG535">
            <v>142.57</v>
          </cell>
          <cell r="AH535">
            <v>152.66999999999999</v>
          </cell>
          <cell r="AI535">
            <v>156.93</v>
          </cell>
          <cell r="AJ535">
            <v>161.19999999999999</v>
          </cell>
          <cell r="AK535">
            <v>165.46</v>
          </cell>
          <cell r="AL535">
            <v>169.73</v>
          </cell>
          <cell r="AM535">
            <v>174</v>
          </cell>
          <cell r="AN535">
            <v>178.26</v>
          </cell>
          <cell r="AO535">
            <v>182.53</v>
          </cell>
          <cell r="AP535">
            <v>186.8</v>
          </cell>
          <cell r="AQ535">
            <v>191.06</v>
          </cell>
          <cell r="AR535">
            <v>195.33</v>
          </cell>
          <cell r="AS535">
            <v>199.59</v>
          </cell>
          <cell r="AT535">
            <v>203.86</v>
          </cell>
          <cell r="AU535">
            <v>208.13</v>
          </cell>
          <cell r="AV535">
            <v>212.39</v>
          </cell>
          <cell r="AW535">
            <v>216.66</v>
          </cell>
          <cell r="AX535">
            <v>220.93</v>
          </cell>
          <cell r="AY535">
            <v>225.19</v>
          </cell>
          <cell r="AZ535">
            <v>229.46</v>
          </cell>
          <cell r="BA535">
            <v>233.72</v>
          </cell>
          <cell r="BB535">
            <v>242.26</v>
          </cell>
          <cell r="BC535">
            <v>190.14</v>
          </cell>
        </row>
        <row r="536">
          <cell r="AD536">
            <v>167</v>
          </cell>
          <cell r="AE536">
            <v>133.86000000000001</v>
          </cell>
          <cell r="AF536">
            <v>138.63999999999999</v>
          </cell>
          <cell r="AG536">
            <v>143.43</v>
          </cell>
          <cell r="AH536">
            <v>153.59</v>
          </cell>
          <cell r="AI536">
            <v>157.88</v>
          </cell>
          <cell r="AJ536">
            <v>162.16999999999999</v>
          </cell>
          <cell r="AK536">
            <v>166.46</v>
          </cell>
          <cell r="AL536">
            <v>170.76</v>
          </cell>
          <cell r="AM536">
            <v>175.05</v>
          </cell>
          <cell r="AN536">
            <v>179.34</v>
          </cell>
          <cell r="AO536">
            <v>183.63</v>
          </cell>
          <cell r="AP536">
            <v>187.92</v>
          </cell>
          <cell r="AQ536">
            <v>192.22</v>
          </cell>
          <cell r="AR536">
            <v>196.51</v>
          </cell>
          <cell r="AS536">
            <v>200.8</v>
          </cell>
          <cell r="AT536">
            <v>205.09</v>
          </cell>
          <cell r="AU536">
            <v>209.38</v>
          </cell>
          <cell r="AV536">
            <v>213.68</v>
          </cell>
          <cell r="AW536">
            <v>217.97</v>
          </cell>
          <cell r="AX536">
            <v>222.26</v>
          </cell>
          <cell r="AY536">
            <v>226.55</v>
          </cell>
          <cell r="AZ536">
            <v>230.84</v>
          </cell>
          <cell r="BA536">
            <v>235.14</v>
          </cell>
          <cell r="BB536">
            <v>243.72</v>
          </cell>
          <cell r="BC536">
            <v>191.29</v>
          </cell>
        </row>
        <row r="537">
          <cell r="AD537">
            <v>168</v>
          </cell>
          <cell r="AE537">
            <v>134.66</v>
          </cell>
          <cell r="AF537">
            <v>139.47</v>
          </cell>
          <cell r="AG537">
            <v>144.29</v>
          </cell>
          <cell r="AH537">
            <v>154.51</v>
          </cell>
          <cell r="AI537">
            <v>158.83000000000001</v>
          </cell>
          <cell r="AJ537">
            <v>163.15</v>
          </cell>
          <cell r="AK537">
            <v>167.47</v>
          </cell>
          <cell r="AL537">
            <v>171.78</v>
          </cell>
          <cell r="AM537">
            <v>176.1</v>
          </cell>
          <cell r="AN537">
            <v>180.42</v>
          </cell>
          <cell r="AO537">
            <v>184.74</v>
          </cell>
          <cell r="AP537">
            <v>189.05</v>
          </cell>
          <cell r="AQ537">
            <v>193.37</v>
          </cell>
          <cell r="AR537">
            <v>197.69</v>
          </cell>
          <cell r="AS537">
            <v>202.01</v>
          </cell>
          <cell r="AT537">
            <v>206.32</v>
          </cell>
          <cell r="AU537">
            <v>210.64</v>
          </cell>
          <cell r="AV537">
            <v>214.96</v>
          </cell>
          <cell r="AW537">
            <v>219.28</v>
          </cell>
          <cell r="AX537">
            <v>223.59</v>
          </cell>
          <cell r="AY537">
            <v>227.91</v>
          </cell>
          <cell r="AZ537">
            <v>232.23</v>
          </cell>
          <cell r="BA537">
            <v>236.55</v>
          </cell>
          <cell r="BB537">
            <v>245.18</v>
          </cell>
          <cell r="BC537">
            <v>192.43</v>
          </cell>
        </row>
        <row r="538">
          <cell r="AD538">
            <v>169</v>
          </cell>
          <cell r="AE538">
            <v>135.46</v>
          </cell>
          <cell r="AF538">
            <v>140.30000000000001</v>
          </cell>
          <cell r="AG538">
            <v>145.13999999999999</v>
          </cell>
          <cell r="AH538">
            <v>155.44</v>
          </cell>
          <cell r="AI538">
            <v>159.78</v>
          </cell>
          <cell r="AJ538">
            <v>164.12</v>
          </cell>
          <cell r="AK538">
            <v>168.47</v>
          </cell>
          <cell r="AL538">
            <v>172.81</v>
          </cell>
          <cell r="AM538">
            <v>177.15</v>
          </cell>
          <cell r="AN538">
            <v>181.5</v>
          </cell>
          <cell r="AO538">
            <v>185.84</v>
          </cell>
          <cell r="AP538">
            <v>190.18</v>
          </cell>
          <cell r="AQ538">
            <v>194.53</v>
          </cell>
          <cell r="AR538">
            <v>198.87</v>
          </cell>
          <cell r="AS538">
            <v>203.21</v>
          </cell>
          <cell r="AT538">
            <v>207.56</v>
          </cell>
          <cell r="AU538">
            <v>211.9</v>
          </cell>
          <cell r="AV538">
            <v>216.24</v>
          </cell>
          <cell r="AW538">
            <v>220.59</v>
          </cell>
          <cell r="AX538">
            <v>224.93</v>
          </cell>
          <cell r="AY538">
            <v>229.27</v>
          </cell>
          <cell r="AZ538">
            <v>233.62</v>
          </cell>
          <cell r="BA538">
            <v>237.96</v>
          </cell>
          <cell r="BB538">
            <v>246.65</v>
          </cell>
          <cell r="BC538">
            <v>193.57</v>
          </cell>
        </row>
        <row r="539">
          <cell r="AD539">
            <v>170</v>
          </cell>
          <cell r="AE539">
            <v>136.26</v>
          </cell>
          <cell r="AF539">
            <v>141.13</v>
          </cell>
          <cell r="AG539">
            <v>146</v>
          </cell>
          <cell r="AH539">
            <v>156.36000000000001</v>
          </cell>
          <cell r="AI539">
            <v>160.72999999999999</v>
          </cell>
          <cell r="AJ539">
            <v>165.1</v>
          </cell>
          <cell r="AK539">
            <v>169.47</v>
          </cell>
          <cell r="AL539">
            <v>173.84</v>
          </cell>
          <cell r="AM539">
            <v>178.21</v>
          </cell>
          <cell r="AN539">
            <v>182.58</v>
          </cell>
          <cell r="AO539">
            <v>186.95</v>
          </cell>
          <cell r="AP539">
            <v>191.32</v>
          </cell>
          <cell r="AQ539">
            <v>195.68</v>
          </cell>
          <cell r="AR539">
            <v>200.05</v>
          </cell>
          <cell r="AS539">
            <v>204.42</v>
          </cell>
          <cell r="AT539">
            <v>208.79</v>
          </cell>
          <cell r="AU539">
            <v>213.16</v>
          </cell>
          <cell r="AV539">
            <v>217.53</v>
          </cell>
          <cell r="AW539">
            <v>221.9</v>
          </cell>
          <cell r="AX539">
            <v>226.27</v>
          </cell>
          <cell r="AY539">
            <v>230.64</v>
          </cell>
          <cell r="AZ539">
            <v>235.01</v>
          </cell>
          <cell r="BA539">
            <v>239.37</v>
          </cell>
          <cell r="BB539">
            <v>248.11</v>
          </cell>
          <cell r="BC539">
            <v>194.72</v>
          </cell>
        </row>
        <row r="540">
          <cell r="AD540">
            <v>171</v>
          </cell>
          <cell r="AE540">
            <v>137.06</v>
          </cell>
          <cell r="AF540">
            <v>141.96</v>
          </cell>
          <cell r="AG540">
            <v>146.86000000000001</v>
          </cell>
          <cell r="AH540">
            <v>157.29</v>
          </cell>
          <cell r="AI540">
            <v>161.69</v>
          </cell>
          <cell r="AJ540">
            <v>166.08</v>
          </cell>
          <cell r="AK540">
            <v>170.47</v>
          </cell>
          <cell r="AL540">
            <v>174.87</v>
          </cell>
          <cell r="AM540">
            <v>179.26</v>
          </cell>
          <cell r="AN540">
            <v>183.66</v>
          </cell>
          <cell r="AO540">
            <v>188.05</v>
          </cell>
          <cell r="AP540">
            <v>192.45</v>
          </cell>
          <cell r="AQ540">
            <v>196.84</v>
          </cell>
          <cell r="AR540">
            <v>201.24</v>
          </cell>
          <cell r="AS540">
            <v>205.63</v>
          </cell>
          <cell r="AT540">
            <v>210.03</v>
          </cell>
          <cell r="AU540">
            <v>214.42</v>
          </cell>
          <cell r="AV540">
            <v>218.82</v>
          </cell>
          <cell r="AW540">
            <v>223.21</v>
          </cell>
          <cell r="AX540">
            <v>227.61</v>
          </cell>
          <cell r="AY540">
            <v>232</v>
          </cell>
          <cell r="AZ540">
            <v>236.39</v>
          </cell>
          <cell r="BA540">
            <v>240.79</v>
          </cell>
          <cell r="BB540">
            <v>249.58</v>
          </cell>
          <cell r="BC540">
            <v>195.86</v>
          </cell>
        </row>
        <row r="541">
          <cell r="AD541">
            <v>172</v>
          </cell>
          <cell r="AE541">
            <v>137.86000000000001</v>
          </cell>
          <cell r="AF541">
            <v>142.78</v>
          </cell>
          <cell r="AG541">
            <v>147.71</v>
          </cell>
          <cell r="AH541">
            <v>158.22</v>
          </cell>
          <cell r="AI541">
            <v>162.63999999999999</v>
          </cell>
          <cell r="AJ541">
            <v>167.06</v>
          </cell>
          <cell r="AK541">
            <v>171.48</v>
          </cell>
          <cell r="AL541">
            <v>175.9</v>
          </cell>
          <cell r="AM541">
            <v>180.32</v>
          </cell>
          <cell r="AN541">
            <v>184.74</v>
          </cell>
          <cell r="AO541">
            <v>189.16</v>
          </cell>
          <cell r="AP541">
            <v>193.58</v>
          </cell>
          <cell r="AQ541">
            <v>198</v>
          </cell>
          <cell r="AR541">
            <v>202.42</v>
          </cell>
          <cell r="AS541">
            <v>206.84</v>
          </cell>
          <cell r="AT541">
            <v>211.26</v>
          </cell>
          <cell r="AU541">
            <v>215.68</v>
          </cell>
          <cell r="AV541">
            <v>220.1</v>
          </cell>
          <cell r="AW541">
            <v>224.52</v>
          </cell>
          <cell r="AX541">
            <v>228.94</v>
          </cell>
          <cell r="AY541">
            <v>233.37</v>
          </cell>
          <cell r="AZ541">
            <v>237.79</v>
          </cell>
          <cell r="BA541">
            <v>242.21</v>
          </cell>
          <cell r="BB541">
            <v>251.05</v>
          </cell>
          <cell r="BC541">
            <v>197</v>
          </cell>
        </row>
        <row r="542">
          <cell r="AD542">
            <v>173</v>
          </cell>
          <cell r="AE542">
            <v>138.65</v>
          </cell>
          <cell r="AF542">
            <v>143.61000000000001</v>
          </cell>
          <cell r="AG542">
            <v>148.57</v>
          </cell>
          <cell r="AH542">
            <v>159.06</v>
          </cell>
          <cell r="AI542">
            <v>163.51</v>
          </cell>
          <cell r="AJ542">
            <v>167.96</v>
          </cell>
          <cell r="AK542">
            <v>172.4</v>
          </cell>
          <cell r="AL542">
            <v>176.85</v>
          </cell>
          <cell r="AM542">
            <v>181.3</v>
          </cell>
          <cell r="AN542">
            <v>185.74</v>
          </cell>
          <cell r="AO542">
            <v>190.19</v>
          </cell>
          <cell r="AP542">
            <v>194.63</v>
          </cell>
          <cell r="AQ542">
            <v>199.08</v>
          </cell>
          <cell r="AR542">
            <v>203.53</v>
          </cell>
          <cell r="AS542">
            <v>207.97</v>
          </cell>
          <cell r="AT542">
            <v>212.42</v>
          </cell>
          <cell r="AU542">
            <v>216.86</v>
          </cell>
          <cell r="AV542">
            <v>221.31</v>
          </cell>
          <cell r="AW542">
            <v>225.76</v>
          </cell>
          <cell r="AX542">
            <v>230.2</v>
          </cell>
          <cell r="AY542">
            <v>234.65</v>
          </cell>
          <cell r="AZ542">
            <v>239.09</v>
          </cell>
          <cell r="BA542">
            <v>243.54</v>
          </cell>
          <cell r="BB542">
            <v>252.43</v>
          </cell>
          <cell r="BC542">
            <v>198.15</v>
          </cell>
        </row>
        <row r="543">
          <cell r="AD543">
            <v>174</v>
          </cell>
          <cell r="AE543">
            <v>19.45</v>
          </cell>
          <cell r="AF543">
            <v>144.44</v>
          </cell>
          <cell r="AG543">
            <v>149.43</v>
          </cell>
          <cell r="AH543">
            <v>159.99</v>
          </cell>
          <cell r="AI543">
            <v>164.47</v>
          </cell>
          <cell r="AJ543">
            <v>168.94</v>
          </cell>
          <cell r="AK543">
            <v>173.41</v>
          </cell>
          <cell r="AL543">
            <v>177.88</v>
          </cell>
          <cell r="AM543">
            <v>182.35</v>
          </cell>
          <cell r="AN543">
            <v>186.82</v>
          </cell>
          <cell r="AO543">
            <v>191.3</v>
          </cell>
          <cell r="AP543">
            <v>195.77</v>
          </cell>
          <cell r="AQ543">
            <v>200.24</v>
          </cell>
          <cell r="AR543">
            <v>204.71</v>
          </cell>
          <cell r="AS543">
            <v>209.18</v>
          </cell>
          <cell r="AT543">
            <v>213.66</v>
          </cell>
          <cell r="AU543">
            <v>218.13</v>
          </cell>
          <cell r="AV543">
            <v>222.6</v>
          </cell>
          <cell r="AW543">
            <v>227.07</v>
          </cell>
          <cell r="AX543">
            <v>231.54</v>
          </cell>
          <cell r="AY543">
            <v>236.01</v>
          </cell>
          <cell r="AZ543">
            <v>240.49</v>
          </cell>
          <cell r="BA543">
            <v>244.96</v>
          </cell>
          <cell r="BB543">
            <v>253.9</v>
          </cell>
          <cell r="BC543">
            <v>199.29</v>
          </cell>
        </row>
        <row r="544">
          <cell r="AD544">
            <v>175</v>
          </cell>
          <cell r="AE544">
            <v>140.25</v>
          </cell>
          <cell r="AF544">
            <v>145.27000000000001</v>
          </cell>
          <cell r="AG544">
            <v>150.28</v>
          </cell>
          <cell r="AH544">
            <v>160.91999999999999</v>
          </cell>
          <cell r="AI544">
            <v>165.42</v>
          </cell>
          <cell r="AJ544">
            <v>169.92</v>
          </cell>
          <cell r="AK544">
            <v>174.42</v>
          </cell>
          <cell r="AL544">
            <v>178.91</v>
          </cell>
          <cell r="AM544">
            <v>183.41</v>
          </cell>
          <cell r="AN544">
            <v>187.91</v>
          </cell>
          <cell r="AO544">
            <v>192.41</v>
          </cell>
          <cell r="AP544">
            <v>196.9</v>
          </cell>
          <cell r="AQ544">
            <v>201.4</v>
          </cell>
          <cell r="AR544">
            <v>205.9</v>
          </cell>
          <cell r="AS544">
            <v>210.4</v>
          </cell>
          <cell r="AT544">
            <v>214.89</v>
          </cell>
          <cell r="AU544">
            <v>219.39</v>
          </cell>
          <cell r="AV544">
            <v>223.89</v>
          </cell>
          <cell r="AW544">
            <v>228.39</v>
          </cell>
          <cell r="AX544">
            <v>232.88</v>
          </cell>
          <cell r="AY544">
            <v>237.38</v>
          </cell>
          <cell r="AZ544">
            <v>241.88</v>
          </cell>
          <cell r="BA544">
            <v>246.38</v>
          </cell>
          <cell r="BB544">
            <v>255.37</v>
          </cell>
          <cell r="BC544">
            <v>200.44</v>
          </cell>
        </row>
        <row r="545">
          <cell r="AD545">
            <v>176</v>
          </cell>
          <cell r="AE545">
            <v>141.05000000000001</v>
          </cell>
          <cell r="AF545">
            <v>146.1</v>
          </cell>
          <cell r="AG545">
            <v>151.13999999999999</v>
          </cell>
          <cell r="AH545">
            <v>161.86000000000001</v>
          </cell>
          <cell r="AI545">
            <v>166.38</v>
          </cell>
          <cell r="AJ545">
            <v>170.9</v>
          </cell>
          <cell r="AK545">
            <v>175.42</v>
          </cell>
          <cell r="AL545">
            <v>179.95</v>
          </cell>
          <cell r="AM545">
            <v>184.47</v>
          </cell>
          <cell r="AN545">
            <v>188.99</v>
          </cell>
          <cell r="AO545">
            <v>193.52</v>
          </cell>
          <cell r="AP545">
            <v>198.04</v>
          </cell>
          <cell r="AQ545">
            <v>202.56</v>
          </cell>
          <cell r="AR545">
            <v>207.09</v>
          </cell>
          <cell r="AS545">
            <v>211.61</v>
          </cell>
          <cell r="AT545">
            <v>216.13</v>
          </cell>
          <cell r="AU545">
            <v>220.66</v>
          </cell>
          <cell r="AV545">
            <v>225.18</v>
          </cell>
          <cell r="AW545">
            <v>229.7</v>
          </cell>
          <cell r="AX545">
            <v>234.23</v>
          </cell>
          <cell r="AY545">
            <v>238.75</v>
          </cell>
          <cell r="AZ545">
            <v>243.27</v>
          </cell>
          <cell r="BA545">
            <v>247.8</v>
          </cell>
          <cell r="BB545">
            <v>256.83999999999997</v>
          </cell>
          <cell r="BC545">
            <v>201.58</v>
          </cell>
        </row>
        <row r="546">
          <cell r="AD546">
            <v>177</v>
          </cell>
          <cell r="AE546">
            <v>141.85</v>
          </cell>
          <cell r="AF546">
            <v>146.93</v>
          </cell>
          <cell r="AG546">
            <v>152</v>
          </cell>
          <cell r="AH546">
            <v>162.79</v>
          </cell>
          <cell r="AI546">
            <v>167.34</v>
          </cell>
          <cell r="AJ546">
            <v>171.89</v>
          </cell>
          <cell r="AK546">
            <v>176.43</v>
          </cell>
          <cell r="AL546">
            <v>180.98</v>
          </cell>
          <cell r="AM546">
            <v>185.53</v>
          </cell>
          <cell r="AN546">
            <v>190.08</v>
          </cell>
          <cell r="AO546">
            <v>194.63</v>
          </cell>
          <cell r="AP546">
            <v>199.18</v>
          </cell>
          <cell r="AQ546">
            <v>203.73</v>
          </cell>
          <cell r="AR546">
            <v>208.28</v>
          </cell>
          <cell r="AS546">
            <v>212.83</v>
          </cell>
          <cell r="AT546">
            <v>217.37</v>
          </cell>
          <cell r="AU546">
            <v>221.92</v>
          </cell>
          <cell r="AV546">
            <v>226.47</v>
          </cell>
          <cell r="AW546">
            <v>231.02</v>
          </cell>
          <cell r="AX546">
            <v>235.57</v>
          </cell>
          <cell r="AY546">
            <v>240.12</v>
          </cell>
          <cell r="AZ546">
            <v>244.67</v>
          </cell>
          <cell r="BA546">
            <v>249.22</v>
          </cell>
          <cell r="BB546">
            <v>258.31</v>
          </cell>
          <cell r="BC546">
            <v>202.72</v>
          </cell>
        </row>
        <row r="547">
          <cell r="AD547">
            <v>178</v>
          </cell>
          <cell r="AE547">
            <v>142.65</v>
          </cell>
          <cell r="AF547">
            <v>147.75</v>
          </cell>
          <cell r="AG547">
            <v>152.86000000000001</v>
          </cell>
          <cell r="AH547">
            <v>163.72</v>
          </cell>
          <cell r="AI547">
            <v>168.3</v>
          </cell>
          <cell r="AJ547">
            <v>172.87</v>
          </cell>
          <cell r="AK547">
            <v>177.44</v>
          </cell>
          <cell r="AL547">
            <v>182.02</v>
          </cell>
          <cell r="AM547">
            <v>186.59</v>
          </cell>
          <cell r="AN547">
            <v>191.17</v>
          </cell>
          <cell r="AO547">
            <v>195.74</v>
          </cell>
          <cell r="AP547">
            <v>200.32</v>
          </cell>
          <cell r="AQ547">
            <v>204.89</v>
          </cell>
          <cell r="AR547">
            <v>209.47</v>
          </cell>
          <cell r="AS547">
            <v>214.04</v>
          </cell>
          <cell r="AT547">
            <v>218.62</v>
          </cell>
          <cell r="AU547">
            <v>223.19</v>
          </cell>
          <cell r="AV547">
            <v>227.77</v>
          </cell>
          <cell r="AW547">
            <v>232.34</v>
          </cell>
          <cell r="AX547">
            <v>236.91</v>
          </cell>
          <cell r="AY547">
            <v>241.49</v>
          </cell>
          <cell r="AZ547">
            <v>246.06</v>
          </cell>
          <cell r="BA547">
            <v>250.64</v>
          </cell>
          <cell r="BB547">
            <v>259.79000000000002</v>
          </cell>
          <cell r="BC547">
            <v>203.87</v>
          </cell>
        </row>
        <row r="548">
          <cell r="AD548">
            <v>179</v>
          </cell>
          <cell r="AE548">
            <v>143.44999999999999</v>
          </cell>
          <cell r="AF548">
            <v>148.58000000000001</v>
          </cell>
          <cell r="AG548">
            <v>153.71</v>
          </cell>
          <cell r="AH548">
            <v>164.57</v>
          </cell>
          <cell r="AI548">
            <v>169.17</v>
          </cell>
          <cell r="AJ548">
            <v>173.77</v>
          </cell>
          <cell r="AK548">
            <v>178.37</v>
          </cell>
          <cell r="AL548">
            <v>182.97</v>
          </cell>
          <cell r="AM548">
            <v>187.57</v>
          </cell>
          <cell r="AN548">
            <v>192.17</v>
          </cell>
          <cell r="AO548">
            <v>196.77</v>
          </cell>
          <cell r="AP548">
            <v>201.37</v>
          </cell>
          <cell r="AQ548">
            <v>205.97</v>
          </cell>
          <cell r="AR548">
            <v>210.57</v>
          </cell>
          <cell r="AS548">
            <v>215.17</v>
          </cell>
          <cell r="AT548">
            <v>219.77</v>
          </cell>
          <cell r="AU548">
            <v>224.37</v>
          </cell>
          <cell r="AV548">
            <v>228.97</v>
          </cell>
          <cell r="AW548">
            <v>233.57</v>
          </cell>
          <cell r="AX548">
            <v>238.17</v>
          </cell>
          <cell r="AY548">
            <v>242.77</v>
          </cell>
          <cell r="AZ548">
            <v>247.37</v>
          </cell>
          <cell r="BA548">
            <v>251.97</v>
          </cell>
          <cell r="BB548">
            <v>261.17</v>
          </cell>
          <cell r="BC548">
            <v>205.01</v>
          </cell>
        </row>
        <row r="549">
          <cell r="AD549">
            <v>180</v>
          </cell>
          <cell r="AE549">
            <v>144.25</v>
          </cell>
          <cell r="AF549">
            <v>149.41</v>
          </cell>
          <cell r="AG549">
            <v>154.57</v>
          </cell>
          <cell r="AH549">
            <v>165.5</v>
          </cell>
          <cell r="AI549">
            <v>170.13</v>
          </cell>
          <cell r="AJ549">
            <v>174.75</v>
          </cell>
          <cell r="AK549">
            <v>179.38</v>
          </cell>
          <cell r="AL549">
            <v>184.01</v>
          </cell>
          <cell r="AM549">
            <v>188.63</v>
          </cell>
          <cell r="AN549">
            <v>193.26</v>
          </cell>
          <cell r="AO549">
            <v>197.88</v>
          </cell>
          <cell r="AP549">
            <v>202.51</v>
          </cell>
          <cell r="AQ549">
            <v>207.14</v>
          </cell>
          <cell r="AR549">
            <v>211.76</v>
          </cell>
          <cell r="AS549">
            <v>216.39</v>
          </cell>
          <cell r="AT549">
            <v>221.01</v>
          </cell>
          <cell r="AU549">
            <v>225.64</v>
          </cell>
          <cell r="AV549">
            <v>230.27</v>
          </cell>
          <cell r="AW549">
            <v>234.89</v>
          </cell>
          <cell r="AX549">
            <v>239.52</v>
          </cell>
          <cell r="AY549">
            <v>244.14</v>
          </cell>
          <cell r="AZ549">
            <v>248.77</v>
          </cell>
          <cell r="BA549">
            <v>253.4</v>
          </cell>
          <cell r="BB549">
            <v>262.64999999999998</v>
          </cell>
          <cell r="BC549">
            <v>206.15</v>
          </cell>
        </row>
        <row r="550">
          <cell r="AD550">
            <v>181</v>
          </cell>
          <cell r="AE550">
            <v>145.05000000000001</v>
          </cell>
          <cell r="AF550">
            <v>150.24</v>
          </cell>
          <cell r="AG550">
            <v>155.43</v>
          </cell>
          <cell r="AH550">
            <v>166.44</v>
          </cell>
          <cell r="AI550">
            <v>171.09</v>
          </cell>
          <cell r="AJ550">
            <v>175.74</v>
          </cell>
          <cell r="AK550">
            <v>180.39</v>
          </cell>
          <cell r="AL550">
            <v>185.04</v>
          </cell>
          <cell r="AM550">
            <v>189.7</v>
          </cell>
          <cell r="AN550">
            <v>194.35</v>
          </cell>
          <cell r="AO550">
            <v>199</v>
          </cell>
          <cell r="AP550">
            <v>203.65</v>
          </cell>
          <cell r="AQ550">
            <v>208.3</v>
          </cell>
          <cell r="AR550">
            <v>212.95</v>
          </cell>
          <cell r="AS550">
            <v>217.61</v>
          </cell>
          <cell r="AT550">
            <v>222.26</v>
          </cell>
          <cell r="AU550">
            <v>226.91</v>
          </cell>
          <cell r="AV550">
            <v>231.56</v>
          </cell>
          <cell r="AW550">
            <v>236.21</v>
          </cell>
          <cell r="AX550">
            <v>240.87</v>
          </cell>
          <cell r="AY550">
            <v>245.52</v>
          </cell>
          <cell r="AZ550">
            <v>250.17</v>
          </cell>
          <cell r="BA550">
            <v>254.82</v>
          </cell>
          <cell r="BB550">
            <v>264.12</v>
          </cell>
          <cell r="BC550">
            <v>207.3</v>
          </cell>
        </row>
        <row r="551">
          <cell r="AD551">
            <v>182</v>
          </cell>
          <cell r="AE551">
            <v>145.85</v>
          </cell>
          <cell r="AF551">
            <v>151.07</v>
          </cell>
          <cell r="AG551">
            <v>156.28</v>
          </cell>
          <cell r="AH551">
            <v>167.37</v>
          </cell>
          <cell r="AI551">
            <v>172.05</v>
          </cell>
          <cell r="AJ551">
            <v>176.73</v>
          </cell>
          <cell r="AK551">
            <v>181.41</v>
          </cell>
          <cell r="AL551">
            <v>186.08</v>
          </cell>
          <cell r="AM551">
            <v>190.76</v>
          </cell>
          <cell r="AN551">
            <v>195.44</v>
          </cell>
          <cell r="AO551">
            <v>200.12</v>
          </cell>
          <cell r="AP551">
            <v>204.79</v>
          </cell>
          <cell r="AQ551">
            <v>209.47</v>
          </cell>
          <cell r="AR551">
            <v>214.15</v>
          </cell>
          <cell r="AS551">
            <v>218.83</v>
          </cell>
          <cell r="AT551">
            <v>223.5</v>
          </cell>
          <cell r="AU551">
            <v>228.18</v>
          </cell>
          <cell r="AV551">
            <v>232.86</v>
          </cell>
          <cell r="AW551">
            <v>237.54</v>
          </cell>
          <cell r="AX551">
            <v>242.21</v>
          </cell>
          <cell r="AY551">
            <v>246.89</v>
          </cell>
          <cell r="AZ551">
            <v>251.57</v>
          </cell>
          <cell r="BA551">
            <v>256.25</v>
          </cell>
          <cell r="BB551">
            <v>265.60000000000002</v>
          </cell>
          <cell r="BC551">
            <v>208.44</v>
          </cell>
        </row>
        <row r="552">
          <cell r="AD552">
            <v>183</v>
          </cell>
          <cell r="AE552">
            <v>146.65</v>
          </cell>
          <cell r="AF552">
            <v>151.9</v>
          </cell>
          <cell r="AG552">
            <v>157.13999999999999</v>
          </cell>
          <cell r="AH552">
            <v>168.31</v>
          </cell>
          <cell r="AI552">
            <v>173.02</v>
          </cell>
          <cell r="AJ552">
            <v>177.72</v>
          </cell>
          <cell r="AK552">
            <v>182.42</v>
          </cell>
          <cell r="AL552">
            <v>187.13</v>
          </cell>
          <cell r="AM552">
            <v>191.83</v>
          </cell>
          <cell r="AN552">
            <v>196.53</v>
          </cell>
          <cell r="AO552">
            <v>201.23</v>
          </cell>
          <cell r="AP552">
            <v>205.94</v>
          </cell>
          <cell r="AQ552">
            <v>210.64</v>
          </cell>
          <cell r="AR552">
            <v>215.34</v>
          </cell>
          <cell r="AS552">
            <v>220.05</v>
          </cell>
          <cell r="AT552">
            <v>224.75</v>
          </cell>
          <cell r="AU552">
            <v>229.45</v>
          </cell>
          <cell r="AV552">
            <v>234.16</v>
          </cell>
          <cell r="AW552">
            <v>238.86</v>
          </cell>
          <cell r="AX552">
            <v>243.56</v>
          </cell>
          <cell r="AY552">
            <v>248.27</v>
          </cell>
          <cell r="AZ552">
            <v>252.97</v>
          </cell>
          <cell r="BA552">
            <v>257.67</v>
          </cell>
          <cell r="BB552">
            <v>267.08</v>
          </cell>
          <cell r="BC552">
            <v>209.58</v>
          </cell>
        </row>
        <row r="553">
          <cell r="AD553">
            <v>184</v>
          </cell>
          <cell r="AE553">
            <v>147.44999999999999</v>
          </cell>
          <cell r="AF553">
            <v>152.72</v>
          </cell>
          <cell r="AG553">
            <v>158</v>
          </cell>
          <cell r="AH553">
            <v>169.16</v>
          </cell>
          <cell r="AI553">
            <v>173.89</v>
          </cell>
          <cell r="AJ553">
            <v>178.62</v>
          </cell>
          <cell r="AK553">
            <v>183.35</v>
          </cell>
          <cell r="AL553">
            <v>188.07</v>
          </cell>
          <cell r="AM553">
            <v>192.8</v>
          </cell>
          <cell r="AN553">
            <v>197.53</v>
          </cell>
          <cell r="AO553">
            <v>202.26</v>
          </cell>
          <cell r="AP553">
            <v>206.99</v>
          </cell>
          <cell r="AQ553">
            <v>211.72</v>
          </cell>
          <cell r="AR553">
            <v>216.45</v>
          </cell>
          <cell r="AS553">
            <v>221.18</v>
          </cell>
          <cell r="AT553">
            <v>225.91</v>
          </cell>
          <cell r="AU553">
            <v>230.63</v>
          </cell>
          <cell r="AV553">
            <v>235.36</v>
          </cell>
          <cell r="AW553">
            <v>240.09</v>
          </cell>
          <cell r="AX553">
            <v>244.82</v>
          </cell>
          <cell r="AY553">
            <v>249.55</v>
          </cell>
          <cell r="AZ553">
            <v>254.28</v>
          </cell>
          <cell r="BA553">
            <v>259.01</v>
          </cell>
          <cell r="BB553">
            <v>268.45999999999998</v>
          </cell>
          <cell r="BC553">
            <v>210.73</v>
          </cell>
        </row>
        <row r="554">
          <cell r="AD554">
            <v>185</v>
          </cell>
          <cell r="AE554">
            <v>148.25</v>
          </cell>
          <cell r="AF554">
            <v>153.55000000000001</v>
          </cell>
          <cell r="AG554">
            <v>158.85</v>
          </cell>
          <cell r="AH554">
            <v>170.1</v>
          </cell>
          <cell r="AI554">
            <v>174.85</v>
          </cell>
          <cell r="AJ554">
            <v>179.61</v>
          </cell>
          <cell r="AK554">
            <v>184.36</v>
          </cell>
          <cell r="AL554">
            <v>189.12</v>
          </cell>
          <cell r="AM554">
            <v>193.87</v>
          </cell>
          <cell r="AN554">
            <v>198.63</v>
          </cell>
          <cell r="AO554">
            <v>203.38</v>
          </cell>
          <cell r="AP554">
            <v>208.14</v>
          </cell>
          <cell r="AQ554">
            <v>212.89</v>
          </cell>
          <cell r="AR554">
            <v>217.64</v>
          </cell>
          <cell r="AS554">
            <v>222.4</v>
          </cell>
          <cell r="AT554">
            <v>227.15</v>
          </cell>
          <cell r="AU554">
            <v>231.91</v>
          </cell>
          <cell r="AV554">
            <v>236.66</v>
          </cell>
          <cell r="AW554">
            <v>241.42</v>
          </cell>
          <cell r="AX554">
            <v>246.17</v>
          </cell>
          <cell r="AY554">
            <v>250.93</v>
          </cell>
          <cell r="AZ554">
            <v>255.68</v>
          </cell>
          <cell r="BA554">
            <v>260.43</v>
          </cell>
          <cell r="BB554">
            <v>269.94</v>
          </cell>
          <cell r="BC554">
            <v>211.87</v>
          </cell>
        </row>
        <row r="555">
          <cell r="AD555">
            <v>186</v>
          </cell>
          <cell r="AE555">
            <v>149.05000000000001</v>
          </cell>
          <cell r="AF555">
            <v>154.38</v>
          </cell>
          <cell r="AG555">
            <v>159.71</v>
          </cell>
          <cell r="AH555">
            <v>171.04</v>
          </cell>
          <cell r="AI555">
            <v>175.82</v>
          </cell>
          <cell r="AJ555">
            <v>180.6</v>
          </cell>
          <cell r="AK555">
            <v>185.38</v>
          </cell>
          <cell r="AL555">
            <v>190.16</v>
          </cell>
          <cell r="AM555">
            <v>194.94</v>
          </cell>
          <cell r="AN555">
            <v>199.72</v>
          </cell>
          <cell r="AO555">
            <v>204.5</v>
          </cell>
          <cell r="AP555">
            <v>209.28</v>
          </cell>
          <cell r="AQ555">
            <v>214.06</v>
          </cell>
          <cell r="AR555">
            <v>218.84</v>
          </cell>
          <cell r="AS555">
            <v>223.62</v>
          </cell>
          <cell r="AT555">
            <v>228.4</v>
          </cell>
          <cell r="AU555">
            <v>233.18</v>
          </cell>
          <cell r="AV555">
            <v>237.96</v>
          </cell>
          <cell r="AW555">
            <v>242.74</v>
          </cell>
          <cell r="AX555">
            <v>247.52</v>
          </cell>
          <cell r="AY555">
            <v>252.3</v>
          </cell>
          <cell r="AZ555">
            <v>257.08</v>
          </cell>
          <cell r="BA555">
            <v>261.86</v>
          </cell>
          <cell r="BB555">
            <v>271.42</v>
          </cell>
          <cell r="BC555">
            <v>213.01</v>
          </cell>
        </row>
        <row r="556">
          <cell r="AD556">
            <v>187</v>
          </cell>
          <cell r="AE556">
            <v>149.85</v>
          </cell>
          <cell r="AF556">
            <v>155.21</v>
          </cell>
          <cell r="AG556">
            <v>160.57</v>
          </cell>
          <cell r="AH556">
            <v>171.98</v>
          </cell>
          <cell r="AI556">
            <v>176.79</v>
          </cell>
          <cell r="AJ556">
            <v>181.59</v>
          </cell>
          <cell r="AK556">
            <v>186.4</v>
          </cell>
          <cell r="AL556">
            <v>191.21</v>
          </cell>
          <cell r="AM556">
            <v>196.01</v>
          </cell>
          <cell r="AN556">
            <v>200.82</v>
          </cell>
          <cell r="AO556">
            <v>205.62</v>
          </cell>
          <cell r="AP556">
            <v>210.43</v>
          </cell>
          <cell r="AQ556">
            <v>215.24</v>
          </cell>
          <cell r="AR556">
            <v>220.04</v>
          </cell>
          <cell r="AS556">
            <v>224.85</v>
          </cell>
          <cell r="AT556">
            <v>229.65</v>
          </cell>
          <cell r="AU556">
            <v>234.46</v>
          </cell>
          <cell r="AV556">
            <v>239.26</v>
          </cell>
          <cell r="AW556">
            <v>244.07</v>
          </cell>
          <cell r="AX556">
            <v>248.88</v>
          </cell>
          <cell r="AY556">
            <v>253.68</v>
          </cell>
          <cell r="AZ556">
            <v>258.49</v>
          </cell>
          <cell r="BA556">
            <v>263.29000000000002</v>
          </cell>
          <cell r="BB556">
            <v>272.91000000000003</v>
          </cell>
          <cell r="BC556">
            <v>214.16</v>
          </cell>
        </row>
        <row r="557">
          <cell r="AD557">
            <v>188</v>
          </cell>
          <cell r="AE557">
            <v>150.65</v>
          </cell>
          <cell r="AF557">
            <v>156.04</v>
          </cell>
          <cell r="AG557">
            <v>161.41999999999999</v>
          </cell>
          <cell r="AH557">
            <v>172.83</v>
          </cell>
          <cell r="AI557">
            <v>177.66</v>
          </cell>
          <cell r="AJ557">
            <v>182.49</v>
          </cell>
          <cell r="AK557">
            <v>187.32</v>
          </cell>
          <cell r="AL557">
            <v>192.16</v>
          </cell>
          <cell r="AM557">
            <v>196.99</v>
          </cell>
          <cell r="AN557">
            <v>201.82</v>
          </cell>
          <cell r="AO557">
            <v>206.65</v>
          </cell>
          <cell r="AP557">
            <v>211.48</v>
          </cell>
          <cell r="AQ557">
            <v>216.31</v>
          </cell>
          <cell r="AR557">
            <v>221.14</v>
          </cell>
          <cell r="AS557">
            <v>225.98</v>
          </cell>
          <cell r="AT557">
            <v>230.81</v>
          </cell>
          <cell r="AU557">
            <v>235.64</v>
          </cell>
          <cell r="AV557">
            <v>240.47</v>
          </cell>
          <cell r="AW557">
            <v>245.3</v>
          </cell>
          <cell r="AX557">
            <v>250.13</v>
          </cell>
          <cell r="AY557">
            <v>254.97</v>
          </cell>
          <cell r="AZ557">
            <v>259.8</v>
          </cell>
          <cell r="BA557">
            <v>264.63</v>
          </cell>
          <cell r="BB557">
            <v>274.29000000000002</v>
          </cell>
          <cell r="BC557">
            <v>215.3</v>
          </cell>
        </row>
        <row r="558">
          <cell r="AD558">
            <v>189</v>
          </cell>
          <cell r="AE558">
            <v>151.44999999999999</v>
          </cell>
          <cell r="AF558">
            <v>156.87</v>
          </cell>
          <cell r="AG558">
            <v>162.28</v>
          </cell>
          <cell r="AH558">
            <v>173.77</v>
          </cell>
          <cell r="AI558">
            <v>178.63</v>
          </cell>
          <cell r="AJ558">
            <v>183.49</v>
          </cell>
          <cell r="AK558">
            <v>188.34</v>
          </cell>
          <cell r="AL558">
            <v>193.2</v>
          </cell>
          <cell r="AM558">
            <v>198.06</v>
          </cell>
          <cell r="AN558">
            <v>202.92</v>
          </cell>
          <cell r="AO558">
            <v>207.77</v>
          </cell>
          <cell r="AP558">
            <v>212.63</v>
          </cell>
          <cell r="AQ558">
            <v>217.49</v>
          </cell>
          <cell r="AR558">
            <v>222.35</v>
          </cell>
          <cell r="AS558">
            <v>227.2</v>
          </cell>
          <cell r="AT558">
            <v>232.06</v>
          </cell>
          <cell r="AU558">
            <v>236.92</v>
          </cell>
          <cell r="AV558">
            <v>241.77</v>
          </cell>
          <cell r="AW558">
            <v>246.63</v>
          </cell>
          <cell r="AX558">
            <v>251.49</v>
          </cell>
          <cell r="AY558">
            <v>256.35000000000002</v>
          </cell>
          <cell r="AZ558">
            <v>261.2</v>
          </cell>
          <cell r="BA558">
            <v>266.06</v>
          </cell>
          <cell r="BB558">
            <v>275.77999999999997</v>
          </cell>
          <cell r="BC558">
            <v>216.44</v>
          </cell>
        </row>
        <row r="559">
          <cell r="AD559">
            <v>190</v>
          </cell>
          <cell r="AE559">
            <v>152.25</v>
          </cell>
          <cell r="AF559">
            <v>157.69</v>
          </cell>
          <cell r="AG559">
            <v>163.13999999999999</v>
          </cell>
          <cell r="AH559">
            <v>174.72</v>
          </cell>
          <cell r="AI559">
            <v>179.6</v>
          </cell>
          <cell r="AJ559">
            <v>184.48</v>
          </cell>
          <cell r="AK559">
            <v>189.37</v>
          </cell>
          <cell r="AL559">
            <v>194.25</v>
          </cell>
          <cell r="AM559">
            <v>199.13</v>
          </cell>
          <cell r="AN559">
            <v>204.02</v>
          </cell>
          <cell r="AO559">
            <v>208.9</v>
          </cell>
          <cell r="AP559">
            <v>213.78</v>
          </cell>
          <cell r="AQ559">
            <v>218.66</v>
          </cell>
          <cell r="AR559">
            <v>223.55</v>
          </cell>
          <cell r="AS559">
            <v>228.43</v>
          </cell>
          <cell r="AT559">
            <v>233.31</v>
          </cell>
          <cell r="AU559">
            <v>238.2</v>
          </cell>
          <cell r="AV559">
            <v>243.08</v>
          </cell>
          <cell r="AW559">
            <v>247.96</v>
          </cell>
          <cell r="AX559">
            <v>252.85</v>
          </cell>
          <cell r="AY559">
            <v>257.73</v>
          </cell>
          <cell r="AZ559">
            <v>262.61</v>
          </cell>
          <cell r="BA559">
            <v>267.49</v>
          </cell>
          <cell r="BB559">
            <v>277.26</v>
          </cell>
          <cell r="BC559">
            <v>217.59</v>
          </cell>
        </row>
        <row r="560">
          <cell r="AD560">
            <v>191</v>
          </cell>
          <cell r="AE560">
            <v>153.05000000000001</v>
          </cell>
          <cell r="AF560">
            <v>158.52000000000001</v>
          </cell>
          <cell r="AG560">
            <v>164</v>
          </cell>
          <cell r="AH560">
            <v>175.66</v>
          </cell>
          <cell r="AI560">
            <v>180.57</v>
          </cell>
          <cell r="AJ560">
            <v>185.48</v>
          </cell>
          <cell r="AK560">
            <v>190.39</v>
          </cell>
          <cell r="AL560">
            <v>195.3</v>
          </cell>
          <cell r="AM560">
            <v>200.21</v>
          </cell>
          <cell r="AN560">
            <v>205.12</v>
          </cell>
          <cell r="AO560">
            <v>210.02</v>
          </cell>
          <cell r="AP560">
            <v>214.93</v>
          </cell>
          <cell r="AQ560">
            <v>219.84</v>
          </cell>
          <cell r="AR560">
            <v>224.75</v>
          </cell>
          <cell r="AS560">
            <v>229.66</v>
          </cell>
          <cell r="AT560">
            <v>234.57</v>
          </cell>
          <cell r="AU560">
            <v>239.48</v>
          </cell>
          <cell r="AV560">
            <v>244.39</v>
          </cell>
          <cell r="AW560">
            <v>249.29</v>
          </cell>
          <cell r="AX560">
            <v>254.2</v>
          </cell>
          <cell r="AY560">
            <v>259.11</v>
          </cell>
          <cell r="AZ560">
            <v>264.02</v>
          </cell>
          <cell r="BA560">
            <v>268.93</v>
          </cell>
          <cell r="BB560">
            <v>278.75</v>
          </cell>
          <cell r="BC560">
            <v>218.73</v>
          </cell>
        </row>
        <row r="561">
          <cell r="AD561">
            <v>192</v>
          </cell>
          <cell r="AE561">
            <v>153.85</v>
          </cell>
          <cell r="AF561">
            <v>159.35</v>
          </cell>
          <cell r="AG561">
            <v>164.85</v>
          </cell>
          <cell r="AH561">
            <v>176.51</v>
          </cell>
          <cell r="AI561">
            <v>181.44</v>
          </cell>
          <cell r="AJ561">
            <v>186.38</v>
          </cell>
          <cell r="AK561">
            <v>191.31</v>
          </cell>
          <cell r="AL561">
            <v>196.25</v>
          </cell>
          <cell r="AM561">
            <v>201.18</v>
          </cell>
          <cell r="AN561">
            <v>206.12</v>
          </cell>
          <cell r="AO561">
            <v>211.05</v>
          </cell>
          <cell r="AP561">
            <v>215.99</v>
          </cell>
          <cell r="AQ561">
            <v>220.92</v>
          </cell>
          <cell r="AR561">
            <v>225.85</v>
          </cell>
          <cell r="AS561">
            <v>230.79</v>
          </cell>
          <cell r="AT561">
            <v>235.72</v>
          </cell>
          <cell r="AU561">
            <v>240.66</v>
          </cell>
          <cell r="AV561">
            <v>245.59</v>
          </cell>
          <cell r="AW561">
            <v>250.53</v>
          </cell>
          <cell r="AX561">
            <v>255.46</v>
          </cell>
          <cell r="AY561">
            <v>260.39999999999998</v>
          </cell>
          <cell r="AZ561">
            <v>265.33</v>
          </cell>
          <cell r="BA561">
            <v>270.26</v>
          </cell>
          <cell r="BB561">
            <v>280.13</v>
          </cell>
          <cell r="BC561">
            <v>219.87</v>
          </cell>
        </row>
        <row r="562">
          <cell r="AD562">
            <v>193</v>
          </cell>
          <cell r="AE562">
            <v>154.65</v>
          </cell>
          <cell r="AF562">
            <v>160.18</v>
          </cell>
          <cell r="AG562">
            <v>165.71</v>
          </cell>
          <cell r="AH562">
            <v>177.46</v>
          </cell>
          <cell r="AI562">
            <v>182.42</v>
          </cell>
          <cell r="AJ562">
            <v>187.38</v>
          </cell>
          <cell r="AK562">
            <v>192.34</v>
          </cell>
          <cell r="AL562">
            <v>197.3</v>
          </cell>
          <cell r="AM562">
            <v>202.26</v>
          </cell>
          <cell r="AN562">
            <v>207.22</v>
          </cell>
          <cell r="AO562">
            <v>212.18</v>
          </cell>
          <cell r="AP562">
            <v>217.14</v>
          </cell>
          <cell r="AQ562">
            <v>222.1</v>
          </cell>
          <cell r="AR562">
            <v>227.06</v>
          </cell>
          <cell r="AS562">
            <v>232.02</v>
          </cell>
          <cell r="AT562">
            <v>236.98</v>
          </cell>
          <cell r="AU562">
            <v>241.94</v>
          </cell>
          <cell r="AV562">
            <v>246.9</v>
          </cell>
          <cell r="AW562">
            <v>251.86</v>
          </cell>
          <cell r="AX562">
            <v>256.82</v>
          </cell>
          <cell r="AY562">
            <v>261.77999999999997</v>
          </cell>
          <cell r="AZ562">
            <v>266.74</v>
          </cell>
          <cell r="BA562">
            <v>271.7</v>
          </cell>
          <cell r="BB562">
            <v>281.62</v>
          </cell>
          <cell r="BC562">
            <v>221.02</v>
          </cell>
        </row>
        <row r="563">
          <cell r="AD563">
            <v>194</v>
          </cell>
          <cell r="AE563">
            <v>155.44999999999999</v>
          </cell>
          <cell r="AF563">
            <v>161.01</v>
          </cell>
          <cell r="AG563">
            <v>166.57</v>
          </cell>
          <cell r="AH563">
            <v>178.41</v>
          </cell>
          <cell r="AI563">
            <v>183.39</v>
          </cell>
          <cell r="AJ563">
            <v>188.38</v>
          </cell>
          <cell r="AK563">
            <v>193.36</v>
          </cell>
          <cell r="AL563">
            <v>198.35</v>
          </cell>
          <cell r="AM563">
            <v>203.34</v>
          </cell>
          <cell r="AN563">
            <v>208.32</v>
          </cell>
          <cell r="AO563">
            <v>213.31</v>
          </cell>
          <cell r="AP563">
            <v>218.29</v>
          </cell>
          <cell r="AQ563">
            <v>223.28</v>
          </cell>
          <cell r="AR563">
            <v>228.27</v>
          </cell>
          <cell r="AS563">
            <v>233.25</v>
          </cell>
          <cell r="AT563">
            <v>238.24</v>
          </cell>
          <cell r="AU563">
            <v>243.22</v>
          </cell>
          <cell r="AV563">
            <v>248.21</v>
          </cell>
          <cell r="AW563">
            <v>253.19</v>
          </cell>
          <cell r="AX563">
            <v>258.18</v>
          </cell>
          <cell r="AY563">
            <v>263.17</v>
          </cell>
          <cell r="AZ563">
            <v>268.14999999999998</v>
          </cell>
          <cell r="BA563">
            <v>273.14</v>
          </cell>
          <cell r="BB563">
            <v>283.11</v>
          </cell>
          <cell r="BC563">
            <v>222.16</v>
          </cell>
        </row>
        <row r="564">
          <cell r="AD564">
            <v>195</v>
          </cell>
          <cell r="AE564">
            <v>156.25</v>
          </cell>
          <cell r="AF564">
            <v>161.83000000000001</v>
          </cell>
          <cell r="AG564">
            <v>167.42</v>
          </cell>
          <cell r="AH564">
            <v>179.25</v>
          </cell>
          <cell r="AI564">
            <v>184.27</v>
          </cell>
          <cell r="AJ564">
            <v>189.28</v>
          </cell>
          <cell r="AK564">
            <v>194.29</v>
          </cell>
          <cell r="AL564">
            <v>199.3</v>
          </cell>
          <cell r="AM564">
            <v>204.31</v>
          </cell>
          <cell r="AN564">
            <v>209.32</v>
          </cell>
          <cell r="AO564">
            <v>214.33</v>
          </cell>
          <cell r="AP564">
            <v>219.35</v>
          </cell>
          <cell r="AQ564">
            <v>224.36</v>
          </cell>
          <cell r="AR564">
            <v>229.37</v>
          </cell>
          <cell r="AS564">
            <v>234.38</v>
          </cell>
          <cell r="AT564">
            <v>239.39</v>
          </cell>
          <cell r="AU564">
            <v>244.4</v>
          </cell>
          <cell r="AV564">
            <v>249.41</v>
          </cell>
          <cell r="AW564">
            <v>254.43</v>
          </cell>
          <cell r="AX564">
            <v>259.44</v>
          </cell>
          <cell r="AY564">
            <v>264.45</v>
          </cell>
          <cell r="AZ564">
            <v>269.45999999999998</v>
          </cell>
          <cell r="BA564">
            <v>274.47000000000003</v>
          </cell>
          <cell r="BB564">
            <v>284.5</v>
          </cell>
          <cell r="BC564">
            <v>223.31</v>
          </cell>
        </row>
        <row r="565">
          <cell r="AD565">
            <v>196</v>
          </cell>
          <cell r="AE565">
            <v>157.05000000000001</v>
          </cell>
          <cell r="AF565">
            <v>162.66</v>
          </cell>
          <cell r="AG565">
            <v>168.28</v>
          </cell>
          <cell r="AH565">
            <v>180.2</v>
          </cell>
          <cell r="AI565">
            <v>185.24</v>
          </cell>
          <cell r="AJ565">
            <v>190.28</v>
          </cell>
          <cell r="AK565">
            <v>195.32</v>
          </cell>
          <cell r="AL565">
            <v>200.35</v>
          </cell>
          <cell r="AM565">
            <v>205.39</v>
          </cell>
          <cell r="AN565">
            <v>210.43</v>
          </cell>
          <cell r="AO565">
            <v>215.47</v>
          </cell>
          <cell r="AP565">
            <v>220.5</v>
          </cell>
          <cell r="AQ565">
            <v>225.54</v>
          </cell>
          <cell r="AR565">
            <v>230.58</v>
          </cell>
          <cell r="AS565">
            <v>235.61</v>
          </cell>
          <cell r="AT565">
            <v>240.65</v>
          </cell>
          <cell r="AU565">
            <v>245.69</v>
          </cell>
          <cell r="AV565">
            <v>250.73</v>
          </cell>
          <cell r="AW565">
            <v>255.76</v>
          </cell>
          <cell r="AX565">
            <v>260.8</v>
          </cell>
          <cell r="AY565">
            <v>265.83999999999997</v>
          </cell>
          <cell r="AZ565">
            <v>270.87</v>
          </cell>
          <cell r="BA565">
            <v>275.91000000000003</v>
          </cell>
          <cell r="BB565">
            <v>285.99</v>
          </cell>
          <cell r="BC565">
            <v>224.45</v>
          </cell>
        </row>
        <row r="566">
          <cell r="AD566">
            <v>197</v>
          </cell>
          <cell r="AE566">
            <v>157.85</v>
          </cell>
          <cell r="AF566">
            <v>163.49</v>
          </cell>
          <cell r="AG566">
            <v>169.14</v>
          </cell>
          <cell r="AH566">
            <v>181.16</v>
          </cell>
          <cell r="AI566">
            <v>186.22</v>
          </cell>
          <cell r="AJ566">
            <v>191.28</v>
          </cell>
          <cell r="AK566">
            <v>196.35</v>
          </cell>
          <cell r="AL566">
            <v>201.41</v>
          </cell>
          <cell r="AM566">
            <v>206.47</v>
          </cell>
          <cell r="AN566">
            <v>211.53</v>
          </cell>
          <cell r="AO566">
            <v>216.6</v>
          </cell>
          <cell r="AP566">
            <v>221.66</v>
          </cell>
          <cell r="AQ566">
            <v>226.72</v>
          </cell>
          <cell r="AR566">
            <v>231.79</v>
          </cell>
          <cell r="AS566">
            <v>236.85</v>
          </cell>
          <cell r="AT566">
            <v>241.91</v>
          </cell>
          <cell r="AU566">
            <v>246.97</v>
          </cell>
          <cell r="AV566">
            <v>252.04</v>
          </cell>
          <cell r="AW566">
            <v>257.10000000000002</v>
          </cell>
          <cell r="AX566">
            <v>262.16000000000003</v>
          </cell>
          <cell r="AY566">
            <v>267.23</v>
          </cell>
          <cell r="AZ566">
            <v>272.29000000000002</v>
          </cell>
          <cell r="BA566">
            <v>277.35000000000002</v>
          </cell>
          <cell r="BB566">
            <v>287.48</v>
          </cell>
          <cell r="BC566">
            <v>225.59</v>
          </cell>
        </row>
        <row r="567">
          <cell r="AD567">
            <v>198</v>
          </cell>
          <cell r="AE567">
            <v>158.65</v>
          </cell>
          <cell r="AF567">
            <v>164.32</v>
          </cell>
          <cell r="AG567">
            <v>169.99</v>
          </cell>
          <cell r="AH567">
            <v>182</v>
          </cell>
          <cell r="AI567">
            <v>187.09</v>
          </cell>
          <cell r="AJ567">
            <v>192.18</v>
          </cell>
          <cell r="AK567">
            <v>197.27</v>
          </cell>
          <cell r="AL567">
            <v>202.36</v>
          </cell>
          <cell r="AM567">
            <v>207.45</v>
          </cell>
          <cell r="AN567">
            <v>212.54</v>
          </cell>
          <cell r="AO567">
            <v>217.62</v>
          </cell>
          <cell r="AP567">
            <v>222.71</v>
          </cell>
          <cell r="AQ567">
            <v>227.8</v>
          </cell>
          <cell r="AR567">
            <v>232.89</v>
          </cell>
          <cell r="AS567">
            <v>237.98</v>
          </cell>
          <cell r="AT567">
            <v>243.07</v>
          </cell>
          <cell r="AU567">
            <v>248.16</v>
          </cell>
          <cell r="AV567">
            <v>253.24</v>
          </cell>
          <cell r="AW567">
            <v>258.33</v>
          </cell>
          <cell r="AX567">
            <v>263.42</v>
          </cell>
          <cell r="AY567">
            <v>268.51</v>
          </cell>
          <cell r="AZ567">
            <v>273.60000000000002</v>
          </cell>
          <cell r="BA567">
            <v>278.69</v>
          </cell>
          <cell r="BB567">
            <v>288.86</v>
          </cell>
          <cell r="BC567">
            <v>226.74</v>
          </cell>
        </row>
        <row r="568">
          <cell r="AD568">
            <v>199</v>
          </cell>
          <cell r="AE568">
            <v>159.44999999999999</v>
          </cell>
          <cell r="AF568">
            <v>165.15</v>
          </cell>
          <cell r="AG568">
            <v>170.85</v>
          </cell>
          <cell r="AH568">
            <v>182.96</v>
          </cell>
          <cell r="AI568">
            <v>188.07</v>
          </cell>
          <cell r="AJ568">
            <v>193.19</v>
          </cell>
          <cell r="AK568">
            <v>198.3</v>
          </cell>
          <cell r="AL568">
            <v>203.41</v>
          </cell>
          <cell r="AM568">
            <v>208.53</v>
          </cell>
          <cell r="AN568">
            <v>213.64</v>
          </cell>
          <cell r="AO568">
            <v>218.76</v>
          </cell>
          <cell r="AP568">
            <v>223.87</v>
          </cell>
          <cell r="AQ568">
            <v>228.99</v>
          </cell>
          <cell r="AR568">
            <v>234.1</v>
          </cell>
          <cell r="AS568">
            <v>239.21</v>
          </cell>
          <cell r="AT568">
            <v>244.33</v>
          </cell>
          <cell r="AU568">
            <v>249.44</v>
          </cell>
          <cell r="AV568">
            <v>254.56</v>
          </cell>
          <cell r="AW568">
            <v>259.67</v>
          </cell>
          <cell r="AX568">
            <v>264.79000000000002</v>
          </cell>
          <cell r="AY568">
            <v>269.89999999999998</v>
          </cell>
          <cell r="AZ568">
            <v>275.01</v>
          </cell>
          <cell r="BA568">
            <v>280.13</v>
          </cell>
          <cell r="BB568">
            <v>290.36</v>
          </cell>
          <cell r="BC568">
            <v>227.88</v>
          </cell>
        </row>
        <row r="569">
          <cell r="AD569">
            <v>200</v>
          </cell>
          <cell r="AE569">
            <v>160.24</v>
          </cell>
          <cell r="AF569">
            <v>165.98</v>
          </cell>
          <cell r="AG569">
            <v>171.71</v>
          </cell>
          <cell r="AH569">
            <v>183.91</v>
          </cell>
          <cell r="AI569">
            <v>189.05</v>
          </cell>
          <cell r="AJ569">
            <v>194.19</v>
          </cell>
          <cell r="AK569">
            <v>199.33</v>
          </cell>
          <cell r="AL569">
            <v>204.47</v>
          </cell>
          <cell r="AM569">
            <v>209.61</v>
          </cell>
          <cell r="AN569">
            <v>214.75</v>
          </cell>
          <cell r="AO569">
            <v>219.89</v>
          </cell>
          <cell r="AP569">
            <v>225.03</v>
          </cell>
          <cell r="AQ569">
            <v>230.17</v>
          </cell>
          <cell r="AR569">
            <v>235.31</v>
          </cell>
          <cell r="AS569">
            <v>240.45</v>
          </cell>
          <cell r="AT569">
            <v>245.59</v>
          </cell>
          <cell r="AU569">
            <v>250.73</v>
          </cell>
          <cell r="AV569">
            <v>255.87</v>
          </cell>
          <cell r="AW569">
            <v>261.01</v>
          </cell>
          <cell r="AX569">
            <v>266.14999999999998</v>
          </cell>
          <cell r="AY569">
            <v>271.29000000000002</v>
          </cell>
          <cell r="AZ569">
            <v>276.43</v>
          </cell>
          <cell r="BA569">
            <v>281.57</v>
          </cell>
          <cell r="BB569">
            <v>291.85000000000002</v>
          </cell>
          <cell r="BC569">
            <v>229.02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ก"/>
      <sheetName val="เงินงวด"/>
      <sheetName val="รายละเอียดแผน"/>
      <sheetName val="รูป"/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แนบไฟฟ้า"/>
      <sheetName val="ตีเส้นใหม่"/>
      <sheetName val="high mast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>
            <v>2</v>
          </cell>
        </row>
        <row r="225">
          <cell r="CM225">
            <v>14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5 ใส่ค่าเอง"/>
      <sheetName val="Schedule"/>
      <sheetName val="งานดินตัด-ดินถม-วัสดุคัดเลือก"/>
      <sheetName val="ท่อ - ป้าย"/>
      <sheetName val="งานกรุยทาง-งานผิวจราจร"/>
      <sheetName val="ปร.5"/>
      <sheetName val="ปร.4"/>
      <sheetName val="ข้อมูลขนส่ง"/>
      <sheetName val="ข้อมูลราคาวัสดุ"/>
      <sheetName val="ค่างานต้นทุน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ROAD_F_factor"/>
      <sheetName val="คิดค่ากำแพงปากท่อ"/>
      <sheetName val="select"/>
      <sheetName val="หักลดเงินค่าขนส่ง"/>
      <sheetName val="Modul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91">
          <cell r="H91">
            <v>11.89</v>
          </cell>
        </row>
        <row r="109">
          <cell r="H109">
            <v>44.08</v>
          </cell>
        </row>
        <row r="136">
          <cell r="H136">
            <v>600</v>
          </cell>
        </row>
        <row r="144">
          <cell r="H144">
            <v>920</v>
          </cell>
        </row>
        <row r="152">
          <cell r="H152">
            <v>1330</v>
          </cell>
        </row>
        <row r="160">
          <cell r="H160">
            <v>1990</v>
          </cell>
        </row>
        <row r="168">
          <cell r="H168">
            <v>2640</v>
          </cell>
        </row>
        <row r="237">
          <cell r="H237">
            <v>1950</v>
          </cell>
        </row>
        <row r="242">
          <cell r="H242">
            <v>1390</v>
          </cell>
        </row>
        <row r="247">
          <cell r="H247">
            <v>1390</v>
          </cell>
        </row>
        <row r="252">
          <cell r="H252">
            <v>1550</v>
          </cell>
        </row>
        <row r="257">
          <cell r="H257">
            <v>2270</v>
          </cell>
        </row>
        <row r="283">
          <cell r="H283">
            <v>2220</v>
          </cell>
        </row>
        <row r="288">
          <cell r="H288">
            <v>4360</v>
          </cell>
        </row>
        <row r="293">
          <cell r="H293">
            <v>5440</v>
          </cell>
        </row>
        <row r="298">
          <cell r="H298">
            <v>1870</v>
          </cell>
        </row>
        <row r="303">
          <cell r="H303">
            <v>2350</v>
          </cell>
        </row>
        <row r="308">
          <cell r="H308">
            <v>4480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bq"/>
      <sheetName val="ชี้แจงราคา cape seal"/>
      <sheetName val="uc1"/>
      <sheetName val="select"/>
      <sheetName val="สรุปประเมิน"/>
      <sheetName val="งานที่เหลือ"/>
      <sheetName val="ปรับลดงาน"/>
      <sheetName val="ประเมิน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5 ใส่ค่าเอง"/>
      <sheetName val="ปร.5"/>
      <sheetName val="ปร.4"/>
      <sheetName val="ข้อมูลขนส่ง"/>
      <sheetName val="ข้อมูลราคาวัสดุ"/>
      <sheetName val="ค่างานต้นทุน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ROAD_F_factor"/>
      <sheetName val="คิดค่ากำแพงปากท่อ"/>
      <sheetName val="select"/>
      <sheetName val="หักลดเงินค่าขนส่ง"/>
      <sheetName val="Module3"/>
    </sheetNames>
    <sheetDataSet>
      <sheetData sheetId="0" refreshError="1"/>
      <sheetData sheetId="1" refreshError="1"/>
      <sheetData sheetId="2" refreshError="1"/>
      <sheetData sheetId="3" refreshError="1">
        <row r="2">
          <cell r="B2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workbookViewId="0">
      <selection activeCell="P17" sqref="P17"/>
    </sheetView>
  </sheetViews>
  <sheetFormatPr defaultRowHeight="12.75" x14ac:dyDescent="0.2"/>
  <cols>
    <col min="1" max="1" width="21.7109375" customWidth="1"/>
    <col min="2" max="2" width="12.85546875" customWidth="1"/>
    <col min="3" max="3" width="25.42578125" customWidth="1"/>
    <col min="4" max="4" width="13" customWidth="1"/>
    <col min="5" max="5" width="14.140625" customWidth="1"/>
  </cols>
  <sheetData>
    <row r="1" spans="1:9" ht="21" customHeight="1" thickBot="1" x14ac:dyDescent="0.25">
      <c r="A1" s="128" t="s">
        <v>180</v>
      </c>
      <c r="B1" s="129">
        <v>1887.85</v>
      </c>
      <c r="C1" s="130" t="s">
        <v>181</v>
      </c>
      <c r="D1" s="131">
        <v>1934.58</v>
      </c>
      <c r="E1" s="132" t="s">
        <v>182</v>
      </c>
      <c r="F1" s="133">
        <v>2028.04</v>
      </c>
      <c r="G1" s="134" t="s">
        <v>183</v>
      </c>
      <c r="H1" s="135"/>
      <c r="I1" s="135"/>
    </row>
    <row r="2" spans="1:9" ht="21" customHeight="1" thickBot="1" x14ac:dyDescent="0.25">
      <c r="A2" s="136" t="s">
        <v>184</v>
      </c>
      <c r="B2" s="137">
        <v>1800.62</v>
      </c>
      <c r="C2" s="135" t="s">
        <v>640</v>
      </c>
      <c r="D2" s="135"/>
      <c r="E2" s="135"/>
      <c r="F2" s="135"/>
      <c r="G2" s="135"/>
      <c r="H2" s="135"/>
      <c r="I2" s="135"/>
    </row>
    <row r="3" spans="1:9" ht="21" customHeight="1" x14ac:dyDescent="0.2">
      <c r="A3" s="138" t="s">
        <v>185</v>
      </c>
      <c r="B3" s="139">
        <v>28.2</v>
      </c>
      <c r="C3" s="148" t="s">
        <v>210</v>
      </c>
      <c r="D3" s="148">
        <v>693.81</v>
      </c>
      <c r="E3" s="135"/>
      <c r="F3" s="135">
        <f>D3/23</f>
        <v>30.165652173913042</v>
      </c>
      <c r="G3" s="135"/>
      <c r="H3" s="135"/>
      <c r="I3" s="135"/>
    </row>
    <row r="4" spans="1:9" ht="21" customHeight="1" x14ac:dyDescent="0.2">
      <c r="A4" s="136" t="s">
        <v>186</v>
      </c>
      <c r="B4" s="137">
        <v>25.65</v>
      </c>
      <c r="C4" s="149" t="s">
        <v>211</v>
      </c>
      <c r="D4" s="146">
        <v>859.81</v>
      </c>
      <c r="E4" s="135"/>
      <c r="F4" s="135">
        <f>D4/34</f>
        <v>25.288529411764703</v>
      </c>
      <c r="G4" s="135"/>
      <c r="H4" s="135"/>
      <c r="I4" s="135"/>
    </row>
    <row r="5" spans="1:9" ht="21" customHeight="1" x14ac:dyDescent="0.2">
      <c r="A5" s="128" t="s">
        <v>187</v>
      </c>
      <c r="B5" s="129"/>
      <c r="C5" s="146" t="s">
        <v>212</v>
      </c>
      <c r="D5" s="146">
        <v>680.78</v>
      </c>
      <c r="E5" s="135"/>
      <c r="F5" s="135">
        <f>D5/21</f>
        <v>32.418095238095233</v>
      </c>
      <c r="G5" s="135"/>
      <c r="H5" s="135"/>
      <c r="I5" s="135"/>
    </row>
    <row r="6" spans="1:9" ht="21" customHeight="1" x14ac:dyDescent="0.2">
      <c r="A6" s="140" t="s">
        <v>188</v>
      </c>
      <c r="B6" s="129"/>
      <c r="C6" s="149" t="s">
        <v>213</v>
      </c>
      <c r="D6" s="146">
        <v>789.42</v>
      </c>
      <c r="E6" s="135"/>
      <c r="F6" s="135">
        <f>D6/25.5</f>
        <v>30.957647058823529</v>
      </c>
      <c r="G6" s="135"/>
      <c r="H6" s="135"/>
      <c r="I6" s="135"/>
    </row>
    <row r="7" spans="1:9" ht="21" customHeight="1" x14ac:dyDescent="0.2">
      <c r="A7" s="140" t="s">
        <v>189</v>
      </c>
      <c r="B7" s="129"/>
      <c r="C7" s="149" t="s">
        <v>311</v>
      </c>
      <c r="D7" s="146">
        <v>995</v>
      </c>
      <c r="E7" s="135"/>
      <c r="F7" s="135"/>
      <c r="G7" s="135"/>
      <c r="H7" s="135"/>
      <c r="I7" s="135"/>
    </row>
    <row r="8" spans="1:9" ht="21" customHeight="1" thickBot="1" x14ac:dyDescent="0.25">
      <c r="A8" s="132" t="s">
        <v>190</v>
      </c>
      <c r="B8" s="131"/>
      <c r="C8" s="147"/>
      <c r="D8" s="147"/>
      <c r="E8" s="135"/>
      <c r="F8" s="135"/>
      <c r="G8" s="135"/>
      <c r="H8" s="135"/>
      <c r="I8" s="135"/>
    </row>
    <row r="9" spans="1:9" ht="21" customHeight="1" x14ac:dyDescent="0.2">
      <c r="A9" s="128" t="s">
        <v>191</v>
      </c>
      <c r="B9" s="139"/>
      <c r="C9" s="145" t="s">
        <v>209</v>
      </c>
      <c r="D9" s="145">
        <v>218</v>
      </c>
      <c r="E9" s="135"/>
      <c r="F9" s="135"/>
      <c r="G9" s="135"/>
      <c r="H9" s="135"/>
      <c r="I9" s="135"/>
    </row>
    <row r="10" spans="1:9" ht="21" customHeight="1" x14ac:dyDescent="0.2">
      <c r="A10" s="136" t="s">
        <v>192</v>
      </c>
      <c r="B10" s="137"/>
      <c r="C10" s="146" t="s">
        <v>224</v>
      </c>
      <c r="D10" s="146">
        <v>199</v>
      </c>
      <c r="E10" s="135"/>
      <c r="F10" s="135"/>
      <c r="G10" s="135"/>
      <c r="H10" s="135"/>
      <c r="I10" s="135"/>
    </row>
    <row r="11" spans="1:9" ht="21" customHeight="1" x14ac:dyDescent="0.2">
      <c r="A11" s="128" t="s">
        <v>193</v>
      </c>
      <c r="B11" s="141"/>
      <c r="C11" s="146"/>
      <c r="D11" s="146"/>
      <c r="E11" s="135"/>
      <c r="F11" s="135"/>
      <c r="G11" s="135"/>
      <c r="H11" s="135"/>
      <c r="I11" s="135"/>
    </row>
    <row r="12" spans="1:9" ht="21" customHeight="1" thickBot="1" x14ac:dyDescent="0.25">
      <c r="A12" s="142" t="s">
        <v>194</v>
      </c>
      <c r="B12" s="133"/>
      <c r="C12" s="147"/>
      <c r="D12" s="147"/>
      <c r="E12" s="135"/>
      <c r="F12" s="135"/>
      <c r="G12" s="135"/>
      <c r="H12" s="135"/>
      <c r="I12" s="135"/>
    </row>
    <row r="13" spans="1:9" ht="21" customHeight="1" x14ac:dyDescent="0.2">
      <c r="A13" s="143" t="s">
        <v>195</v>
      </c>
      <c r="B13" s="139">
        <v>0</v>
      </c>
      <c r="C13" s="145" t="s">
        <v>216</v>
      </c>
      <c r="D13" s="145">
        <v>750</v>
      </c>
      <c r="E13" s="135"/>
      <c r="F13" s="135"/>
      <c r="G13" s="135"/>
      <c r="H13" s="135"/>
      <c r="I13" s="135"/>
    </row>
    <row r="14" spans="1:9" ht="21" customHeight="1" thickBot="1" x14ac:dyDescent="0.25">
      <c r="A14" s="128" t="s">
        <v>196</v>
      </c>
      <c r="B14" s="144">
        <v>24.73</v>
      </c>
      <c r="C14" s="149" t="s">
        <v>217</v>
      </c>
      <c r="D14" s="149">
        <v>828</v>
      </c>
      <c r="E14" s="135"/>
      <c r="F14" s="135"/>
      <c r="G14" s="135"/>
      <c r="H14" s="135"/>
      <c r="I14" s="135"/>
    </row>
    <row r="15" spans="1:9" ht="21" customHeight="1" x14ac:dyDescent="0.2">
      <c r="A15" s="136" t="s">
        <v>197</v>
      </c>
      <c r="B15" s="129">
        <v>24.7</v>
      </c>
      <c r="C15" s="145" t="s">
        <v>305</v>
      </c>
      <c r="D15" s="145">
        <v>35</v>
      </c>
      <c r="E15" s="145">
        <v>30</v>
      </c>
      <c r="F15" s="135"/>
      <c r="G15" s="135"/>
      <c r="H15" s="135"/>
      <c r="I15" s="135"/>
    </row>
    <row r="16" spans="1:9" ht="21" customHeight="1" x14ac:dyDescent="0.2">
      <c r="A16" s="128" t="s">
        <v>198</v>
      </c>
      <c r="B16" s="144">
        <v>25.27</v>
      </c>
      <c r="C16" s="146" t="s">
        <v>306</v>
      </c>
      <c r="D16" s="146">
        <v>58</v>
      </c>
      <c r="E16" s="146">
        <v>35</v>
      </c>
      <c r="F16" s="135"/>
      <c r="G16" s="135"/>
      <c r="H16" s="135"/>
      <c r="I16" s="135"/>
    </row>
    <row r="17" spans="1:9" ht="21" customHeight="1" thickBot="1" x14ac:dyDescent="0.25">
      <c r="A17" s="136" t="s">
        <v>199</v>
      </c>
      <c r="B17" s="137">
        <v>24.92</v>
      </c>
      <c r="C17" s="147" t="s">
        <v>309</v>
      </c>
      <c r="D17" s="147">
        <v>30</v>
      </c>
      <c r="E17" s="147">
        <v>38</v>
      </c>
      <c r="F17" s="135"/>
      <c r="G17" s="135"/>
      <c r="H17" s="135"/>
      <c r="I17" s="135"/>
    </row>
    <row r="18" spans="1:9" ht="21" customHeight="1" x14ac:dyDescent="0.2">
      <c r="A18" s="128" t="s">
        <v>200</v>
      </c>
      <c r="B18" s="141">
        <v>0</v>
      </c>
      <c r="C18" s="135"/>
      <c r="D18" s="135"/>
      <c r="E18" s="135"/>
      <c r="F18" s="135"/>
      <c r="G18" s="135"/>
      <c r="H18" s="135"/>
      <c r="I18" s="135"/>
    </row>
    <row r="19" spans="1:9" ht="21" customHeight="1" thickBot="1" x14ac:dyDescent="0.25">
      <c r="A19" s="142" t="s">
        <v>201</v>
      </c>
      <c r="B19" s="133">
        <v>0</v>
      </c>
      <c r="C19" s="135"/>
      <c r="D19" s="135"/>
      <c r="E19" s="135"/>
      <c r="F19" s="135"/>
      <c r="G19" s="135"/>
      <c r="H19" s="135"/>
      <c r="I19" s="135"/>
    </row>
    <row r="20" spans="1:9" ht="21" customHeight="1" x14ac:dyDescent="0.2">
      <c r="A20" s="143" t="s">
        <v>202</v>
      </c>
      <c r="B20" s="139">
        <v>51.4</v>
      </c>
      <c r="C20" s="135"/>
      <c r="D20" s="135"/>
      <c r="E20" s="135"/>
      <c r="F20" s="135"/>
      <c r="G20" s="135"/>
      <c r="H20" s="135"/>
      <c r="I20" s="135"/>
    </row>
    <row r="21" spans="1:9" ht="21" customHeight="1" thickBot="1" x14ac:dyDescent="0.25">
      <c r="A21" s="132" t="s">
        <v>203</v>
      </c>
      <c r="B21" s="131">
        <v>56.07</v>
      </c>
      <c r="C21" s="135"/>
      <c r="D21" s="135"/>
      <c r="E21" s="135"/>
      <c r="F21" s="135"/>
      <c r="G21" s="135"/>
      <c r="H21" s="135"/>
      <c r="I21" s="135"/>
    </row>
    <row r="22" spans="1:9" ht="21" customHeight="1" x14ac:dyDescent="0.2">
      <c r="A22" s="128" t="s">
        <v>204</v>
      </c>
      <c r="B22" s="137">
        <v>560.75</v>
      </c>
      <c r="C22" s="135"/>
      <c r="D22" s="135"/>
      <c r="E22" s="135"/>
      <c r="F22" s="135"/>
      <c r="G22" s="135"/>
      <c r="H22" s="135"/>
      <c r="I22" s="135"/>
    </row>
    <row r="23" spans="1:9" ht="21" customHeight="1" x14ac:dyDescent="0.2">
      <c r="A23" s="136" t="s">
        <v>205</v>
      </c>
      <c r="B23" s="129">
        <v>841.12</v>
      </c>
      <c r="C23" s="135"/>
      <c r="D23" s="135"/>
      <c r="E23" s="135"/>
      <c r="F23" s="135"/>
      <c r="G23" s="135"/>
      <c r="H23" s="135"/>
      <c r="I23" s="135"/>
    </row>
    <row r="24" spans="1:9" ht="21" customHeight="1" x14ac:dyDescent="0.2">
      <c r="A24" s="128" t="s">
        <v>206</v>
      </c>
      <c r="B24" s="137">
        <v>467.29</v>
      </c>
      <c r="C24" s="135"/>
      <c r="D24" s="135"/>
      <c r="E24" s="135"/>
      <c r="F24" s="135"/>
      <c r="G24" s="135"/>
      <c r="H24" s="135"/>
      <c r="I24" s="135"/>
    </row>
    <row r="25" spans="1:9" ht="21" customHeight="1" x14ac:dyDescent="0.2">
      <c r="A25" s="136" t="s">
        <v>207</v>
      </c>
      <c r="B25" s="141">
        <v>150</v>
      </c>
      <c r="C25" s="135"/>
      <c r="D25" s="135"/>
      <c r="E25" s="135"/>
      <c r="F25" s="135"/>
      <c r="G25" s="135"/>
      <c r="H25" s="135"/>
      <c r="I25" s="135"/>
    </row>
    <row r="26" spans="1:9" ht="21" customHeight="1" thickBot="1" x14ac:dyDescent="0.25">
      <c r="A26" s="132" t="s">
        <v>208</v>
      </c>
      <c r="B26" s="133">
        <v>436.45</v>
      </c>
      <c r="C26" s="135"/>
      <c r="D26" s="135"/>
      <c r="E26" s="135"/>
      <c r="F26" s="135"/>
      <c r="G26" s="135"/>
      <c r="H26" s="135"/>
      <c r="I26" s="135"/>
    </row>
  </sheetData>
  <pageMargins left="0.70866141732283472" right="0.70866141732283472" top="0" bottom="0" header="0.31496062992125984" footer="0.31496062992125984"/>
  <pageSetup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Q150"/>
  <sheetViews>
    <sheetView view="pageLayout" zoomScaleNormal="100" zoomScaleSheetLayoutView="100" workbookViewId="0">
      <selection activeCell="J177" sqref="J177"/>
    </sheetView>
  </sheetViews>
  <sheetFormatPr defaultRowHeight="18.75" x14ac:dyDescent="0.3"/>
  <cols>
    <col min="1" max="2" width="12.7109375" style="240" customWidth="1"/>
    <col min="3" max="3" width="12.7109375" style="241" customWidth="1"/>
    <col min="4" max="4" width="12.7109375" style="242" customWidth="1"/>
    <col min="5" max="5" width="12.7109375" style="240" customWidth="1"/>
    <col min="6" max="6" width="12.7109375" style="243" customWidth="1"/>
    <col min="7" max="10" width="12.7109375" style="235" customWidth="1"/>
    <col min="11" max="11" width="12.7109375" style="112" customWidth="1"/>
    <col min="12" max="12" width="14.5703125" style="112" customWidth="1"/>
    <col min="13" max="13" width="13" style="112" customWidth="1"/>
    <col min="14" max="14" width="15.7109375" style="112" customWidth="1"/>
    <col min="15" max="16384" width="9.140625" style="112"/>
  </cols>
  <sheetData>
    <row r="1" spans="1:11" x14ac:dyDescent="0.3">
      <c r="A1" s="917" t="s">
        <v>157</v>
      </c>
      <c r="B1" s="917"/>
      <c r="C1" s="917"/>
      <c r="D1" s="917"/>
      <c r="E1" s="917"/>
      <c r="F1" s="917"/>
      <c r="G1" s="917"/>
      <c r="H1" s="917"/>
      <c r="I1" s="917"/>
      <c r="J1" s="917"/>
      <c r="K1" s="917"/>
    </row>
    <row r="2" spans="1:11" x14ac:dyDescent="0.3">
      <c r="A2" s="162" t="s">
        <v>158</v>
      </c>
      <c r="B2" s="163"/>
      <c r="C2" s="164" t="s">
        <v>49</v>
      </c>
      <c r="D2" s="165"/>
      <c r="E2" s="162"/>
      <c r="F2" s="165"/>
      <c r="G2" s="165"/>
      <c r="H2" s="165"/>
      <c r="I2" s="165"/>
      <c r="J2" s="165"/>
      <c r="K2" s="162"/>
    </row>
    <row r="3" spans="1:11" x14ac:dyDescent="0.3">
      <c r="A3" s="166" t="s">
        <v>159</v>
      </c>
      <c r="B3" s="166"/>
      <c r="C3" s="167" t="s">
        <v>225</v>
      </c>
      <c r="D3" s="168"/>
      <c r="E3" s="166"/>
      <c r="F3" s="168"/>
      <c r="G3" s="168"/>
      <c r="H3" s="168"/>
      <c r="I3" s="168"/>
      <c r="J3" s="168"/>
      <c r="K3" s="166"/>
    </row>
    <row r="4" spans="1:11" x14ac:dyDescent="0.3">
      <c r="A4" s="166" t="s">
        <v>160</v>
      </c>
      <c r="B4" s="166"/>
      <c r="C4" s="169" t="s">
        <v>113</v>
      </c>
      <c r="D4" s="168"/>
      <c r="E4" s="170" t="s">
        <v>22</v>
      </c>
      <c r="F4" s="171" t="s">
        <v>682</v>
      </c>
      <c r="G4" s="168"/>
      <c r="H4" s="171"/>
      <c r="I4" s="168"/>
      <c r="J4" s="168"/>
      <c r="K4" s="166"/>
    </row>
    <row r="5" spans="1:11" x14ac:dyDescent="0.3">
      <c r="A5" s="928"/>
      <c r="B5" s="928"/>
      <c r="C5" s="928"/>
      <c r="D5" s="928"/>
      <c r="E5" s="928"/>
      <c r="F5" s="928"/>
      <c r="G5" s="928"/>
      <c r="H5" s="928"/>
      <c r="I5" s="174"/>
      <c r="J5" s="172"/>
      <c r="K5" s="167"/>
    </row>
    <row r="6" spans="1:11" ht="19.5" thickBot="1" x14ac:dyDescent="0.35">
      <c r="A6" s="175"/>
      <c r="B6" s="175"/>
      <c r="C6" s="176"/>
      <c r="D6" s="177"/>
      <c r="E6" s="178" t="str">
        <f>ปร.4สรุป!E6</f>
        <v>เมื่อวันที่</v>
      </c>
      <c r="F6" s="929"/>
      <c r="G6" s="929"/>
      <c r="H6" s="179"/>
      <c r="I6" s="173"/>
      <c r="J6" s="177"/>
      <c r="K6" s="180" t="s">
        <v>161</v>
      </c>
    </row>
    <row r="7" spans="1:11" ht="21" customHeight="1" thickTop="1" x14ac:dyDescent="0.3">
      <c r="A7" s="1000" t="s">
        <v>0</v>
      </c>
      <c r="B7" s="1002" t="s">
        <v>1</v>
      </c>
      <c r="C7" s="1003"/>
      <c r="D7" s="1006" t="s">
        <v>2</v>
      </c>
      <c r="E7" s="1008" t="s">
        <v>3</v>
      </c>
      <c r="F7" s="1010" t="s">
        <v>4</v>
      </c>
      <c r="G7" s="1011"/>
      <c r="H7" s="1010" t="s">
        <v>8</v>
      </c>
      <c r="I7" s="1011"/>
      <c r="J7" s="181" t="s">
        <v>19</v>
      </c>
      <c r="K7" s="1008" t="s">
        <v>6</v>
      </c>
    </row>
    <row r="8" spans="1:11" ht="21" customHeight="1" thickBot="1" x14ac:dyDescent="0.35">
      <c r="A8" s="1001"/>
      <c r="B8" s="1004"/>
      <c r="C8" s="1005"/>
      <c r="D8" s="1007"/>
      <c r="E8" s="1009"/>
      <c r="F8" s="182" t="s">
        <v>21</v>
      </c>
      <c r="G8" s="183" t="s">
        <v>7</v>
      </c>
      <c r="H8" s="183" t="s">
        <v>21</v>
      </c>
      <c r="I8" s="183" t="s">
        <v>7</v>
      </c>
      <c r="J8" s="184" t="s">
        <v>5</v>
      </c>
      <c r="K8" s="1009"/>
    </row>
    <row r="9" spans="1:11" ht="19.5" hidden="1" thickTop="1" x14ac:dyDescent="0.3">
      <c r="A9" s="109"/>
      <c r="B9" s="990" t="s">
        <v>114</v>
      </c>
      <c r="C9" s="991"/>
      <c r="D9" s="151"/>
      <c r="E9" s="110"/>
      <c r="F9" s="152"/>
      <c r="G9" s="153"/>
      <c r="H9" s="154"/>
      <c r="I9" s="153"/>
      <c r="J9" s="155"/>
      <c r="K9" s="111"/>
    </row>
    <row r="10" spans="1:11" ht="19.5" hidden="1" thickTop="1" x14ac:dyDescent="0.3">
      <c r="A10" s="113">
        <v>1</v>
      </c>
      <c r="B10" s="114" t="s">
        <v>13</v>
      </c>
      <c r="C10" s="115"/>
      <c r="D10" s="152"/>
      <c r="E10" s="116"/>
      <c r="F10" s="152"/>
      <c r="G10" s="153"/>
      <c r="H10" s="154"/>
      <c r="I10" s="153"/>
      <c r="J10" s="155"/>
      <c r="K10" s="111"/>
    </row>
    <row r="11" spans="1:11" ht="19.5" hidden="1" thickTop="1" x14ac:dyDescent="0.3">
      <c r="A11" s="109"/>
      <c r="B11" s="117" t="s">
        <v>115</v>
      </c>
      <c r="C11" s="115"/>
      <c r="D11" s="151">
        <v>67</v>
      </c>
      <c r="E11" s="110" t="s">
        <v>43</v>
      </c>
      <c r="F11" s="156">
        <v>0</v>
      </c>
      <c r="G11" s="157">
        <f t="shared" ref="G11:G29" si="0">F11*D11</f>
        <v>0</v>
      </c>
      <c r="H11" s="156">
        <v>125</v>
      </c>
      <c r="I11" s="157">
        <f>H11*D11</f>
        <v>8375</v>
      </c>
      <c r="J11" s="158">
        <f>I11+G11</f>
        <v>8375</v>
      </c>
      <c r="K11" s="118"/>
    </row>
    <row r="12" spans="1:11" ht="19.5" hidden="1" thickTop="1" x14ac:dyDescent="0.3">
      <c r="A12" s="109"/>
      <c r="B12" s="117" t="s">
        <v>116</v>
      </c>
      <c r="C12" s="115"/>
      <c r="D12" s="151">
        <v>1.5</v>
      </c>
      <c r="E12" s="110" t="s">
        <v>43</v>
      </c>
      <c r="F12" s="151">
        <v>165</v>
      </c>
      <c r="G12" s="157">
        <f t="shared" si="0"/>
        <v>247.5</v>
      </c>
      <c r="H12" s="156">
        <v>99</v>
      </c>
      <c r="I12" s="157">
        <f t="shared" ref="I12:I29" si="1">H12*D12</f>
        <v>148.5</v>
      </c>
      <c r="J12" s="158">
        <f t="shared" ref="J12:J29" si="2">I12+G12</f>
        <v>396</v>
      </c>
      <c r="K12" s="118"/>
    </row>
    <row r="13" spans="1:11" ht="19.5" hidden="1" thickTop="1" x14ac:dyDescent="0.3">
      <c r="A13" s="109"/>
      <c r="B13" s="117" t="s">
        <v>117</v>
      </c>
      <c r="C13" s="115"/>
      <c r="D13" s="151">
        <v>1.5</v>
      </c>
      <c r="E13" s="110" t="s">
        <v>43</v>
      </c>
      <c r="F13" s="156">
        <v>1558</v>
      </c>
      <c r="G13" s="157">
        <f t="shared" si="0"/>
        <v>2337</v>
      </c>
      <c r="H13" s="156">
        <v>398</v>
      </c>
      <c r="I13" s="157">
        <f t="shared" si="1"/>
        <v>597</v>
      </c>
      <c r="J13" s="158">
        <f t="shared" si="2"/>
        <v>2934</v>
      </c>
      <c r="K13" s="118"/>
    </row>
    <row r="14" spans="1:11" ht="19.5" hidden="1" thickTop="1" x14ac:dyDescent="0.3">
      <c r="A14" s="109"/>
      <c r="B14" s="117" t="s">
        <v>118</v>
      </c>
      <c r="C14" s="115"/>
      <c r="D14" s="151">
        <v>8.5</v>
      </c>
      <c r="E14" s="110" t="s">
        <v>43</v>
      </c>
      <c r="F14" s="156">
        <v>1600</v>
      </c>
      <c r="G14" s="157">
        <f t="shared" si="0"/>
        <v>13600</v>
      </c>
      <c r="H14" s="156">
        <v>391</v>
      </c>
      <c r="I14" s="157">
        <f t="shared" si="1"/>
        <v>3323.5</v>
      </c>
      <c r="J14" s="158">
        <f t="shared" si="2"/>
        <v>16923.5</v>
      </c>
      <c r="K14" s="118"/>
    </row>
    <row r="15" spans="1:11" ht="19.5" hidden="1" thickTop="1" x14ac:dyDescent="0.3">
      <c r="A15" s="109"/>
      <c r="B15" s="117" t="s">
        <v>119</v>
      </c>
      <c r="C15" s="115"/>
      <c r="D15" s="151">
        <v>42</v>
      </c>
      <c r="E15" s="110" t="s">
        <v>17</v>
      </c>
      <c r="F15" s="156">
        <v>0</v>
      </c>
      <c r="G15" s="157">
        <f t="shared" si="0"/>
        <v>0</v>
      </c>
      <c r="H15" s="156">
        <v>133</v>
      </c>
      <c r="I15" s="157">
        <f t="shared" si="1"/>
        <v>5586</v>
      </c>
      <c r="J15" s="158">
        <f t="shared" si="2"/>
        <v>5586</v>
      </c>
      <c r="K15" s="118"/>
    </row>
    <row r="16" spans="1:11" ht="19.5" hidden="1" thickTop="1" x14ac:dyDescent="0.3">
      <c r="A16" s="109"/>
      <c r="B16" s="117" t="s">
        <v>52</v>
      </c>
      <c r="C16" s="115"/>
      <c r="D16" s="151">
        <v>21</v>
      </c>
      <c r="E16" s="110" t="s">
        <v>120</v>
      </c>
      <c r="F16" s="151">
        <v>574</v>
      </c>
      <c r="G16" s="157">
        <f t="shared" si="0"/>
        <v>12054</v>
      </c>
      <c r="H16" s="156">
        <v>0</v>
      </c>
      <c r="I16" s="157">
        <f t="shared" si="1"/>
        <v>0</v>
      </c>
      <c r="J16" s="158">
        <f t="shared" si="2"/>
        <v>12054</v>
      </c>
      <c r="K16" s="118"/>
    </row>
    <row r="17" spans="1:12" ht="19.5" hidden="1" thickTop="1" x14ac:dyDescent="0.3">
      <c r="A17" s="109"/>
      <c r="B17" s="117" t="s">
        <v>53</v>
      </c>
      <c r="C17" s="115"/>
      <c r="D17" s="151">
        <v>10</v>
      </c>
      <c r="E17" s="110" t="s">
        <v>54</v>
      </c>
      <c r="F17" s="151">
        <v>51</v>
      </c>
      <c r="G17" s="157">
        <f t="shared" si="0"/>
        <v>510</v>
      </c>
      <c r="H17" s="156">
        <v>0</v>
      </c>
      <c r="I17" s="157">
        <f t="shared" si="1"/>
        <v>0</v>
      </c>
      <c r="J17" s="158">
        <f t="shared" si="2"/>
        <v>510</v>
      </c>
      <c r="K17" s="118"/>
      <c r="L17" s="119"/>
    </row>
    <row r="18" spans="1:12" ht="19.5" hidden="1" thickTop="1" x14ac:dyDescent="0.3">
      <c r="A18" s="109"/>
      <c r="B18" s="117" t="s">
        <v>121</v>
      </c>
      <c r="C18" s="115"/>
      <c r="D18" s="151"/>
      <c r="E18" s="110"/>
      <c r="F18" s="151"/>
      <c r="G18" s="157">
        <f t="shared" si="0"/>
        <v>0</v>
      </c>
      <c r="H18" s="156"/>
      <c r="I18" s="157">
        <f t="shared" si="1"/>
        <v>0</v>
      </c>
      <c r="J18" s="158">
        <f t="shared" si="2"/>
        <v>0</v>
      </c>
      <c r="K18" s="118"/>
    </row>
    <row r="19" spans="1:12" ht="19.5" hidden="1" thickTop="1" x14ac:dyDescent="0.3">
      <c r="A19" s="109"/>
      <c r="B19" s="117" t="s">
        <v>122</v>
      </c>
      <c r="C19" s="115"/>
      <c r="D19" s="151">
        <v>55</v>
      </c>
      <c r="E19" s="110" t="s">
        <v>54</v>
      </c>
      <c r="F19" s="151">
        <v>25.68</v>
      </c>
      <c r="G19" s="157">
        <f t="shared" si="0"/>
        <v>1412.4</v>
      </c>
      <c r="H19" s="156">
        <v>3.4</v>
      </c>
      <c r="I19" s="157">
        <f t="shared" si="1"/>
        <v>187</v>
      </c>
      <c r="J19" s="158">
        <f t="shared" si="2"/>
        <v>1599.4</v>
      </c>
      <c r="K19" s="118"/>
      <c r="L19" s="120"/>
    </row>
    <row r="20" spans="1:12" ht="19.5" hidden="1" thickTop="1" x14ac:dyDescent="0.3">
      <c r="A20" s="109"/>
      <c r="B20" s="117" t="s">
        <v>123</v>
      </c>
      <c r="C20" s="115"/>
      <c r="D20" s="151">
        <v>239</v>
      </c>
      <c r="E20" s="110" t="s">
        <v>54</v>
      </c>
      <c r="F20" s="151">
        <v>23.6</v>
      </c>
      <c r="G20" s="157">
        <f t="shared" si="0"/>
        <v>5640.4000000000005</v>
      </c>
      <c r="H20" s="156">
        <v>3.4</v>
      </c>
      <c r="I20" s="157">
        <f t="shared" si="1"/>
        <v>812.6</v>
      </c>
      <c r="J20" s="158">
        <f t="shared" si="2"/>
        <v>6453.0000000000009</v>
      </c>
      <c r="K20" s="118"/>
      <c r="L20" s="120"/>
    </row>
    <row r="21" spans="1:12" ht="19.5" hidden="1" thickTop="1" x14ac:dyDescent="0.3">
      <c r="A21" s="109"/>
      <c r="B21" s="117" t="s">
        <v>124</v>
      </c>
      <c r="C21" s="115"/>
      <c r="D21" s="151">
        <v>676</v>
      </c>
      <c r="E21" s="110" t="s">
        <v>54</v>
      </c>
      <c r="F21" s="151">
        <v>22.84</v>
      </c>
      <c r="G21" s="157">
        <f t="shared" si="0"/>
        <v>15439.84</v>
      </c>
      <c r="H21" s="156">
        <v>3.4</v>
      </c>
      <c r="I21" s="157">
        <f t="shared" si="1"/>
        <v>2298.4</v>
      </c>
      <c r="J21" s="158">
        <f t="shared" si="2"/>
        <v>17738.240000000002</v>
      </c>
      <c r="K21" s="118"/>
      <c r="L21" s="120"/>
    </row>
    <row r="22" spans="1:12" ht="19.5" hidden="1" thickTop="1" x14ac:dyDescent="0.3">
      <c r="A22" s="109"/>
      <c r="B22" s="117" t="s">
        <v>55</v>
      </c>
      <c r="C22" s="115"/>
      <c r="D22" s="151">
        <v>29</v>
      </c>
      <c r="E22" s="110" t="s">
        <v>54</v>
      </c>
      <c r="F22" s="151">
        <v>42.06</v>
      </c>
      <c r="G22" s="157">
        <f t="shared" si="0"/>
        <v>1219.74</v>
      </c>
      <c r="H22" s="156">
        <v>0</v>
      </c>
      <c r="I22" s="157">
        <f t="shared" si="1"/>
        <v>0</v>
      </c>
      <c r="J22" s="158">
        <f t="shared" si="2"/>
        <v>1219.74</v>
      </c>
      <c r="K22" s="118"/>
      <c r="L22" s="121"/>
    </row>
    <row r="23" spans="1:12" ht="19.5" hidden="1" thickTop="1" x14ac:dyDescent="0.3">
      <c r="A23" s="113">
        <v>2</v>
      </c>
      <c r="B23" s="122" t="s">
        <v>18</v>
      </c>
      <c r="C23" s="115"/>
      <c r="D23" s="151"/>
      <c r="E23" s="123"/>
      <c r="F23" s="159"/>
      <c r="G23" s="157"/>
      <c r="H23" s="160"/>
      <c r="I23" s="157"/>
      <c r="J23" s="158"/>
      <c r="K23" s="118"/>
    </row>
    <row r="24" spans="1:12" ht="19.5" hidden="1" thickTop="1" x14ac:dyDescent="0.3">
      <c r="A24" s="109"/>
      <c r="B24" s="117" t="s">
        <v>125</v>
      </c>
      <c r="C24" s="115"/>
      <c r="D24" s="151">
        <v>35</v>
      </c>
      <c r="E24" s="110" t="s">
        <v>56</v>
      </c>
      <c r="F24" s="151">
        <v>1373</v>
      </c>
      <c r="G24" s="157">
        <f t="shared" si="0"/>
        <v>48055</v>
      </c>
      <c r="H24" s="156">
        <v>447</v>
      </c>
      <c r="I24" s="157">
        <f t="shared" si="1"/>
        <v>15645</v>
      </c>
      <c r="J24" s="158">
        <f t="shared" si="2"/>
        <v>63700</v>
      </c>
      <c r="K24" s="124"/>
    </row>
    <row r="25" spans="1:12" ht="19.5" hidden="1" thickTop="1" x14ac:dyDescent="0.3">
      <c r="A25" s="109"/>
      <c r="B25" s="117" t="s">
        <v>126</v>
      </c>
      <c r="C25" s="115"/>
      <c r="D25" s="151">
        <v>104</v>
      </c>
      <c r="E25" s="110" t="s">
        <v>56</v>
      </c>
      <c r="F25" s="151">
        <v>903</v>
      </c>
      <c r="G25" s="157">
        <f t="shared" si="0"/>
        <v>93912</v>
      </c>
      <c r="H25" s="156">
        <v>294</v>
      </c>
      <c r="I25" s="157">
        <f t="shared" si="1"/>
        <v>30576</v>
      </c>
      <c r="J25" s="158">
        <f t="shared" si="2"/>
        <v>124488</v>
      </c>
      <c r="K25" s="124"/>
    </row>
    <row r="26" spans="1:12" ht="19.5" hidden="1" thickTop="1" x14ac:dyDescent="0.3">
      <c r="A26" s="109"/>
      <c r="B26" s="117" t="s">
        <v>127</v>
      </c>
      <c r="C26" s="115"/>
      <c r="D26" s="151">
        <v>60</v>
      </c>
      <c r="E26" s="110" t="s">
        <v>56</v>
      </c>
      <c r="F26" s="156">
        <v>953</v>
      </c>
      <c r="G26" s="157">
        <f t="shared" si="0"/>
        <v>57180</v>
      </c>
      <c r="H26" s="156">
        <v>310</v>
      </c>
      <c r="I26" s="157">
        <f t="shared" si="1"/>
        <v>18600</v>
      </c>
      <c r="J26" s="158">
        <f t="shared" si="2"/>
        <v>75780</v>
      </c>
      <c r="K26" s="124"/>
    </row>
    <row r="27" spans="1:12" ht="19.5" hidden="1" thickTop="1" x14ac:dyDescent="0.3">
      <c r="A27" s="109"/>
      <c r="B27" s="125" t="s">
        <v>128</v>
      </c>
      <c r="C27" s="126"/>
      <c r="D27" s="151">
        <v>424</v>
      </c>
      <c r="E27" s="110" t="s">
        <v>17</v>
      </c>
      <c r="F27" s="156">
        <v>350</v>
      </c>
      <c r="G27" s="157">
        <f t="shared" si="0"/>
        <v>148400</v>
      </c>
      <c r="H27" s="156">
        <v>70</v>
      </c>
      <c r="I27" s="157">
        <f t="shared" si="1"/>
        <v>29680</v>
      </c>
      <c r="J27" s="158">
        <f t="shared" si="2"/>
        <v>178080</v>
      </c>
      <c r="K27" s="124"/>
      <c r="L27" s="127"/>
    </row>
    <row r="28" spans="1:12" ht="19.5" hidden="1" thickTop="1" x14ac:dyDescent="0.3">
      <c r="A28" s="109"/>
      <c r="B28" s="117" t="s">
        <v>129</v>
      </c>
      <c r="C28" s="115"/>
      <c r="D28" s="151">
        <v>28</v>
      </c>
      <c r="E28" s="110" t="s">
        <v>46</v>
      </c>
      <c r="F28" s="151">
        <v>500</v>
      </c>
      <c r="G28" s="157">
        <f t="shared" si="0"/>
        <v>14000</v>
      </c>
      <c r="H28" s="161">
        <v>0</v>
      </c>
      <c r="I28" s="157">
        <f t="shared" si="1"/>
        <v>0</v>
      </c>
      <c r="J28" s="158">
        <f t="shared" si="2"/>
        <v>14000</v>
      </c>
      <c r="K28" s="111"/>
    </row>
    <row r="29" spans="1:12" ht="19.5" hidden="1" thickTop="1" x14ac:dyDescent="0.3">
      <c r="A29" s="109"/>
      <c r="B29" s="117" t="s">
        <v>130</v>
      </c>
      <c r="C29" s="126"/>
      <c r="D29" s="151">
        <v>28</v>
      </c>
      <c r="E29" s="123" t="s">
        <v>46</v>
      </c>
      <c r="F29" s="151">
        <v>50</v>
      </c>
      <c r="G29" s="157">
        <f t="shared" si="0"/>
        <v>1400</v>
      </c>
      <c r="H29" s="161">
        <v>0</v>
      </c>
      <c r="I29" s="157">
        <f t="shared" si="1"/>
        <v>0</v>
      </c>
      <c r="J29" s="158">
        <f t="shared" si="2"/>
        <v>1400</v>
      </c>
      <c r="K29" s="111"/>
    </row>
    <row r="30" spans="1:12" ht="19.5" hidden="1" thickTop="1" x14ac:dyDescent="0.3">
      <c r="A30" s="113">
        <v>3</v>
      </c>
      <c r="B30" s="122" t="s">
        <v>15</v>
      </c>
      <c r="C30" s="115"/>
      <c r="D30" s="151"/>
      <c r="E30" s="110"/>
      <c r="F30" s="151"/>
      <c r="G30" s="157"/>
      <c r="H30" s="156"/>
      <c r="I30" s="157"/>
      <c r="J30" s="158"/>
      <c r="K30" s="111"/>
    </row>
    <row r="31" spans="1:12" ht="19.5" hidden="1" thickTop="1" x14ac:dyDescent="0.3">
      <c r="A31" s="109"/>
      <c r="B31" s="117" t="s">
        <v>131</v>
      </c>
      <c r="C31" s="115"/>
      <c r="D31" s="151">
        <v>328</v>
      </c>
      <c r="E31" s="110" t="s">
        <v>17</v>
      </c>
      <c r="F31" s="151">
        <v>50</v>
      </c>
      <c r="G31" s="157">
        <f>F31*D31</f>
        <v>16400</v>
      </c>
      <c r="H31" s="156">
        <v>35</v>
      </c>
      <c r="I31" s="157">
        <f>H31*D31</f>
        <v>11480</v>
      </c>
      <c r="J31" s="158">
        <f>I31+G31</f>
        <v>27880</v>
      </c>
      <c r="K31" s="111"/>
    </row>
    <row r="32" spans="1:12" ht="21" customHeight="1" thickTop="1" x14ac:dyDescent="0.3">
      <c r="A32" s="185">
        <v>3</v>
      </c>
      <c r="B32" s="996" t="s">
        <v>132</v>
      </c>
      <c r="C32" s="997"/>
      <c r="D32" s="186"/>
      <c r="E32" s="185"/>
      <c r="F32" s="187"/>
      <c r="G32" s="188"/>
      <c r="H32" s="187"/>
      <c r="I32" s="188"/>
      <c r="J32" s="189"/>
      <c r="K32" s="185"/>
    </row>
    <row r="33" spans="1:17" ht="21" customHeight="1" x14ac:dyDescent="0.3">
      <c r="A33" s="110"/>
      <c r="B33" s="984" t="s">
        <v>13</v>
      </c>
      <c r="C33" s="985"/>
      <c r="D33" s="151"/>
      <c r="E33" s="110"/>
      <c r="F33" s="151"/>
      <c r="G33" s="192"/>
      <c r="H33" s="151"/>
      <c r="I33" s="192"/>
      <c r="J33" s="193"/>
      <c r="K33" s="118"/>
    </row>
    <row r="34" spans="1:17" ht="21" customHeight="1" x14ac:dyDescent="0.3">
      <c r="A34" s="110"/>
      <c r="B34" s="117" t="s">
        <v>133</v>
      </c>
      <c r="C34" s="126"/>
      <c r="D34" s="151">
        <v>92</v>
      </c>
      <c r="E34" s="110" t="s">
        <v>17</v>
      </c>
      <c r="F34" s="151"/>
      <c r="G34" s="157"/>
      <c r="H34" s="156"/>
      <c r="I34" s="157"/>
      <c r="J34" s="158"/>
      <c r="K34" s="118"/>
      <c r="Q34" s="194"/>
    </row>
    <row r="35" spans="1:17" ht="21" customHeight="1" x14ac:dyDescent="0.3">
      <c r="A35" s="110"/>
      <c r="B35" s="117" t="s">
        <v>134</v>
      </c>
      <c r="C35" s="126"/>
      <c r="D35" s="151">
        <f>Sheetโครงสร้างศาลา!E75</f>
        <v>23.56</v>
      </c>
      <c r="E35" s="110" t="s">
        <v>43</v>
      </c>
      <c r="F35" s="156"/>
      <c r="G35" s="157"/>
      <c r="H35" s="156"/>
      <c r="I35" s="157"/>
      <c r="J35" s="158"/>
      <c r="K35" s="118"/>
    </row>
    <row r="36" spans="1:17" ht="21" customHeight="1" x14ac:dyDescent="0.3">
      <c r="A36" s="110"/>
      <c r="B36" s="117" t="s">
        <v>135</v>
      </c>
      <c r="C36" s="126"/>
      <c r="D36" s="151">
        <f>Sheetโครงสร้างศาลา!E76</f>
        <v>5.66</v>
      </c>
      <c r="E36" s="110" t="s">
        <v>43</v>
      </c>
      <c r="F36" s="151"/>
      <c r="G36" s="157"/>
      <c r="H36" s="156"/>
      <c r="I36" s="157"/>
      <c r="J36" s="158"/>
      <c r="K36" s="118"/>
    </row>
    <row r="37" spans="1:17" ht="21" customHeight="1" x14ac:dyDescent="0.3">
      <c r="A37" s="110"/>
      <c r="B37" s="117" t="s">
        <v>136</v>
      </c>
      <c r="C37" s="126"/>
      <c r="D37" s="151">
        <f>Sheetโครงสร้างศาลา!E77</f>
        <v>5.63</v>
      </c>
      <c r="E37" s="110" t="s">
        <v>43</v>
      </c>
      <c r="F37" s="156"/>
      <c r="G37" s="157"/>
      <c r="H37" s="156"/>
      <c r="I37" s="157"/>
      <c r="J37" s="158"/>
      <c r="K37" s="118"/>
    </row>
    <row r="38" spans="1:17" ht="21" customHeight="1" x14ac:dyDescent="0.3">
      <c r="A38" s="110"/>
      <c r="B38" s="117" t="s">
        <v>137</v>
      </c>
      <c r="C38" s="126"/>
      <c r="D38" s="151">
        <f>Sheetโครงสร้างศาลา!E85</f>
        <v>15.77</v>
      </c>
      <c r="E38" s="110" t="s">
        <v>43</v>
      </c>
      <c r="F38" s="151"/>
      <c r="G38" s="157"/>
      <c r="H38" s="156"/>
      <c r="I38" s="157"/>
      <c r="J38" s="158"/>
      <c r="K38" s="118"/>
    </row>
    <row r="39" spans="1:17" ht="21" customHeight="1" x14ac:dyDescent="0.3">
      <c r="A39" s="110"/>
      <c r="B39" s="117" t="s">
        <v>138</v>
      </c>
      <c r="C39" s="126"/>
      <c r="D39" s="151">
        <f>Sheetโครงสร้างศาลา!E86</f>
        <v>77.92</v>
      </c>
      <c r="E39" s="110" t="s">
        <v>17</v>
      </c>
      <c r="F39" s="156"/>
      <c r="G39" s="157"/>
      <c r="H39" s="156"/>
      <c r="I39" s="157"/>
      <c r="J39" s="158"/>
      <c r="K39" s="118"/>
    </row>
    <row r="40" spans="1:17" ht="21" customHeight="1" x14ac:dyDescent="0.3">
      <c r="A40" s="118"/>
      <c r="B40" s="117" t="s">
        <v>294</v>
      </c>
      <c r="C40" s="126"/>
      <c r="D40" s="151">
        <f>ROUNDDOWN(D39*0.8,2)</f>
        <v>62.33</v>
      </c>
      <c r="E40" s="110" t="s">
        <v>120</v>
      </c>
      <c r="F40" s="151"/>
      <c r="G40" s="157"/>
      <c r="H40" s="156"/>
      <c r="I40" s="157"/>
      <c r="J40" s="158"/>
      <c r="K40" s="118"/>
    </row>
    <row r="41" spans="1:17" ht="21" customHeight="1" x14ac:dyDescent="0.3">
      <c r="A41" s="118"/>
      <c r="B41" s="308" t="s">
        <v>302</v>
      </c>
      <c r="C41" s="126"/>
      <c r="D41" s="151">
        <f>ROUNDDOWN(D40*0.3,2)</f>
        <v>18.690000000000001</v>
      </c>
      <c r="E41" s="110" t="s">
        <v>120</v>
      </c>
      <c r="F41" s="151"/>
      <c r="G41" s="157"/>
      <c r="H41" s="156"/>
      <c r="I41" s="157"/>
      <c r="J41" s="158"/>
      <c r="K41" s="118"/>
    </row>
    <row r="42" spans="1:17" ht="21" customHeight="1" x14ac:dyDescent="0.3">
      <c r="A42" s="118"/>
      <c r="B42" s="117" t="s">
        <v>139</v>
      </c>
      <c r="C42" s="126"/>
      <c r="D42" s="151">
        <f>ROUNDDOWN(D39*0.25,2)</f>
        <v>19.48</v>
      </c>
      <c r="E42" s="110" t="s">
        <v>54</v>
      </c>
      <c r="F42" s="151"/>
      <c r="G42" s="157"/>
      <c r="H42" s="156"/>
      <c r="I42" s="157"/>
      <c r="J42" s="158"/>
      <c r="K42" s="118"/>
      <c r="L42" s="119"/>
    </row>
    <row r="43" spans="1:17" ht="21" customHeight="1" x14ac:dyDescent="0.3">
      <c r="A43" s="110"/>
      <c r="B43" s="117" t="s">
        <v>140</v>
      </c>
      <c r="C43" s="126"/>
      <c r="D43" s="151"/>
      <c r="E43" s="110"/>
      <c r="F43" s="151"/>
      <c r="G43" s="157"/>
      <c r="H43" s="156"/>
      <c r="I43" s="157"/>
      <c r="J43" s="158"/>
      <c r="K43" s="118"/>
    </row>
    <row r="44" spans="1:17" ht="21" customHeight="1" x14ac:dyDescent="0.3">
      <c r="A44" s="118"/>
      <c r="B44" s="117" t="s">
        <v>141</v>
      </c>
      <c r="C44" s="126"/>
      <c r="D44" s="151">
        <f>Sheetโครงสร้างศาลา!E82</f>
        <v>201.42</v>
      </c>
      <c r="E44" s="110" t="s">
        <v>54</v>
      </c>
      <c r="F44" s="151"/>
      <c r="G44" s="157"/>
      <c r="H44" s="156"/>
      <c r="I44" s="157"/>
      <c r="J44" s="158"/>
      <c r="K44" s="118"/>
      <c r="L44" s="120"/>
    </row>
    <row r="45" spans="1:17" ht="21" customHeight="1" x14ac:dyDescent="0.3">
      <c r="A45" s="118"/>
      <c r="B45" s="117" t="s">
        <v>142</v>
      </c>
      <c r="C45" s="126"/>
      <c r="D45" s="151">
        <f>Sheetโครงสร้างศาลา!E81</f>
        <v>694.4</v>
      </c>
      <c r="E45" s="110" t="s">
        <v>54</v>
      </c>
      <c r="F45" s="151"/>
      <c r="G45" s="157"/>
      <c r="H45" s="156"/>
      <c r="I45" s="157"/>
      <c r="J45" s="158"/>
      <c r="K45" s="118"/>
      <c r="L45" s="120"/>
    </row>
    <row r="46" spans="1:17" ht="21" customHeight="1" x14ac:dyDescent="0.3">
      <c r="A46" s="118"/>
      <c r="B46" s="117" t="s">
        <v>143</v>
      </c>
      <c r="C46" s="126"/>
      <c r="D46" s="151">
        <f>Sheetโครงสร้างศาลา!E80</f>
        <v>178.09</v>
      </c>
      <c r="E46" s="110" t="s">
        <v>54</v>
      </c>
      <c r="F46" s="151"/>
      <c r="G46" s="157"/>
      <c r="H46" s="156"/>
      <c r="I46" s="157"/>
      <c r="J46" s="158"/>
      <c r="K46" s="118"/>
      <c r="L46" s="120"/>
    </row>
    <row r="47" spans="1:17" ht="21" customHeight="1" x14ac:dyDescent="0.3">
      <c r="A47" s="118"/>
      <c r="B47" s="117" t="s">
        <v>144</v>
      </c>
      <c r="C47" s="126"/>
      <c r="D47" s="151">
        <f>Sheetโครงสร้างศาลา!E79</f>
        <v>514.96</v>
      </c>
      <c r="E47" s="110" t="s">
        <v>54</v>
      </c>
      <c r="F47" s="151"/>
      <c r="G47" s="157"/>
      <c r="H47" s="156"/>
      <c r="I47" s="157"/>
      <c r="J47" s="158"/>
      <c r="K47" s="118"/>
      <c r="L47" s="120"/>
    </row>
    <row r="48" spans="1:17" ht="21" customHeight="1" x14ac:dyDescent="0.3">
      <c r="A48" s="244"/>
      <c r="B48" s="117" t="s">
        <v>145</v>
      </c>
      <c r="C48" s="126"/>
      <c r="D48" s="151">
        <f>SUM(D44:D47)*0.03</f>
        <v>47.666099999999993</v>
      </c>
      <c r="E48" s="110" t="s">
        <v>54</v>
      </c>
      <c r="F48" s="151"/>
      <c r="G48" s="157"/>
      <c r="H48" s="156"/>
      <c r="I48" s="157"/>
      <c r="J48" s="158"/>
      <c r="K48" s="244"/>
      <c r="L48" s="120"/>
    </row>
    <row r="49" spans="1:17" ht="21" customHeight="1" x14ac:dyDescent="0.3">
      <c r="A49" s="195"/>
      <c r="B49" s="915" t="s">
        <v>11</v>
      </c>
      <c r="C49" s="916"/>
      <c r="D49" s="196"/>
      <c r="E49" s="195"/>
      <c r="F49" s="196"/>
      <c r="G49" s="197"/>
      <c r="H49" s="198"/>
      <c r="I49" s="197"/>
      <c r="J49" s="199"/>
      <c r="K49" s="200"/>
      <c r="L49" s="120"/>
    </row>
    <row r="50" spans="1:17" ht="21" customHeight="1" x14ac:dyDescent="0.3">
      <c r="A50" s="201"/>
      <c r="B50" s="992" t="s">
        <v>12</v>
      </c>
      <c r="C50" s="993"/>
      <c r="D50" s="202"/>
      <c r="E50" s="201"/>
      <c r="F50" s="196"/>
      <c r="G50" s="197"/>
      <c r="H50" s="198"/>
      <c r="I50" s="197"/>
      <c r="J50" s="199"/>
      <c r="K50" s="201"/>
      <c r="L50" s="120"/>
    </row>
    <row r="51" spans="1:17" ht="21" hidden="1" customHeight="1" x14ac:dyDescent="0.3">
      <c r="A51" s="118"/>
      <c r="B51" s="117"/>
      <c r="C51" s="126" t="s">
        <v>146</v>
      </c>
      <c r="D51" s="151">
        <v>0</v>
      </c>
      <c r="E51" s="110" t="s">
        <v>147</v>
      </c>
      <c r="F51" s="151"/>
      <c r="G51" s="157"/>
      <c r="H51" s="156"/>
      <c r="I51" s="157"/>
      <c r="J51" s="158"/>
      <c r="K51" s="118"/>
      <c r="L51" s="121"/>
    </row>
    <row r="52" spans="1:17" ht="21" hidden="1" customHeight="1" x14ac:dyDescent="0.3">
      <c r="A52" s="118"/>
      <c r="B52" s="117"/>
      <c r="C52" s="126" t="s">
        <v>146</v>
      </c>
      <c r="D52" s="151">
        <v>0</v>
      </c>
      <c r="E52" s="110" t="s">
        <v>147</v>
      </c>
      <c r="F52" s="151"/>
      <c r="G52" s="157"/>
      <c r="H52" s="156"/>
      <c r="I52" s="157"/>
      <c r="J52" s="158"/>
      <c r="K52" s="118"/>
      <c r="L52" s="121"/>
    </row>
    <row r="53" spans="1:17" ht="21" hidden="1" customHeight="1" x14ac:dyDescent="0.3">
      <c r="A53" s="118"/>
      <c r="B53" s="117"/>
      <c r="C53" s="126" t="s">
        <v>146</v>
      </c>
      <c r="D53" s="151">
        <v>0</v>
      </c>
      <c r="E53" s="110" t="s">
        <v>147</v>
      </c>
      <c r="F53" s="151"/>
      <c r="G53" s="157"/>
      <c r="H53" s="156"/>
      <c r="I53" s="157"/>
      <c r="J53" s="158"/>
      <c r="K53" s="118"/>
      <c r="L53" s="121"/>
    </row>
    <row r="54" spans="1:17" ht="21" hidden="1" customHeight="1" x14ac:dyDescent="0.3">
      <c r="A54" s="118"/>
      <c r="B54" s="117"/>
      <c r="C54" s="126" t="s">
        <v>146</v>
      </c>
      <c r="D54" s="151">
        <v>0</v>
      </c>
      <c r="E54" s="110" t="s">
        <v>147</v>
      </c>
      <c r="F54" s="151"/>
      <c r="G54" s="157"/>
      <c r="H54" s="156"/>
      <c r="I54" s="157"/>
      <c r="J54" s="158"/>
      <c r="K54" s="118"/>
      <c r="L54" s="121"/>
    </row>
    <row r="55" spans="1:17" ht="21" hidden="1" customHeight="1" x14ac:dyDescent="0.3">
      <c r="A55" s="118"/>
      <c r="B55" s="117"/>
      <c r="C55" s="126" t="s">
        <v>146</v>
      </c>
      <c r="D55" s="151"/>
      <c r="E55" s="110"/>
      <c r="F55" s="151"/>
      <c r="G55" s="157"/>
      <c r="H55" s="156"/>
      <c r="I55" s="157"/>
      <c r="J55" s="158"/>
      <c r="K55" s="118"/>
      <c r="L55" s="121"/>
    </row>
    <row r="56" spans="1:17" ht="21" customHeight="1" x14ac:dyDescent="0.3">
      <c r="A56" s="203"/>
      <c r="B56" s="998" t="s">
        <v>18</v>
      </c>
      <c r="C56" s="999"/>
      <c r="D56" s="205"/>
      <c r="E56" s="203"/>
      <c r="F56" s="205"/>
      <c r="G56" s="206"/>
      <c r="H56" s="207"/>
      <c r="I56" s="206"/>
      <c r="J56" s="208"/>
      <c r="K56" s="209"/>
      <c r="L56" s="112">
        <f>0.48</f>
        <v>0.48</v>
      </c>
      <c r="M56" s="112">
        <f>D58*L56*6</f>
        <v>144</v>
      </c>
      <c r="N56" s="112">
        <f>ROUNDDOWN(M56,0)</f>
        <v>144</v>
      </c>
    </row>
    <row r="57" spans="1:17" ht="21" customHeight="1" x14ac:dyDescent="0.3">
      <c r="A57" s="203"/>
      <c r="B57" s="210" t="s">
        <v>75</v>
      </c>
      <c r="C57" s="204"/>
      <c r="D57" s="205">
        <f>ROUNDDOWN(N62,0)</f>
        <v>1929</v>
      </c>
      <c r="E57" s="203" t="s">
        <v>54</v>
      </c>
      <c r="F57" s="205"/>
      <c r="G57" s="206"/>
      <c r="H57" s="207"/>
      <c r="I57" s="206"/>
      <c r="J57" s="208"/>
      <c r="K57" s="209"/>
    </row>
    <row r="58" spans="1:17" ht="21" customHeight="1" x14ac:dyDescent="0.3">
      <c r="A58" s="211"/>
      <c r="B58" s="210" t="s">
        <v>76</v>
      </c>
      <c r="C58" s="212"/>
      <c r="D58" s="205">
        <f>Sheetโครงสร้างศาลา!H97</f>
        <v>50</v>
      </c>
      <c r="E58" s="203" t="s">
        <v>56</v>
      </c>
      <c r="F58" s="207"/>
      <c r="G58" s="206"/>
      <c r="H58" s="207"/>
      <c r="I58" s="206"/>
      <c r="J58" s="208"/>
      <c r="K58" s="209"/>
      <c r="L58" s="112">
        <v>4.0599999999999996</v>
      </c>
      <c r="M58" s="213">
        <f>D58*L58*6</f>
        <v>1217.9999999999998</v>
      </c>
      <c r="O58" s="112">
        <v>0.53</v>
      </c>
      <c r="P58" s="213">
        <f>D59*6*O58</f>
        <v>50.88</v>
      </c>
    </row>
    <row r="59" spans="1:17" ht="21" customHeight="1" x14ac:dyDescent="0.3">
      <c r="A59" s="211"/>
      <c r="B59" s="210" t="s">
        <v>127</v>
      </c>
      <c r="C59" s="212"/>
      <c r="D59" s="205">
        <f>Sheetโครงสร้างศาลา!H89</f>
        <v>16</v>
      </c>
      <c r="E59" s="203" t="s">
        <v>56</v>
      </c>
      <c r="F59" s="207"/>
      <c r="G59" s="206"/>
      <c r="H59" s="207"/>
      <c r="I59" s="206"/>
      <c r="J59" s="208"/>
      <c r="K59" s="209"/>
      <c r="L59" s="112">
        <v>6.13</v>
      </c>
      <c r="M59" s="213">
        <f>D59*L59*6</f>
        <v>588.48</v>
      </c>
      <c r="O59" s="112">
        <v>0.6</v>
      </c>
      <c r="P59" s="213">
        <f>D60*6*O59</f>
        <v>14.399999999999999</v>
      </c>
    </row>
    <row r="60" spans="1:17" ht="21" customHeight="1" x14ac:dyDescent="0.3">
      <c r="A60" s="211"/>
      <c r="B60" s="210" t="s">
        <v>310</v>
      </c>
      <c r="C60" s="212"/>
      <c r="D60" s="205">
        <f>Sheetโครงสร้างศาลา!H98</f>
        <v>4</v>
      </c>
      <c r="E60" s="203" t="s">
        <v>56</v>
      </c>
      <c r="F60" s="207"/>
      <c r="G60" s="206"/>
      <c r="H60" s="207"/>
      <c r="I60" s="206"/>
      <c r="J60" s="208"/>
      <c r="K60" s="209"/>
      <c r="L60" s="213">
        <f>0.3*6*D60</f>
        <v>7.1999999999999993</v>
      </c>
      <c r="M60" s="112">
        <v>5.14</v>
      </c>
      <c r="N60" s="213">
        <f>D60*M60*6</f>
        <v>123.35999999999999</v>
      </c>
    </row>
    <row r="61" spans="1:17" ht="21" customHeight="1" x14ac:dyDescent="0.3">
      <c r="A61" s="203"/>
      <c r="B61" s="210" t="s">
        <v>222</v>
      </c>
      <c r="C61" s="212"/>
      <c r="D61" s="205">
        <v>84</v>
      </c>
      <c r="E61" s="203" t="s">
        <v>56</v>
      </c>
      <c r="F61" s="207"/>
      <c r="G61" s="206"/>
      <c r="H61" s="207"/>
      <c r="I61" s="206"/>
      <c r="J61" s="208"/>
      <c r="K61" s="209"/>
      <c r="N61" s="213"/>
    </row>
    <row r="62" spans="1:17" ht="21" customHeight="1" x14ac:dyDescent="0.3">
      <c r="A62" s="209"/>
      <c r="B62" s="210" t="s">
        <v>307</v>
      </c>
      <c r="C62" s="212"/>
      <c r="D62" s="205">
        <v>209</v>
      </c>
      <c r="E62" s="203" t="s">
        <v>17</v>
      </c>
      <c r="F62" s="205"/>
      <c r="G62" s="206"/>
      <c r="H62" s="207"/>
      <c r="I62" s="206"/>
      <c r="J62" s="208"/>
      <c r="K62" s="209"/>
      <c r="L62" s="112" t="s">
        <v>639</v>
      </c>
      <c r="N62" s="213">
        <f>M58+M59+N60</f>
        <v>1929.8399999999997</v>
      </c>
      <c r="P62" s="213">
        <f>N56+P58+P59</f>
        <v>209.28</v>
      </c>
      <c r="Q62" s="194"/>
    </row>
    <row r="63" spans="1:17" ht="21" customHeight="1" x14ac:dyDescent="0.3">
      <c r="A63" s="203"/>
      <c r="B63" s="994" t="s">
        <v>215</v>
      </c>
      <c r="C63" s="995"/>
      <c r="D63" s="205">
        <v>112.5</v>
      </c>
      <c r="E63" s="203" t="s">
        <v>17</v>
      </c>
      <c r="F63" s="207"/>
      <c r="G63" s="206"/>
      <c r="H63" s="207"/>
      <c r="I63" s="206"/>
      <c r="J63" s="208"/>
      <c r="K63" s="209"/>
      <c r="L63" s="127"/>
    </row>
    <row r="64" spans="1:17" ht="21" customHeight="1" x14ac:dyDescent="0.3">
      <c r="A64" s="203"/>
      <c r="B64" s="214" t="s">
        <v>295</v>
      </c>
      <c r="C64" s="212"/>
      <c r="D64" s="205">
        <v>73.599999999999994</v>
      </c>
      <c r="E64" s="215" t="s">
        <v>57</v>
      </c>
      <c r="F64" s="216"/>
      <c r="G64" s="206"/>
      <c r="H64" s="207"/>
      <c r="I64" s="206"/>
      <c r="J64" s="208"/>
      <c r="K64" s="209"/>
    </row>
    <row r="65" spans="1:11" ht="21" customHeight="1" x14ac:dyDescent="0.3">
      <c r="A65" s="203"/>
      <c r="B65" s="214" t="s">
        <v>296</v>
      </c>
      <c r="C65" s="212"/>
      <c r="D65" s="205"/>
      <c r="E65" s="215"/>
      <c r="F65" s="216"/>
      <c r="G65" s="206"/>
      <c r="H65" s="207"/>
      <c r="I65" s="206"/>
      <c r="J65" s="208"/>
      <c r="K65" s="209"/>
    </row>
    <row r="66" spans="1:11" ht="21" customHeight="1" x14ac:dyDescent="0.3">
      <c r="A66" s="110"/>
      <c r="B66" s="984" t="s">
        <v>81</v>
      </c>
      <c r="C66" s="985"/>
      <c r="D66" s="151"/>
      <c r="E66" s="110"/>
      <c r="F66" s="151"/>
      <c r="G66" s="157"/>
      <c r="H66" s="156"/>
      <c r="I66" s="157"/>
      <c r="J66" s="158"/>
      <c r="K66" s="118"/>
    </row>
    <row r="67" spans="1:11" ht="21" customHeight="1" x14ac:dyDescent="0.3">
      <c r="A67" s="110"/>
      <c r="B67" s="217" t="s">
        <v>297</v>
      </c>
      <c r="C67" s="126"/>
      <c r="D67" s="151">
        <v>48</v>
      </c>
      <c r="E67" s="218" t="s">
        <v>17</v>
      </c>
      <c r="F67" s="156"/>
      <c r="G67" s="157"/>
      <c r="H67" s="156"/>
      <c r="I67" s="157"/>
      <c r="J67" s="158"/>
      <c r="K67" s="118"/>
    </row>
    <row r="68" spans="1:11" ht="21" customHeight="1" x14ac:dyDescent="0.3">
      <c r="A68" s="110"/>
      <c r="B68" s="217" t="s">
        <v>299</v>
      </c>
      <c r="C68" s="126"/>
      <c r="D68" s="151">
        <v>44</v>
      </c>
      <c r="E68" s="218" t="s">
        <v>17</v>
      </c>
      <c r="F68" s="156"/>
      <c r="G68" s="157"/>
      <c r="H68" s="156"/>
      <c r="I68" s="157"/>
      <c r="J68" s="158"/>
      <c r="K68" s="118"/>
    </row>
    <row r="69" spans="1:11" ht="21" customHeight="1" x14ac:dyDescent="0.3">
      <c r="A69" s="110"/>
      <c r="B69" s="984" t="s">
        <v>82</v>
      </c>
      <c r="C69" s="985"/>
      <c r="D69" s="151"/>
      <c r="E69" s="110"/>
      <c r="F69" s="151"/>
      <c r="G69" s="157"/>
      <c r="H69" s="156"/>
      <c r="I69" s="157"/>
      <c r="J69" s="158"/>
      <c r="K69" s="118"/>
    </row>
    <row r="70" spans="1:11" ht="21" customHeight="1" x14ac:dyDescent="0.3">
      <c r="A70" s="110"/>
      <c r="B70" s="117" t="s">
        <v>93</v>
      </c>
      <c r="C70" s="126"/>
      <c r="D70" s="151">
        <v>13.1</v>
      </c>
      <c r="E70" s="110" t="s">
        <v>17</v>
      </c>
      <c r="F70" s="151"/>
      <c r="G70" s="157"/>
      <c r="H70" s="156"/>
      <c r="I70" s="157"/>
      <c r="J70" s="158"/>
      <c r="K70" s="118"/>
    </row>
    <row r="71" spans="1:11" ht="21" customHeight="1" x14ac:dyDescent="0.3">
      <c r="A71" s="110"/>
      <c r="B71" s="117" t="s">
        <v>148</v>
      </c>
      <c r="C71" s="126"/>
      <c r="D71" s="151">
        <v>13.1</v>
      </c>
      <c r="E71" s="110" t="s">
        <v>17</v>
      </c>
      <c r="F71" s="151"/>
      <c r="G71" s="157"/>
      <c r="H71" s="156"/>
      <c r="I71" s="157"/>
      <c r="J71" s="158"/>
      <c r="K71" s="118"/>
    </row>
    <row r="72" spans="1:11" ht="21" customHeight="1" x14ac:dyDescent="0.3">
      <c r="A72" s="195"/>
      <c r="B72" s="915" t="s">
        <v>11</v>
      </c>
      <c r="C72" s="916"/>
      <c r="D72" s="196"/>
      <c r="E72" s="195"/>
      <c r="F72" s="196"/>
      <c r="G72" s="197"/>
      <c r="H72" s="198"/>
      <c r="I72" s="197"/>
      <c r="J72" s="199"/>
      <c r="K72" s="200"/>
    </row>
    <row r="73" spans="1:11" ht="21.95" customHeight="1" x14ac:dyDescent="0.3">
      <c r="A73" s="201"/>
      <c r="B73" s="992" t="s">
        <v>12</v>
      </c>
      <c r="C73" s="993"/>
      <c r="D73" s="202"/>
      <c r="E73" s="201"/>
      <c r="F73" s="196"/>
      <c r="G73" s="197"/>
      <c r="H73" s="198"/>
      <c r="I73" s="197"/>
      <c r="J73" s="199">
        <f>J72</f>
        <v>0</v>
      </c>
      <c r="K73" s="201"/>
    </row>
    <row r="74" spans="1:11" ht="21.95" customHeight="1" x14ac:dyDescent="0.3">
      <c r="A74" s="246"/>
      <c r="B74" s="247"/>
      <c r="C74" s="248"/>
      <c r="D74" s="249"/>
      <c r="E74" s="246"/>
      <c r="F74" s="250"/>
      <c r="G74" s="251"/>
      <c r="H74" s="252"/>
      <c r="I74" s="251"/>
      <c r="J74" s="253"/>
      <c r="K74" s="246"/>
    </row>
    <row r="75" spans="1:11" ht="21.95" customHeight="1" x14ac:dyDescent="0.3">
      <c r="A75" s="246"/>
      <c r="B75" s="117" t="s">
        <v>149</v>
      </c>
      <c r="C75" s="126"/>
      <c r="D75" s="151">
        <f>14.9</f>
        <v>14.9</v>
      </c>
      <c r="E75" s="110" t="s">
        <v>17</v>
      </c>
      <c r="F75" s="151"/>
      <c r="G75" s="157"/>
      <c r="H75" s="156"/>
      <c r="I75" s="157"/>
      <c r="J75" s="158"/>
      <c r="K75" s="246"/>
    </row>
    <row r="76" spans="1:11" ht="21.95" customHeight="1" x14ac:dyDescent="0.3">
      <c r="A76" s="110"/>
      <c r="B76" s="984" t="s">
        <v>15</v>
      </c>
      <c r="C76" s="985"/>
      <c r="D76" s="151"/>
      <c r="E76" s="110"/>
      <c r="F76" s="151"/>
      <c r="G76" s="157"/>
      <c r="H76" s="156"/>
      <c r="I76" s="157"/>
      <c r="J76" s="158"/>
      <c r="K76" s="118"/>
    </row>
    <row r="77" spans="1:11" ht="21.95" customHeight="1" x14ac:dyDescent="0.3">
      <c r="A77" s="110"/>
      <c r="B77" s="190" t="s">
        <v>150</v>
      </c>
      <c r="C77" s="126"/>
      <c r="D77" s="151">
        <v>28</v>
      </c>
      <c r="E77" s="110" t="s">
        <v>17</v>
      </c>
      <c r="F77" s="151"/>
      <c r="G77" s="157"/>
      <c r="H77" s="156"/>
      <c r="I77" s="157"/>
      <c r="J77" s="158"/>
      <c r="K77" s="118"/>
    </row>
    <row r="78" spans="1:11" ht="21.95" customHeight="1" x14ac:dyDescent="0.3">
      <c r="A78" s="219"/>
      <c r="B78" s="984" t="s">
        <v>45</v>
      </c>
      <c r="C78" s="985"/>
      <c r="D78" s="151"/>
      <c r="E78" s="110"/>
      <c r="F78" s="151"/>
      <c r="G78" s="157"/>
      <c r="H78" s="156"/>
      <c r="I78" s="157"/>
      <c r="J78" s="158"/>
      <c r="K78" s="118"/>
    </row>
    <row r="79" spans="1:11" ht="21.95" customHeight="1" x14ac:dyDescent="0.3">
      <c r="A79" s="110"/>
      <c r="B79" s="117" t="s">
        <v>387</v>
      </c>
      <c r="C79" s="126"/>
      <c r="D79" s="151">
        <v>51.2</v>
      </c>
      <c r="E79" s="110" t="s">
        <v>57</v>
      </c>
      <c r="F79" s="151"/>
      <c r="G79" s="157"/>
      <c r="H79" s="156"/>
      <c r="I79" s="157"/>
      <c r="J79" s="158"/>
      <c r="K79" s="220"/>
    </row>
    <row r="80" spans="1:11" ht="21.95" customHeight="1" x14ac:dyDescent="0.3">
      <c r="A80" s="110"/>
      <c r="B80" s="117" t="s">
        <v>72</v>
      </c>
      <c r="C80" s="126"/>
      <c r="D80" s="151">
        <v>16</v>
      </c>
      <c r="E80" s="110" t="s">
        <v>57</v>
      </c>
      <c r="F80" s="151"/>
      <c r="G80" s="157"/>
      <c r="H80" s="156"/>
      <c r="I80" s="157"/>
      <c r="J80" s="158"/>
      <c r="K80" s="220"/>
    </row>
    <row r="81" spans="1:11" ht="21.95" customHeight="1" x14ac:dyDescent="0.3">
      <c r="A81" s="110"/>
      <c r="B81" s="221" t="s">
        <v>151</v>
      </c>
      <c r="C81" s="126"/>
      <c r="D81" s="222">
        <f>Sheetโครงสร้างศาลา!H99</f>
        <v>20</v>
      </c>
      <c r="E81" s="219" t="s">
        <v>46</v>
      </c>
      <c r="F81" s="222"/>
      <c r="G81" s="157"/>
      <c r="H81" s="156"/>
      <c r="I81" s="157"/>
      <c r="J81" s="158"/>
      <c r="K81" s="220"/>
    </row>
    <row r="82" spans="1:11" ht="21.95" customHeight="1" x14ac:dyDescent="0.3">
      <c r="A82" s="110"/>
      <c r="B82" s="221" t="s">
        <v>366</v>
      </c>
      <c r="C82" s="126"/>
      <c r="D82" s="222">
        <v>92</v>
      </c>
      <c r="E82" s="110" t="s">
        <v>17</v>
      </c>
      <c r="F82" s="222"/>
      <c r="G82" s="157"/>
      <c r="H82" s="156"/>
      <c r="I82" s="157"/>
      <c r="J82" s="158"/>
      <c r="K82" s="220"/>
    </row>
    <row r="83" spans="1:11" ht="21.95" customHeight="1" x14ac:dyDescent="0.3">
      <c r="A83" s="219"/>
      <c r="B83" s="984" t="s">
        <v>100</v>
      </c>
      <c r="C83" s="985"/>
      <c r="D83" s="151"/>
      <c r="E83" s="110"/>
      <c r="F83" s="151"/>
      <c r="G83" s="157"/>
      <c r="H83" s="156"/>
      <c r="I83" s="157"/>
      <c r="J83" s="158"/>
      <c r="K83" s="118"/>
    </row>
    <row r="84" spans="1:11" ht="21.95" customHeight="1" x14ac:dyDescent="0.3">
      <c r="A84" s="110"/>
      <c r="B84" s="117" t="s">
        <v>152</v>
      </c>
      <c r="C84" s="126"/>
      <c r="D84" s="151"/>
      <c r="E84" s="110"/>
      <c r="F84" s="151"/>
      <c r="G84" s="157"/>
      <c r="H84" s="156"/>
      <c r="I84" s="157"/>
      <c r="J84" s="158"/>
      <c r="K84" s="220"/>
    </row>
    <row r="85" spans="1:11" ht="21.95" customHeight="1" x14ac:dyDescent="0.3">
      <c r="A85" s="110"/>
      <c r="B85" s="986" t="s">
        <v>298</v>
      </c>
      <c r="C85" s="987"/>
      <c r="D85" s="151">
        <v>1</v>
      </c>
      <c r="E85" s="110" t="s">
        <v>69</v>
      </c>
      <c r="F85" s="151"/>
      <c r="G85" s="157"/>
      <c r="H85" s="156"/>
      <c r="I85" s="157"/>
      <c r="J85" s="158"/>
      <c r="K85" s="118"/>
    </row>
    <row r="86" spans="1:11" ht="21.95" customHeight="1" x14ac:dyDescent="0.3">
      <c r="A86" s="110"/>
      <c r="B86" s="986" t="s">
        <v>153</v>
      </c>
      <c r="C86" s="987"/>
      <c r="D86" s="151">
        <v>1</v>
      </c>
      <c r="E86" s="110" t="s">
        <v>69</v>
      </c>
      <c r="F86" s="151"/>
      <c r="G86" s="157"/>
      <c r="H86" s="156"/>
      <c r="I86" s="157"/>
      <c r="J86" s="158"/>
      <c r="K86" s="118"/>
    </row>
    <row r="87" spans="1:11" ht="21.95" customHeight="1" x14ac:dyDescent="0.3">
      <c r="A87" s="110"/>
      <c r="B87" s="986" t="s">
        <v>104</v>
      </c>
      <c r="C87" s="987"/>
      <c r="D87" s="151">
        <v>1</v>
      </c>
      <c r="E87" s="110" t="s">
        <v>70</v>
      </c>
      <c r="F87" s="151"/>
      <c r="G87" s="157"/>
      <c r="H87" s="156"/>
      <c r="I87" s="157"/>
      <c r="J87" s="158"/>
      <c r="K87" s="118"/>
    </row>
    <row r="88" spans="1:11" ht="21.95" customHeight="1" x14ac:dyDescent="0.3">
      <c r="A88" s="110"/>
      <c r="B88" s="986" t="s">
        <v>154</v>
      </c>
      <c r="C88" s="987"/>
      <c r="D88" s="151"/>
      <c r="E88" s="110"/>
      <c r="F88" s="151"/>
      <c r="G88" s="157"/>
      <c r="H88" s="156"/>
      <c r="I88" s="157"/>
      <c r="J88" s="158"/>
      <c r="K88" s="118"/>
    </row>
    <row r="89" spans="1:11" ht="21.95" customHeight="1" x14ac:dyDescent="0.3">
      <c r="A89" s="110"/>
      <c r="B89" s="986" t="s">
        <v>300</v>
      </c>
      <c r="C89" s="987"/>
      <c r="D89" s="151">
        <v>6</v>
      </c>
      <c r="E89" s="110" t="s">
        <v>69</v>
      </c>
      <c r="F89" s="151"/>
      <c r="G89" s="157"/>
      <c r="H89" s="156"/>
      <c r="I89" s="157"/>
      <c r="J89" s="158"/>
      <c r="K89" s="118"/>
    </row>
    <row r="90" spans="1:11" ht="21.95" customHeight="1" x14ac:dyDescent="0.3">
      <c r="A90" s="245"/>
      <c r="B90" s="986" t="s">
        <v>104</v>
      </c>
      <c r="C90" s="987"/>
      <c r="D90" s="151">
        <v>1</v>
      </c>
      <c r="E90" s="110" t="s">
        <v>70</v>
      </c>
      <c r="F90" s="151"/>
      <c r="G90" s="157"/>
      <c r="H90" s="156"/>
      <c r="I90" s="157"/>
      <c r="J90" s="158"/>
      <c r="K90" s="244"/>
    </row>
    <row r="91" spans="1:11" ht="21.95" customHeight="1" x14ac:dyDescent="0.3">
      <c r="A91" s="195"/>
      <c r="B91" s="915" t="s">
        <v>11</v>
      </c>
      <c r="C91" s="916"/>
      <c r="D91" s="196"/>
      <c r="E91" s="195"/>
      <c r="F91" s="196"/>
      <c r="G91" s="197"/>
      <c r="H91" s="198"/>
      <c r="I91" s="197"/>
      <c r="J91" s="199"/>
      <c r="K91" s="200"/>
    </row>
    <row r="92" spans="1:11" ht="21.95" customHeight="1" x14ac:dyDescent="0.3">
      <c r="A92" s="201"/>
      <c r="B92" s="992" t="s">
        <v>12</v>
      </c>
      <c r="C92" s="993"/>
      <c r="D92" s="202"/>
      <c r="E92" s="201"/>
      <c r="F92" s="196"/>
      <c r="G92" s="197"/>
      <c r="H92" s="198"/>
      <c r="I92" s="197"/>
      <c r="J92" s="199"/>
      <c r="K92" s="201"/>
    </row>
    <row r="93" spans="1:11" ht="21.95" customHeight="1" x14ac:dyDescent="0.3">
      <c r="A93" s="110"/>
      <c r="B93" s="986" t="s">
        <v>155</v>
      </c>
      <c r="C93" s="987"/>
      <c r="D93" s="151"/>
      <c r="E93" s="110"/>
      <c r="F93" s="151"/>
      <c r="G93" s="157"/>
      <c r="H93" s="156"/>
      <c r="I93" s="157"/>
      <c r="J93" s="158"/>
      <c r="K93" s="118"/>
    </row>
    <row r="94" spans="1:11" ht="21.95" customHeight="1" x14ac:dyDescent="0.3">
      <c r="A94" s="110"/>
      <c r="B94" s="986" t="s">
        <v>156</v>
      </c>
      <c r="C94" s="987"/>
      <c r="D94" s="151">
        <v>3</v>
      </c>
      <c r="E94" s="110" t="s">
        <v>69</v>
      </c>
      <c r="F94" s="151"/>
      <c r="G94" s="157"/>
      <c r="H94" s="156"/>
      <c r="I94" s="157"/>
      <c r="J94" s="158"/>
      <c r="K94" s="118"/>
    </row>
    <row r="95" spans="1:11" ht="21.95" customHeight="1" x14ac:dyDescent="0.3">
      <c r="A95" s="110"/>
      <c r="B95" s="190" t="s">
        <v>301</v>
      </c>
      <c r="C95" s="191"/>
      <c r="D95" s="151">
        <v>8</v>
      </c>
      <c r="E95" s="110" t="s">
        <v>69</v>
      </c>
      <c r="F95" s="151"/>
      <c r="G95" s="157"/>
      <c r="H95" s="156"/>
      <c r="I95" s="157"/>
      <c r="J95" s="158"/>
      <c r="K95" s="118"/>
    </row>
    <row r="96" spans="1:11" ht="21.95" customHeight="1" x14ac:dyDescent="0.3">
      <c r="A96" s="110"/>
      <c r="B96" s="986" t="s">
        <v>104</v>
      </c>
      <c r="C96" s="987"/>
      <c r="D96" s="151">
        <v>1</v>
      </c>
      <c r="E96" s="223" t="s">
        <v>70</v>
      </c>
      <c r="F96" s="224"/>
      <c r="G96" s="157"/>
      <c r="H96" s="156"/>
      <c r="I96" s="157"/>
      <c r="J96" s="158"/>
      <c r="K96" s="118"/>
    </row>
    <row r="97" spans="1:12" ht="21.95" customHeight="1" x14ac:dyDescent="0.3">
      <c r="A97" s="110"/>
      <c r="B97" s="117"/>
      <c r="C97" s="126"/>
      <c r="D97" s="151"/>
      <c r="E97" s="110"/>
      <c r="F97" s="151"/>
      <c r="G97" s="157"/>
      <c r="H97" s="156"/>
      <c r="I97" s="157"/>
      <c r="J97" s="158"/>
      <c r="K97" s="220"/>
    </row>
    <row r="98" spans="1:12" ht="21.95" customHeight="1" x14ac:dyDescent="0.3">
      <c r="A98" s="225"/>
      <c r="B98" s="988" t="s">
        <v>396</v>
      </c>
      <c r="C98" s="989"/>
      <c r="D98" s="226"/>
      <c r="E98" s="225"/>
      <c r="F98" s="226"/>
      <c r="G98" s="227"/>
      <c r="H98" s="228"/>
      <c r="I98" s="227"/>
      <c r="J98" s="229"/>
      <c r="K98" s="230"/>
    </row>
    <row r="99" spans="1:12" ht="19.5" hidden="1" thickTop="1" x14ac:dyDescent="0.3">
      <c r="A99" s="109"/>
      <c r="B99" s="990" t="s">
        <v>114</v>
      </c>
      <c r="C99" s="991"/>
      <c r="D99" s="151"/>
      <c r="E99" s="110"/>
      <c r="F99" s="152"/>
      <c r="G99" s="153"/>
      <c r="H99" s="154"/>
      <c r="I99" s="153"/>
      <c r="J99" s="155"/>
      <c r="K99" s="111"/>
    </row>
    <row r="100" spans="1:12" ht="19.5" hidden="1" thickBot="1" x14ac:dyDescent="0.35">
      <c r="A100" s="113">
        <v>1</v>
      </c>
      <c r="B100" s="114" t="s">
        <v>13</v>
      </c>
      <c r="C100" s="115"/>
      <c r="D100" s="152"/>
      <c r="E100" s="116"/>
      <c r="F100" s="152"/>
      <c r="G100" s="153"/>
      <c r="H100" s="154"/>
      <c r="I100" s="153"/>
      <c r="J100" s="155"/>
      <c r="K100" s="111"/>
    </row>
    <row r="101" spans="1:12" hidden="1" x14ac:dyDescent="0.3">
      <c r="A101" s="109"/>
      <c r="B101" s="117" t="s">
        <v>115</v>
      </c>
      <c r="C101" s="115"/>
      <c r="D101" s="151">
        <v>67</v>
      </c>
      <c r="E101" s="110" t="s">
        <v>43</v>
      </c>
      <c r="F101" s="156"/>
      <c r="G101" s="157"/>
      <c r="H101" s="156"/>
      <c r="I101" s="157"/>
      <c r="J101" s="158"/>
      <c r="K101" s="118"/>
    </row>
    <row r="102" spans="1:12" hidden="1" x14ac:dyDescent="0.3">
      <c r="A102" s="109"/>
      <c r="B102" s="117" t="s">
        <v>116</v>
      </c>
      <c r="C102" s="115"/>
      <c r="D102" s="151">
        <v>1.5</v>
      </c>
      <c r="E102" s="110" t="s">
        <v>43</v>
      </c>
      <c r="F102" s="151"/>
      <c r="G102" s="157"/>
      <c r="H102" s="156"/>
      <c r="I102" s="157"/>
      <c r="J102" s="158"/>
      <c r="K102" s="118"/>
    </row>
    <row r="103" spans="1:12" hidden="1" x14ac:dyDescent="0.3">
      <c r="A103" s="109"/>
      <c r="B103" s="117" t="s">
        <v>117</v>
      </c>
      <c r="C103" s="115"/>
      <c r="D103" s="151">
        <v>1.5</v>
      </c>
      <c r="E103" s="110" t="s">
        <v>43</v>
      </c>
      <c r="F103" s="156"/>
      <c r="G103" s="157"/>
      <c r="H103" s="156"/>
      <c r="I103" s="157"/>
      <c r="J103" s="158"/>
      <c r="K103" s="118"/>
    </row>
    <row r="104" spans="1:12" hidden="1" x14ac:dyDescent="0.3">
      <c r="A104" s="109"/>
      <c r="B104" s="117" t="s">
        <v>118</v>
      </c>
      <c r="C104" s="115"/>
      <c r="D104" s="151">
        <v>8.5</v>
      </c>
      <c r="E104" s="110" t="s">
        <v>43</v>
      </c>
      <c r="F104" s="156"/>
      <c r="G104" s="157"/>
      <c r="H104" s="156"/>
      <c r="I104" s="157"/>
      <c r="J104" s="158"/>
      <c r="K104" s="118"/>
    </row>
    <row r="105" spans="1:12" hidden="1" x14ac:dyDescent="0.3">
      <c r="A105" s="109"/>
      <c r="B105" s="117" t="s">
        <v>119</v>
      </c>
      <c r="C105" s="115"/>
      <c r="D105" s="151">
        <v>42</v>
      </c>
      <c r="E105" s="110" t="s">
        <v>17</v>
      </c>
      <c r="F105" s="156"/>
      <c r="G105" s="157"/>
      <c r="H105" s="156"/>
      <c r="I105" s="157"/>
      <c r="J105" s="158"/>
      <c r="K105" s="118"/>
    </row>
    <row r="106" spans="1:12" hidden="1" x14ac:dyDescent="0.3">
      <c r="A106" s="109"/>
      <c r="B106" s="117" t="s">
        <v>52</v>
      </c>
      <c r="C106" s="115"/>
      <c r="D106" s="151">
        <v>21</v>
      </c>
      <c r="E106" s="110" t="s">
        <v>120</v>
      </c>
      <c r="F106" s="151"/>
      <c r="G106" s="157"/>
      <c r="H106" s="156"/>
      <c r="I106" s="157"/>
      <c r="J106" s="158"/>
      <c r="K106" s="118"/>
    </row>
    <row r="107" spans="1:12" hidden="1" x14ac:dyDescent="0.3">
      <c r="A107" s="109"/>
      <c r="B107" s="117" t="s">
        <v>53</v>
      </c>
      <c r="C107" s="115"/>
      <c r="D107" s="151">
        <v>10</v>
      </c>
      <c r="E107" s="110" t="s">
        <v>54</v>
      </c>
      <c r="F107" s="151"/>
      <c r="G107" s="157"/>
      <c r="H107" s="156"/>
      <c r="I107" s="157"/>
      <c r="J107" s="158"/>
      <c r="K107" s="118"/>
      <c r="L107" s="119"/>
    </row>
    <row r="108" spans="1:12" hidden="1" x14ac:dyDescent="0.3">
      <c r="A108" s="109"/>
      <c r="B108" s="117" t="s">
        <v>121</v>
      </c>
      <c r="C108" s="115"/>
      <c r="D108" s="151"/>
      <c r="E108" s="110"/>
      <c r="F108" s="151"/>
      <c r="G108" s="157"/>
      <c r="H108" s="156"/>
      <c r="I108" s="157"/>
      <c r="J108" s="158"/>
      <c r="K108" s="118"/>
    </row>
    <row r="109" spans="1:12" hidden="1" x14ac:dyDescent="0.3">
      <c r="A109" s="109"/>
      <c r="B109" s="117" t="s">
        <v>122</v>
      </c>
      <c r="C109" s="115"/>
      <c r="D109" s="151">
        <v>55</v>
      </c>
      <c r="E109" s="110" t="s">
        <v>54</v>
      </c>
      <c r="F109" s="151"/>
      <c r="G109" s="157"/>
      <c r="H109" s="156"/>
      <c r="I109" s="157"/>
      <c r="J109" s="158"/>
      <c r="K109" s="118"/>
      <c r="L109" s="120"/>
    </row>
    <row r="110" spans="1:12" hidden="1" x14ac:dyDescent="0.3">
      <c r="A110" s="109"/>
      <c r="B110" s="117" t="s">
        <v>123</v>
      </c>
      <c r="C110" s="115"/>
      <c r="D110" s="151">
        <v>239</v>
      </c>
      <c r="E110" s="110" t="s">
        <v>54</v>
      </c>
      <c r="F110" s="151"/>
      <c r="G110" s="157"/>
      <c r="H110" s="156"/>
      <c r="I110" s="157"/>
      <c r="J110" s="158"/>
      <c r="K110" s="118"/>
      <c r="L110" s="120"/>
    </row>
    <row r="111" spans="1:12" hidden="1" x14ac:dyDescent="0.3">
      <c r="A111" s="109"/>
      <c r="B111" s="117" t="s">
        <v>124</v>
      </c>
      <c r="C111" s="115"/>
      <c r="D111" s="151">
        <v>676</v>
      </c>
      <c r="E111" s="110" t="s">
        <v>54</v>
      </c>
      <c r="F111" s="151"/>
      <c r="G111" s="157"/>
      <c r="H111" s="156"/>
      <c r="I111" s="157"/>
      <c r="J111" s="158"/>
      <c r="K111" s="118"/>
      <c r="L111" s="120"/>
    </row>
    <row r="112" spans="1:12" hidden="1" x14ac:dyDescent="0.3">
      <c r="A112" s="109"/>
      <c r="B112" s="117" t="s">
        <v>55</v>
      </c>
      <c r="C112" s="115"/>
      <c r="D112" s="151">
        <v>29</v>
      </c>
      <c r="E112" s="110" t="s">
        <v>54</v>
      </c>
      <c r="F112" s="151"/>
      <c r="G112" s="157"/>
      <c r="H112" s="156"/>
      <c r="I112" s="157"/>
      <c r="J112" s="158"/>
      <c r="K112" s="118"/>
      <c r="L112" s="121"/>
    </row>
    <row r="113" spans="1:12" hidden="1" x14ac:dyDescent="0.3">
      <c r="A113" s="113">
        <v>2</v>
      </c>
      <c r="B113" s="122" t="s">
        <v>18</v>
      </c>
      <c r="C113" s="115"/>
      <c r="D113" s="151"/>
      <c r="E113" s="123"/>
      <c r="F113" s="159"/>
      <c r="G113" s="157"/>
      <c r="H113" s="160"/>
      <c r="I113" s="157"/>
      <c r="J113" s="158"/>
      <c r="K113" s="118"/>
    </row>
    <row r="114" spans="1:12" hidden="1" x14ac:dyDescent="0.3">
      <c r="A114" s="109"/>
      <c r="B114" s="117" t="s">
        <v>125</v>
      </c>
      <c r="C114" s="115"/>
      <c r="D114" s="151">
        <v>35</v>
      </c>
      <c r="E114" s="110" t="s">
        <v>56</v>
      </c>
      <c r="F114" s="151"/>
      <c r="G114" s="157"/>
      <c r="H114" s="156"/>
      <c r="I114" s="157"/>
      <c r="J114" s="158"/>
      <c r="K114" s="124"/>
    </row>
    <row r="115" spans="1:12" hidden="1" x14ac:dyDescent="0.3">
      <c r="A115" s="109"/>
      <c r="B115" s="117" t="s">
        <v>126</v>
      </c>
      <c r="C115" s="115"/>
      <c r="D115" s="151">
        <v>104</v>
      </c>
      <c r="E115" s="110" t="s">
        <v>56</v>
      </c>
      <c r="F115" s="151"/>
      <c r="G115" s="157"/>
      <c r="H115" s="156"/>
      <c r="I115" s="157"/>
      <c r="J115" s="158"/>
      <c r="K115" s="124"/>
    </row>
    <row r="116" spans="1:12" hidden="1" x14ac:dyDescent="0.3">
      <c r="A116" s="109"/>
      <c r="B116" s="117" t="s">
        <v>127</v>
      </c>
      <c r="C116" s="115"/>
      <c r="D116" s="151">
        <v>60</v>
      </c>
      <c r="E116" s="110" t="s">
        <v>56</v>
      </c>
      <c r="F116" s="156"/>
      <c r="G116" s="157"/>
      <c r="H116" s="156"/>
      <c r="I116" s="157"/>
      <c r="J116" s="158"/>
      <c r="K116" s="124"/>
    </row>
    <row r="117" spans="1:12" hidden="1" x14ac:dyDescent="0.3">
      <c r="A117" s="109"/>
      <c r="B117" s="125" t="s">
        <v>128</v>
      </c>
      <c r="C117" s="126"/>
      <c r="D117" s="151">
        <v>424</v>
      </c>
      <c r="E117" s="110" t="s">
        <v>17</v>
      </c>
      <c r="F117" s="156"/>
      <c r="G117" s="157"/>
      <c r="H117" s="156"/>
      <c r="I117" s="157"/>
      <c r="J117" s="158"/>
      <c r="K117" s="124"/>
      <c r="L117" s="127"/>
    </row>
    <row r="118" spans="1:12" hidden="1" x14ac:dyDescent="0.3">
      <c r="A118" s="109"/>
      <c r="B118" s="117" t="s">
        <v>129</v>
      </c>
      <c r="C118" s="115"/>
      <c r="D118" s="151">
        <v>28</v>
      </c>
      <c r="E118" s="110" t="s">
        <v>46</v>
      </c>
      <c r="F118" s="151"/>
      <c r="G118" s="157"/>
      <c r="H118" s="161"/>
      <c r="I118" s="157"/>
      <c r="J118" s="158"/>
      <c r="K118" s="111"/>
    </row>
    <row r="119" spans="1:12" hidden="1" x14ac:dyDescent="0.3">
      <c r="A119" s="109"/>
      <c r="B119" s="117" t="s">
        <v>130</v>
      </c>
      <c r="C119" s="126"/>
      <c r="D119" s="151">
        <v>28</v>
      </c>
      <c r="E119" s="123" t="s">
        <v>46</v>
      </c>
      <c r="F119" s="151"/>
      <c r="G119" s="157"/>
      <c r="H119" s="161"/>
      <c r="I119" s="157"/>
      <c r="J119" s="158"/>
      <c r="K119" s="111"/>
    </row>
    <row r="120" spans="1:12" hidden="1" x14ac:dyDescent="0.3">
      <c r="A120" s="113">
        <v>3</v>
      </c>
      <c r="B120" s="122" t="s">
        <v>15</v>
      </c>
      <c r="C120" s="115"/>
      <c r="D120" s="151"/>
      <c r="E120" s="110"/>
      <c r="F120" s="151"/>
      <c r="G120" s="157"/>
      <c r="H120" s="156"/>
      <c r="I120" s="157"/>
      <c r="J120" s="158"/>
      <c r="K120" s="111"/>
    </row>
    <row r="121" spans="1:12" hidden="1" x14ac:dyDescent="0.3">
      <c r="A121" s="109"/>
      <c r="B121" s="117" t="s">
        <v>131</v>
      </c>
      <c r="C121" s="115"/>
      <c r="D121" s="151">
        <v>328</v>
      </c>
      <c r="E121" s="110" t="s">
        <v>17</v>
      </c>
      <c r="F121" s="151"/>
      <c r="G121" s="157"/>
      <c r="H121" s="156"/>
      <c r="I121" s="157"/>
      <c r="J121" s="158"/>
      <c r="K121" s="111"/>
    </row>
    <row r="122" spans="1:12" x14ac:dyDescent="0.3">
      <c r="A122" s="112"/>
      <c r="B122" s="231"/>
      <c r="C122" s="231"/>
      <c r="D122" s="232"/>
      <c r="E122" s="233"/>
      <c r="F122" s="232"/>
      <c r="G122" s="232"/>
      <c r="H122" s="234"/>
      <c r="J122" s="236"/>
      <c r="K122" s="237"/>
    </row>
    <row r="123" spans="1:12" x14ac:dyDescent="0.3">
      <c r="A123" s="112"/>
      <c r="B123" s="231"/>
      <c r="C123" s="231"/>
      <c r="D123" s="232"/>
      <c r="E123" s="233"/>
      <c r="F123" s="232"/>
      <c r="G123" s="232"/>
      <c r="H123" s="234"/>
      <c r="J123" s="236"/>
      <c r="K123" s="237"/>
    </row>
    <row r="124" spans="1:12" ht="21" x14ac:dyDescent="0.45">
      <c r="A124" s="112"/>
      <c r="B124" s="231"/>
      <c r="C124" s="231"/>
      <c r="D124" s="232"/>
      <c r="E124" s="233"/>
      <c r="F124" s="232"/>
      <c r="G124" s="232"/>
      <c r="H124" s="238"/>
      <c r="I124" s="232"/>
      <c r="J124" s="236"/>
      <c r="K124" s="239"/>
    </row>
    <row r="125" spans="1:12" x14ac:dyDescent="0.3">
      <c r="A125" s="112"/>
      <c r="B125" s="231"/>
      <c r="C125" s="231"/>
      <c r="D125" s="232"/>
      <c r="E125" s="233"/>
      <c r="F125" s="232"/>
      <c r="G125" s="232"/>
      <c r="H125" s="238"/>
      <c r="I125" s="232"/>
      <c r="J125" s="236"/>
    </row>
    <row r="126" spans="1:12" x14ac:dyDescent="0.3">
      <c r="A126" s="112"/>
      <c r="B126" s="231"/>
      <c r="C126" s="231"/>
      <c r="D126" s="232"/>
      <c r="E126" s="233"/>
      <c r="F126" s="232"/>
      <c r="G126" s="232"/>
      <c r="H126" s="238"/>
      <c r="I126" s="232"/>
      <c r="J126" s="236"/>
    </row>
    <row r="127" spans="1:12" x14ac:dyDescent="0.3">
      <c r="A127" s="112"/>
      <c r="B127" s="231"/>
      <c r="C127" s="231"/>
      <c r="D127" s="232"/>
      <c r="E127" s="233"/>
      <c r="F127" s="232"/>
      <c r="G127" s="232"/>
      <c r="H127" s="238"/>
      <c r="I127" s="232"/>
      <c r="J127" s="236"/>
    </row>
    <row r="128" spans="1:12" x14ac:dyDescent="0.3">
      <c r="A128" s="112"/>
      <c r="B128" s="231"/>
      <c r="C128" s="231"/>
      <c r="D128" s="232"/>
      <c r="E128" s="233"/>
      <c r="F128" s="232"/>
      <c r="G128" s="232"/>
      <c r="H128" s="238"/>
      <c r="I128" s="232"/>
      <c r="J128" s="236"/>
    </row>
    <row r="129" spans="1:10" x14ac:dyDescent="0.3">
      <c r="A129" s="112"/>
      <c r="B129" s="231"/>
      <c r="C129" s="231"/>
      <c r="D129" s="232"/>
      <c r="E129" s="233"/>
      <c r="F129" s="232"/>
      <c r="G129" s="232"/>
      <c r="H129" s="238"/>
      <c r="I129" s="232"/>
      <c r="J129" s="236"/>
    </row>
    <row r="130" spans="1:10" x14ac:dyDescent="0.3">
      <c r="A130" s="112"/>
      <c r="B130" s="231"/>
      <c r="C130" s="231"/>
      <c r="D130" s="232"/>
      <c r="E130" s="233"/>
      <c r="F130" s="232"/>
      <c r="G130" s="232"/>
      <c r="H130" s="238"/>
      <c r="I130" s="232"/>
      <c r="J130" s="236"/>
    </row>
    <row r="131" spans="1:10" x14ac:dyDescent="0.3">
      <c r="A131" s="112"/>
      <c r="B131" s="231"/>
      <c r="C131" s="231"/>
      <c r="D131" s="232"/>
      <c r="E131" s="233"/>
      <c r="F131" s="232"/>
      <c r="G131" s="232"/>
      <c r="H131" s="238"/>
      <c r="I131" s="232"/>
      <c r="J131" s="236"/>
    </row>
    <row r="132" spans="1:10" x14ac:dyDescent="0.3">
      <c r="A132" s="112"/>
      <c r="B132" s="231"/>
      <c r="C132" s="231"/>
      <c r="D132" s="232"/>
      <c r="E132" s="233"/>
      <c r="F132" s="232"/>
      <c r="G132" s="232"/>
      <c r="H132" s="238"/>
      <c r="I132" s="232"/>
      <c r="J132" s="236"/>
    </row>
    <row r="133" spans="1:10" x14ac:dyDescent="0.3">
      <c r="A133" s="112"/>
      <c r="B133" s="231"/>
      <c r="C133" s="231"/>
      <c r="D133" s="232"/>
      <c r="E133" s="233"/>
      <c r="F133" s="232"/>
      <c r="G133" s="232"/>
      <c r="H133" s="238"/>
      <c r="I133" s="232"/>
      <c r="J133" s="236"/>
    </row>
    <row r="134" spans="1:10" x14ac:dyDescent="0.3">
      <c r="A134" s="112"/>
      <c r="B134" s="231"/>
      <c r="C134" s="231"/>
      <c r="D134" s="232"/>
      <c r="E134" s="233"/>
      <c r="F134" s="232"/>
      <c r="G134" s="232"/>
      <c r="H134" s="238"/>
      <c r="I134" s="232"/>
      <c r="J134" s="236"/>
    </row>
    <row r="135" spans="1:10" x14ac:dyDescent="0.3">
      <c r="A135" s="112"/>
      <c r="B135" s="231"/>
      <c r="C135" s="231"/>
      <c r="D135" s="232"/>
      <c r="E135" s="233"/>
      <c r="F135" s="232"/>
      <c r="G135" s="232"/>
      <c r="H135" s="238"/>
      <c r="I135" s="232"/>
      <c r="J135" s="236"/>
    </row>
    <row r="136" spans="1:10" x14ac:dyDescent="0.3">
      <c r="A136" s="112"/>
      <c r="B136" s="231"/>
      <c r="C136" s="231"/>
      <c r="D136" s="232"/>
      <c r="E136" s="233"/>
      <c r="F136" s="232"/>
      <c r="G136" s="232"/>
      <c r="H136" s="238"/>
      <c r="I136" s="232"/>
      <c r="J136" s="236"/>
    </row>
    <row r="137" spans="1:10" x14ac:dyDescent="0.3">
      <c r="A137" s="112"/>
      <c r="B137" s="231"/>
      <c r="C137" s="231"/>
      <c r="D137" s="232"/>
      <c r="E137" s="233"/>
      <c r="F137" s="232"/>
      <c r="G137" s="232"/>
      <c r="H137" s="238"/>
      <c r="I137" s="232"/>
      <c r="J137" s="236"/>
    </row>
    <row r="138" spans="1:10" x14ac:dyDescent="0.3">
      <c r="A138" s="112"/>
      <c r="B138" s="231"/>
      <c r="C138" s="231"/>
      <c r="D138" s="232"/>
      <c r="E138" s="233"/>
      <c r="F138" s="232"/>
      <c r="G138" s="232"/>
      <c r="H138" s="238"/>
      <c r="I138" s="232"/>
      <c r="J138" s="236"/>
    </row>
    <row r="139" spans="1:10" x14ac:dyDescent="0.3">
      <c r="A139" s="112"/>
      <c r="B139" s="231"/>
      <c r="C139" s="231"/>
      <c r="D139" s="232"/>
      <c r="E139" s="233"/>
      <c r="F139" s="232"/>
      <c r="G139" s="232"/>
      <c r="H139" s="238"/>
      <c r="I139" s="232"/>
      <c r="J139" s="236"/>
    </row>
    <row r="140" spans="1:10" x14ac:dyDescent="0.3">
      <c r="A140" s="112"/>
      <c r="B140" s="231"/>
      <c r="C140" s="231"/>
      <c r="D140" s="232"/>
      <c r="E140" s="233"/>
      <c r="F140" s="232"/>
      <c r="G140" s="232"/>
      <c r="H140" s="238"/>
      <c r="I140" s="232"/>
      <c r="J140" s="236"/>
    </row>
    <row r="141" spans="1:10" x14ac:dyDescent="0.3">
      <c r="A141" s="112"/>
      <c r="B141" s="231"/>
      <c r="C141" s="231"/>
      <c r="D141" s="232"/>
      <c r="E141" s="233"/>
      <c r="F141" s="232"/>
      <c r="G141" s="232"/>
      <c r="H141" s="238"/>
      <c r="I141" s="232"/>
      <c r="J141" s="236"/>
    </row>
    <row r="142" spans="1:10" x14ac:dyDescent="0.3">
      <c r="A142" s="112"/>
      <c r="B142" s="231"/>
      <c r="C142" s="231"/>
      <c r="D142" s="232"/>
      <c r="E142" s="233"/>
      <c r="F142" s="232"/>
      <c r="G142" s="232"/>
      <c r="H142" s="238"/>
      <c r="I142" s="232"/>
      <c r="J142" s="236"/>
    </row>
    <row r="143" spans="1:10" x14ac:dyDescent="0.3">
      <c r="A143" s="112"/>
      <c r="B143" s="231"/>
      <c r="C143" s="231"/>
      <c r="D143" s="232"/>
      <c r="E143" s="233"/>
      <c r="F143" s="232"/>
      <c r="G143" s="232"/>
      <c r="H143" s="238"/>
      <c r="I143" s="232"/>
      <c r="J143" s="236"/>
    </row>
    <row r="144" spans="1:10" x14ac:dyDescent="0.3">
      <c r="A144" s="112"/>
      <c r="B144" s="231"/>
      <c r="C144" s="231"/>
      <c r="D144" s="232"/>
      <c r="E144" s="233"/>
      <c r="F144" s="232"/>
      <c r="G144" s="232"/>
      <c r="H144" s="238"/>
      <c r="I144" s="232"/>
      <c r="J144" s="236"/>
    </row>
    <row r="145" spans="1:10" x14ac:dyDescent="0.3">
      <c r="A145" s="112"/>
      <c r="B145" s="231"/>
      <c r="C145" s="231"/>
      <c r="D145" s="232"/>
      <c r="E145" s="233"/>
      <c r="F145" s="232"/>
      <c r="G145" s="232"/>
      <c r="H145" s="238"/>
      <c r="I145" s="232"/>
      <c r="J145" s="236"/>
    </row>
    <row r="146" spans="1:10" x14ac:dyDescent="0.3">
      <c r="A146" s="112"/>
      <c r="B146" s="231"/>
      <c r="C146" s="231"/>
      <c r="D146" s="232"/>
      <c r="E146" s="233"/>
      <c r="F146" s="232"/>
      <c r="G146" s="232"/>
      <c r="H146" s="238"/>
      <c r="I146" s="232"/>
      <c r="J146" s="236"/>
    </row>
    <row r="147" spans="1:10" x14ac:dyDescent="0.3">
      <c r="A147" s="112"/>
      <c r="B147" s="231"/>
      <c r="C147" s="231"/>
      <c r="D147" s="232"/>
      <c r="E147" s="233"/>
      <c r="F147" s="232"/>
      <c r="G147" s="232"/>
      <c r="H147" s="238"/>
      <c r="I147" s="232"/>
      <c r="J147" s="236"/>
    </row>
    <row r="148" spans="1:10" x14ac:dyDescent="0.3">
      <c r="A148" s="112"/>
      <c r="B148" s="231"/>
      <c r="C148" s="231"/>
      <c r="D148" s="232"/>
      <c r="E148" s="233"/>
      <c r="F148" s="232"/>
      <c r="G148" s="232"/>
      <c r="H148" s="238"/>
      <c r="I148" s="232"/>
      <c r="J148" s="236"/>
    </row>
    <row r="149" spans="1:10" x14ac:dyDescent="0.3">
      <c r="A149" s="112"/>
      <c r="B149" s="231"/>
      <c r="C149" s="231"/>
      <c r="D149" s="232"/>
      <c r="E149" s="233"/>
      <c r="F149" s="232"/>
      <c r="G149" s="232"/>
      <c r="H149" s="238"/>
      <c r="I149" s="232"/>
      <c r="J149" s="236"/>
    </row>
    <row r="150" spans="1:10" x14ac:dyDescent="0.3">
      <c r="A150" s="112"/>
      <c r="B150" s="231"/>
      <c r="C150" s="231"/>
      <c r="D150" s="232"/>
      <c r="E150" s="233"/>
      <c r="F150" s="232"/>
      <c r="G150" s="232"/>
      <c r="H150" s="238"/>
      <c r="I150" s="232"/>
      <c r="J150" s="236"/>
    </row>
  </sheetData>
  <mergeCells count="37">
    <mergeCell ref="B9:C9"/>
    <mergeCell ref="B32:C32"/>
    <mergeCell ref="B33:C33"/>
    <mergeCell ref="B56:C56"/>
    <mergeCell ref="A1:K1"/>
    <mergeCell ref="A7:A8"/>
    <mergeCell ref="B7:C8"/>
    <mergeCell ref="D7:D8"/>
    <mergeCell ref="E7:E8"/>
    <mergeCell ref="F7:G7"/>
    <mergeCell ref="H7:I7"/>
    <mergeCell ref="K7:K8"/>
    <mergeCell ref="A5:H5"/>
    <mergeCell ref="F6:G6"/>
    <mergeCell ref="B76:C76"/>
    <mergeCell ref="B49:C49"/>
    <mergeCell ref="B50:C50"/>
    <mergeCell ref="B72:C72"/>
    <mergeCell ref="B73:C73"/>
    <mergeCell ref="B66:C66"/>
    <mergeCell ref="B69:C69"/>
    <mergeCell ref="B63:C63"/>
    <mergeCell ref="B78:C78"/>
    <mergeCell ref="B83:C83"/>
    <mergeCell ref="B85:C85"/>
    <mergeCell ref="B98:C98"/>
    <mergeCell ref="B99:C99"/>
    <mergeCell ref="B94:C94"/>
    <mergeCell ref="B96:C96"/>
    <mergeCell ref="B86:C86"/>
    <mergeCell ref="B87:C87"/>
    <mergeCell ref="B88:C88"/>
    <mergeCell ref="B91:C91"/>
    <mergeCell ref="B92:C92"/>
    <mergeCell ref="B90:C90"/>
    <mergeCell ref="B89:C89"/>
    <mergeCell ref="B93:C93"/>
  </mergeCells>
  <pageMargins left="0.98425196850393704" right="0" top="0.39370078740157483" bottom="0.31496062992125984" header="0.19685039370078741" footer="0"/>
  <pageSetup paperSize="9" scale="98" orientation="landscape" horizontalDpi="300" verticalDpi="300" r:id="rId1"/>
  <headerFooter alignWithMargins="0">
    <oddHeader>&amp;Rแบบ ปร.4 (ก) 21 /34</oddHeader>
  </headerFooter>
  <rowBreaks count="2" manualBreakCount="2">
    <brk id="49" max="10" man="1"/>
    <brk id="72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A1:Q99"/>
  <sheetViews>
    <sheetView view="pageLayout" topLeftCell="A92" zoomScaleNormal="100" zoomScaleSheetLayoutView="100" workbookViewId="0">
      <selection activeCell="K17" sqref="K17"/>
    </sheetView>
  </sheetViews>
  <sheetFormatPr defaultRowHeight="18.75" x14ac:dyDescent="0.3"/>
  <cols>
    <col min="1" max="11" width="15.7109375" style="167" customWidth="1"/>
    <col min="12" max="16" width="9.28515625" style="167" bestFit="1" customWidth="1"/>
    <col min="17" max="17" width="11.5703125" style="167" bestFit="1" customWidth="1"/>
    <col min="18" max="16384" width="9.140625" style="167"/>
  </cols>
  <sheetData>
    <row r="1" spans="1:11" x14ac:dyDescent="0.3">
      <c r="A1" s="917" t="s">
        <v>157</v>
      </c>
      <c r="B1" s="917"/>
      <c r="C1" s="917"/>
      <c r="D1" s="917"/>
      <c r="E1" s="917"/>
      <c r="F1" s="917"/>
      <c r="G1" s="917"/>
      <c r="H1" s="917"/>
      <c r="I1" s="917"/>
      <c r="J1" s="917"/>
      <c r="K1" s="917"/>
    </row>
    <row r="2" spans="1:11" x14ac:dyDescent="0.3">
      <c r="A2" s="162" t="s">
        <v>158</v>
      </c>
      <c r="B2" s="163"/>
      <c r="C2" s="164" t="s">
        <v>49</v>
      </c>
      <c r="D2" s="162"/>
      <c r="E2" s="162"/>
      <c r="F2" s="278"/>
      <c r="G2" s="162"/>
      <c r="H2" s="162"/>
      <c r="I2" s="162"/>
      <c r="J2" s="162"/>
      <c r="K2" s="162"/>
    </row>
    <row r="3" spans="1:11" x14ac:dyDescent="0.3">
      <c r="A3" s="166" t="s">
        <v>159</v>
      </c>
      <c r="B3" s="166"/>
      <c r="C3" s="167" t="s">
        <v>225</v>
      </c>
      <c r="D3" s="166"/>
      <c r="E3" s="166"/>
      <c r="F3" s="279"/>
      <c r="G3" s="166"/>
      <c r="H3" s="166"/>
      <c r="I3" s="166"/>
      <c r="J3" s="166"/>
      <c r="K3" s="166"/>
    </row>
    <row r="4" spans="1:11" x14ac:dyDescent="0.3">
      <c r="A4" s="166" t="s">
        <v>160</v>
      </c>
      <c r="B4" s="166"/>
      <c r="C4" s="169" t="s">
        <v>113</v>
      </c>
      <c r="D4" s="166"/>
      <c r="E4" s="170" t="s">
        <v>22</v>
      </c>
      <c r="F4" s="171" t="s">
        <v>682</v>
      </c>
      <c r="G4" s="166"/>
      <c r="H4" s="171"/>
      <c r="I4" s="280"/>
      <c r="J4" s="280"/>
      <c r="K4" s="166"/>
    </row>
    <row r="5" spans="1:11" x14ac:dyDescent="0.3">
      <c r="A5" s="928"/>
      <c r="B5" s="928"/>
      <c r="C5" s="928"/>
      <c r="D5" s="928"/>
      <c r="E5" s="928"/>
      <c r="F5" s="928"/>
      <c r="G5" s="928"/>
      <c r="H5" s="171"/>
      <c r="I5" s="281"/>
      <c r="J5" s="282"/>
    </row>
    <row r="6" spans="1:11" ht="19.5" thickBot="1" x14ac:dyDescent="0.35">
      <c r="A6" s="175"/>
      <c r="B6" s="175"/>
      <c r="C6" s="176"/>
      <c r="D6" s="176"/>
      <c r="E6" s="178" t="str">
        <f>ปร.4สรุป!E6</f>
        <v>เมื่อวันที่</v>
      </c>
      <c r="F6" s="929"/>
      <c r="G6" s="929"/>
      <c r="H6" s="284"/>
      <c r="I6" s="173"/>
      <c r="J6" s="285"/>
      <c r="K6" s="180" t="s">
        <v>161</v>
      </c>
    </row>
    <row r="7" spans="1:11" ht="19.5" thickTop="1" x14ac:dyDescent="0.3">
      <c r="A7" s="918" t="s">
        <v>0</v>
      </c>
      <c r="B7" s="920" t="s">
        <v>1</v>
      </c>
      <c r="C7" s="921"/>
      <c r="D7" s="924" t="s">
        <v>2</v>
      </c>
      <c r="E7" s="924" t="s">
        <v>3</v>
      </c>
      <c r="F7" s="926" t="s">
        <v>4</v>
      </c>
      <c r="G7" s="927"/>
      <c r="H7" s="926" t="s">
        <v>8</v>
      </c>
      <c r="I7" s="927"/>
      <c r="J7" s="286" t="s">
        <v>19</v>
      </c>
      <c r="K7" s="924" t="s">
        <v>6</v>
      </c>
    </row>
    <row r="8" spans="1:11" ht="19.5" thickBot="1" x14ac:dyDescent="0.35">
      <c r="A8" s="919"/>
      <c r="B8" s="922"/>
      <c r="C8" s="923"/>
      <c r="D8" s="925"/>
      <c r="E8" s="925"/>
      <c r="F8" s="287" t="s">
        <v>21</v>
      </c>
      <c r="G8" s="288" t="s">
        <v>7</v>
      </c>
      <c r="H8" s="288" t="s">
        <v>21</v>
      </c>
      <c r="I8" s="288" t="s">
        <v>7</v>
      </c>
      <c r="J8" s="289" t="s">
        <v>5</v>
      </c>
      <c r="K8" s="925"/>
    </row>
    <row r="9" spans="1:11" ht="19.5" thickTop="1" x14ac:dyDescent="0.3">
      <c r="A9" s="290">
        <v>4</v>
      </c>
      <c r="B9" s="952" t="s">
        <v>228</v>
      </c>
      <c r="C9" s="953"/>
      <c r="D9" s="291"/>
      <c r="E9" s="290"/>
      <c r="F9" s="292"/>
      <c r="G9" s="293"/>
      <c r="H9" s="294"/>
      <c r="I9" s="295"/>
      <c r="J9" s="296"/>
      <c r="K9" s="290"/>
    </row>
    <row r="10" spans="1:11" x14ac:dyDescent="0.3">
      <c r="A10" s="297"/>
      <c r="B10" s="958" t="s">
        <v>13</v>
      </c>
      <c r="C10" s="959"/>
      <c r="D10" s="298"/>
      <c r="E10" s="302"/>
      <c r="F10" s="298"/>
      <c r="G10" s="299"/>
      <c r="H10" s="300"/>
      <c r="I10" s="299"/>
      <c r="J10" s="301"/>
      <c r="K10" s="300"/>
    </row>
    <row r="11" spans="1:11" x14ac:dyDescent="0.3">
      <c r="A11" s="302"/>
      <c r="B11" s="308" t="s">
        <v>134</v>
      </c>
      <c r="C11" s="407"/>
      <c r="D11" s="420">
        <f>Sheetโครงสร้างห้องน้ำ!E75</f>
        <v>23.56</v>
      </c>
      <c r="E11" s="302" t="s">
        <v>43</v>
      </c>
      <c r="F11" s="303"/>
      <c r="G11" s="304"/>
      <c r="H11" s="303"/>
      <c r="I11" s="304"/>
      <c r="J11" s="305"/>
      <c r="K11" s="300"/>
    </row>
    <row r="12" spans="1:11" x14ac:dyDescent="0.3">
      <c r="A12" s="302"/>
      <c r="B12" s="308" t="s">
        <v>135</v>
      </c>
      <c r="C12" s="407"/>
      <c r="D12" s="420">
        <f>Sheetโครงสร้างห้องน้ำ!E76</f>
        <v>5.49</v>
      </c>
      <c r="E12" s="302" t="s">
        <v>43</v>
      </c>
      <c r="F12" s="307"/>
      <c r="G12" s="304"/>
      <c r="H12" s="303"/>
      <c r="I12" s="304"/>
      <c r="J12" s="305"/>
      <c r="K12" s="300"/>
    </row>
    <row r="13" spans="1:11" x14ac:dyDescent="0.3">
      <c r="A13" s="302"/>
      <c r="B13" s="308" t="s">
        <v>136</v>
      </c>
      <c r="C13" s="407"/>
      <c r="D13" s="420">
        <f>Sheetโครงสร้างห้องน้ำ!E77</f>
        <v>5.64</v>
      </c>
      <c r="E13" s="302" t="s">
        <v>43</v>
      </c>
      <c r="F13" s="306"/>
      <c r="G13" s="304"/>
      <c r="H13" s="303"/>
      <c r="I13" s="304"/>
      <c r="J13" s="305"/>
      <c r="K13" s="300"/>
    </row>
    <row r="14" spans="1:11" x14ac:dyDescent="0.3">
      <c r="A14" s="302"/>
      <c r="B14" s="308" t="s">
        <v>137</v>
      </c>
      <c r="C14" s="407"/>
      <c r="D14" s="420">
        <f>Sheetโครงสร้างห้องน้ำ!E85</f>
        <v>16.399999999999999</v>
      </c>
      <c r="E14" s="302" t="s">
        <v>43</v>
      </c>
      <c r="F14" s="307"/>
      <c r="G14" s="304"/>
      <c r="H14" s="303"/>
      <c r="I14" s="304"/>
      <c r="J14" s="305"/>
      <c r="K14" s="300"/>
    </row>
    <row r="15" spans="1:11" x14ac:dyDescent="0.3">
      <c r="A15" s="302"/>
      <c r="B15" s="308" t="s">
        <v>138</v>
      </c>
      <c r="C15" s="407"/>
      <c r="D15" s="420">
        <f>Sheetโครงสร้างห้องน้ำ!E86</f>
        <v>84.5</v>
      </c>
      <c r="E15" s="302" t="s">
        <v>17</v>
      </c>
      <c r="F15" s="306"/>
      <c r="G15" s="304"/>
      <c r="H15" s="303"/>
      <c r="I15" s="304"/>
      <c r="J15" s="305"/>
      <c r="K15" s="300"/>
    </row>
    <row r="16" spans="1:11" x14ac:dyDescent="0.3">
      <c r="A16" s="300"/>
      <c r="B16" s="117" t="s">
        <v>294</v>
      </c>
      <c r="C16" s="407"/>
      <c r="D16" s="420">
        <f>ROUNDDOWN(D15*0.8,2)</f>
        <v>67.599999999999994</v>
      </c>
      <c r="E16" s="302" t="s">
        <v>120</v>
      </c>
      <c r="F16" s="307"/>
      <c r="G16" s="304"/>
      <c r="H16" s="303"/>
      <c r="I16" s="304"/>
      <c r="J16" s="305"/>
      <c r="K16" s="300"/>
    </row>
    <row r="17" spans="1:17" x14ac:dyDescent="0.3">
      <c r="A17" s="300"/>
      <c r="B17" s="308" t="s">
        <v>302</v>
      </c>
      <c r="C17" s="407"/>
      <c r="D17" s="420">
        <f>ROUNDDOWN(D16*0.3,2)</f>
        <v>20.28</v>
      </c>
      <c r="E17" s="302" t="s">
        <v>120</v>
      </c>
      <c r="F17" s="307"/>
      <c r="G17" s="304"/>
      <c r="H17" s="303"/>
      <c r="I17" s="304"/>
      <c r="J17" s="305"/>
      <c r="K17" s="300"/>
    </row>
    <row r="18" spans="1:17" x14ac:dyDescent="0.3">
      <c r="A18" s="300"/>
      <c r="B18" s="308" t="s">
        <v>139</v>
      </c>
      <c r="C18" s="407"/>
      <c r="D18" s="420">
        <f>ROUNDDOWN(D15*0.25,2)</f>
        <v>21.12</v>
      </c>
      <c r="E18" s="302" t="s">
        <v>54</v>
      </c>
      <c r="F18" s="307"/>
      <c r="G18" s="304"/>
      <c r="H18" s="303"/>
      <c r="I18" s="304"/>
      <c r="J18" s="305"/>
      <c r="K18" s="300"/>
    </row>
    <row r="19" spans="1:17" x14ac:dyDescent="0.3">
      <c r="A19" s="302"/>
      <c r="B19" s="308" t="s">
        <v>140</v>
      </c>
      <c r="C19" s="407"/>
      <c r="D19" s="298"/>
      <c r="E19" s="302"/>
      <c r="F19" s="307"/>
      <c r="G19" s="304"/>
      <c r="H19" s="303"/>
      <c r="I19" s="304"/>
      <c r="J19" s="305"/>
      <c r="K19" s="300"/>
    </row>
    <row r="20" spans="1:17" x14ac:dyDescent="0.3">
      <c r="A20" s="300"/>
      <c r="B20" s="117" t="s">
        <v>141</v>
      </c>
      <c r="C20" s="126"/>
      <c r="D20" s="298">
        <f>Sheetโครงสร้างห้องน้ำ!E82</f>
        <v>213.05</v>
      </c>
      <c r="E20" s="302" t="s">
        <v>54</v>
      </c>
      <c r="F20" s="307"/>
      <c r="G20" s="304"/>
      <c r="H20" s="303"/>
      <c r="I20" s="304"/>
      <c r="J20" s="305"/>
      <c r="K20" s="300"/>
    </row>
    <row r="21" spans="1:17" x14ac:dyDescent="0.3">
      <c r="A21" s="300"/>
      <c r="B21" s="117" t="s">
        <v>142</v>
      </c>
      <c r="C21" s="126"/>
      <c r="D21" s="298">
        <f>Sheetโครงสร้างห้องน้ำ!E81</f>
        <v>694.4</v>
      </c>
      <c r="E21" s="302" t="s">
        <v>54</v>
      </c>
      <c r="F21" s="307"/>
      <c r="G21" s="304"/>
      <c r="H21" s="303"/>
      <c r="I21" s="304"/>
      <c r="J21" s="305"/>
      <c r="K21" s="300"/>
    </row>
    <row r="22" spans="1:17" x14ac:dyDescent="0.3">
      <c r="A22" s="300"/>
      <c r="B22" s="117" t="s">
        <v>143</v>
      </c>
      <c r="C22" s="126"/>
      <c r="D22" s="298">
        <f>Sheetโครงสร้างห้องน้ำ!E80</f>
        <v>178.09</v>
      </c>
      <c r="E22" s="302" t="s">
        <v>54</v>
      </c>
      <c r="F22" s="307"/>
      <c r="G22" s="304"/>
      <c r="H22" s="303"/>
      <c r="I22" s="304"/>
      <c r="J22" s="305"/>
      <c r="K22" s="300"/>
    </row>
    <row r="23" spans="1:17" x14ac:dyDescent="0.3">
      <c r="A23" s="300"/>
      <c r="B23" s="117" t="s">
        <v>144</v>
      </c>
      <c r="C23" s="126"/>
      <c r="D23" s="298">
        <f>Sheetโครงสร้างห้องน้ำ!E79</f>
        <v>630.55999999999995</v>
      </c>
      <c r="E23" s="302" t="s">
        <v>54</v>
      </c>
      <c r="F23" s="307"/>
      <c r="G23" s="304"/>
      <c r="H23" s="303"/>
      <c r="I23" s="304"/>
      <c r="J23" s="305"/>
      <c r="K23" s="300"/>
    </row>
    <row r="24" spans="1:17" x14ac:dyDescent="0.3">
      <c r="A24" s="300"/>
      <c r="B24" s="308" t="s">
        <v>145</v>
      </c>
      <c r="C24" s="407"/>
      <c r="D24" s="298">
        <f>SUM(D20:D23)*0.03</f>
        <v>51.482999999999997</v>
      </c>
      <c r="E24" s="302" t="s">
        <v>54</v>
      </c>
      <c r="F24" s="307"/>
      <c r="G24" s="304"/>
      <c r="H24" s="303"/>
      <c r="I24" s="304"/>
      <c r="J24" s="305"/>
      <c r="K24" s="300"/>
    </row>
    <row r="25" spans="1:17" x14ac:dyDescent="0.3">
      <c r="A25" s="309"/>
      <c r="B25" s="1012" t="s">
        <v>18</v>
      </c>
      <c r="C25" s="1013"/>
      <c r="D25" s="420"/>
      <c r="E25" s="406"/>
      <c r="F25" s="307"/>
      <c r="G25" s="310"/>
      <c r="H25" s="306"/>
      <c r="I25" s="310"/>
      <c r="J25" s="311"/>
      <c r="K25" s="312"/>
    </row>
    <row r="26" spans="1:17" x14ac:dyDescent="0.3">
      <c r="A26" s="309"/>
      <c r="B26" s="210" t="s">
        <v>75</v>
      </c>
      <c r="C26" s="525"/>
      <c r="D26" s="420">
        <f>ROUNDDOWN(Q29,0)</f>
        <v>1806</v>
      </c>
      <c r="E26" s="302" t="s">
        <v>54</v>
      </c>
      <c r="F26" s="422"/>
      <c r="G26" s="526"/>
      <c r="H26" s="306"/>
      <c r="I26" s="527"/>
      <c r="J26" s="528"/>
      <c r="K26" s="312"/>
    </row>
    <row r="27" spans="1:17" x14ac:dyDescent="0.3">
      <c r="A27" s="309"/>
      <c r="B27" s="414" t="s">
        <v>127</v>
      </c>
      <c r="C27" s="415"/>
      <c r="D27" s="420">
        <f>Sheetโครงสร้างห้องน้ำ!H89</f>
        <v>16</v>
      </c>
      <c r="E27" s="406" t="s">
        <v>56</v>
      </c>
      <c r="F27" s="422"/>
      <c r="G27" s="527"/>
      <c r="H27" s="306"/>
      <c r="I27" s="527"/>
      <c r="J27" s="528"/>
      <c r="K27" s="312"/>
      <c r="L27" s="167">
        <v>0.53</v>
      </c>
      <c r="M27" s="167">
        <f>D27*L27*6</f>
        <v>50.88</v>
      </c>
      <c r="N27" s="167">
        <f>ROUNDDOWN(M27,0)</f>
        <v>50</v>
      </c>
      <c r="P27" s="167">
        <v>6.13</v>
      </c>
      <c r="Q27" s="173">
        <f>D27*P27*6</f>
        <v>588.48</v>
      </c>
    </row>
    <row r="28" spans="1:17" x14ac:dyDescent="0.3">
      <c r="A28" s="309"/>
      <c r="B28" s="414" t="s">
        <v>76</v>
      </c>
      <c r="C28" s="415"/>
      <c r="D28" s="420">
        <f>Sheetโครงสร้างห้องน้ำ!H97</f>
        <v>50</v>
      </c>
      <c r="E28" s="406" t="s">
        <v>56</v>
      </c>
      <c r="F28" s="306"/>
      <c r="G28" s="310"/>
      <c r="H28" s="306"/>
      <c r="I28" s="310"/>
      <c r="J28" s="311"/>
      <c r="K28" s="312"/>
      <c r="L28" s="167">
        <v>0.48</v>
      </c>
      <c r="M28" s="167">
        <f>D28*L28*6</f>
        <v>144</v>
      </c>
      <c r="N28" s="167">
        <f>ROUNDDOWN(M28,0)</f>
        <v>144</v>
      </c>
      <c r="O28" s="167">
        <f>N27+N28</f>
        <v>194</v>
      </c>
      <c r="P28" s="167">
        <v>4.0599999999999996</v>
      </c>
      <c r="Q28" s="173">
        <f>D28*P28*6</f>
        <v>1217.9999999999998</v>
      </c>
    </row>
    <row r="29" spans="1:17" x14ac:dyDescent="0.3">
      <c r="A29" s="309"/>
      <c r="B29" s="994" t="s">
        <v>215</v>
      </c>
      <c r="C29" s="995"/>
      <c r="D29" s="420">
        <v>124</v>
      </c>
      <c r="E29" s="302" t="s">
        <v>17</v>
      </c>
      <c r="F29" s="306"/>
      <c r="G29" s="310"/>
      <c r="H29" s="306"/>
      <c r="I29" s="310"/>
      <c r="J29" s="311"/>
      <c r="K29" s="312"/>
      <c r="Q29" s="529">
        <f>Q27+Q28</f>
        <v>1806.4799999999998</v>
      </c>
    </row>
    <row r="30" spans="1:17" x14ac:dyDescent="0.3">
      <c r="A30" s="406"/>
      <c r="B30" s="414" t="s">
        <v>214</v>
      </c>
      <c r="C30" s="415"/>
      <c r="D30" s="420">
        <v>73</v>
      </c>
      <c r="E30" s="406" t="s">
        <v>56</v>
      </c>
      <c r="F30" s="307"/>
      <c r="G30" s="310"/>
      <c r="H30" s="306"/>
      <c r="I30" s="310"/>
      <c r="J30" s="311"/>
      <c r="K30" s="312"/>
    </row>
    <row r="31" spans="1:17" x14ac:dyDescent="0.3">
      <c r="A31" s="406"/>
      <c r="B31" s="214" t="s">
        <v>218</v>
      </c>
      <c r="C31" s="415"/>
      <c r="D31" s="420">
        <v>63</v>
      </c>
      <c r="E31" s="215" t="s">
        <v>57</v>
      </c>
      <c r="F31" s="423"/>
      <c r="G31" s="310"/>
      <c r="H31" s="306"/>
      <c r="I31" s="310"/>
      <c r="J31" s="311"/>
      <c r="K31" s="312"/>
    </row>
    <row r="32" spans="1:17" x14ac:dyDescent="0.3">
      <c r="A32" s="406"/>
      <c r="B32" s="214" t="s">
        <v>223</v>
      </c>
      <c r="C32" s="415"/>
      <c r="D32" s="420"/>
      <c r="E32" s="215"/>
      <c r="F32" s="423"/>
      <c r="G32" s="310"/>
      <c r="H32" s="306"/>
      <c r="I32" s="310"/>
      <c r="J32" s="311"/>
      <c r="K32" s="312"/>
    </row>
    <row r="33" spans="1:14" x14ac:dyDescent="0.3">
      <c r="A33" s="406"/>
      <c r="B33" s="210" t="s">
        <v>307</v>
      </c>
      <c r="C33" s="415"/>
      <c r="D33" s="420">
        <f>O28</f>
        <v>194</v>
      </c>
      <c r="E33" s="406" t="s">
        <v>17</v>
      </c>
      <c r="F33" s="423"/>
      <c r="G33" s="310"/>
      <c r="H33" s="306"/>
      <c r="I33" s="310"/>
      <c r="J33" s="311"/>
      <c r="K33" s="312"/>
    </row>
    <row r="34" spans="1:14" x14ac:dyDescent="0.3">
      <c r="A34" s="297"/>
      <c r="B34" s="374" t="s">
        <v>81</v>
      </c>
      <c r="C34" s="405"/>
      <c r="D34" s="298"/>
      <c r="E34" s="302"/>
      <c r="F34" s="424"/>
      <c r="G34" s="530"/>
      <c r="H34" s="531"/>
      <c r="I34" s="530"/>
      <c r="J34" s="305"/>
      <c r="K34" s="300"/>
    </row>
    <row r="35" spans="1:14" x14ac:dyDescent="0.3">
      <c r="A35" s="302"/>
      <c r="B35" s="404" t="s">
        <v>303</v>
      </c>
      <c r="C35" s="407"/>
      <c r="D35" s="298">
        <v>47</v>
      </c>
      <c r="E35" s="419" t="s">
        <v>17</v>
      </c>
      <c r="F35" s="303"/>
      <c r="G35" s="304"/>
      <c r="H35" s="303"/>
      <c r="I35" s="304"/>
      <c r="J35" s="305"/>
      <c r="K35" s="300"/>
    </row>
    <row r="36" spans="1:14" x14ac:dyDescent="0.3">
      <c r="A36" s="302"/>
      <c r="B36" s="404" t="s">
        <v>304</v>
      </c>
      <c r="C36" s="407"/>
      <c r="D36" s="298">
        <v>42</v>
      </c>
      <c r="E36" s="419" t="s">
        <v>17</v>
      </c>
      <c r="F36" s="303"/>
      <c r="G36" s="304"/>
      <c r="H36" s="303"/>
      <c r="I36" s="304"/>
      <c r="J36" s="305"/>
      <c r="K36" s="300"/>
    </row>
    <row r="37" spans="1:14" ht="17.100000000000001" customHeight="1" x14ac:dyDescent="0.3">
      <c r="A37" s="302"/>
      <c r="B37" s="417"/>
      <c r="C37" s="418"/>
      <c r="D37" s="298"/>
      <c r="E37" s="419"/>
      <c r="F37" s="303"/>
      <c r="G37" s="304"/>
      <c r="H37" s="303"/>
      <c r="I37" s="304"/>
      <c r="J37" s="305"/>
      <c r="K37" s="300"/>
    </row>
    <row r="38" spans="1:14" ht="17.100000000000001" customHeight="1" x14ac:dyDescent="0.3">
      <c r="A38" s="302"/>
      <c r="B38" s="417"/>
      <c r="C38" s="418"/>
      <c r="D38" s="298"/>
      <c r="E38" s="419"/>
      <c r="F38" s="303"/>
      <c r="G38" s="304"/>
      <c r="H38" s="303"/>
      <c r="I38" s="304"/>
      <c r="J38" s="305"/>
      <c r="K38" s="300"/>
    </row>
    <row r="39" spans="1:14" ht="17.100000000000001" customHeight="1" x14ac:dyDescent="0.3">
      <c r="A39" s="297"/>
      <c r="B39" s="373" t="s">
        <v>82</v>
      </c>
      <c r="C39" s="432"/>
      <c r="D39" s="298"/>
      <c r="E39" s="302"/>
      <c r="F39" s="436"/>
      <c r="G39" s="304"/>
      <c r="H39" s="303"/>
      <c r="I39" s="304"/>
      <c r="J39" s="305"/>
      <c r="K39" s="300"/>
    </row>
    <row r="40" spans="1:14" ht="17.100000000000001" customHeight="1" x14ac:dyDescent="0.3">
      <c r="A40" s="302"/>
      <c r="B40" s="308" t="s">
        <v>93</v>
      </c>
      <c r="C40" s="407"/>
      <c r="D40" s="298">
        <f>91.3+6-2.4</f>
        <v>94.899999999999991</v>
      </c>
      <c r="E40" s="302" t="s">
        <v>17</v>
      </c>
      <c r="F40" s="436"/>
      <c r="G40" s="304"/>
      <c r="H40" s="303"/>
      <c r="I40" s="304"/>
      <c r="J40" s="305"/>
      <c r="K40" s="300"/>
    </row>
    <row r="41" spans="1:14" ht="17.100000000000001" customHeight="1" x14ac:dyDescent="0.3">
      <c r="A41" s="302"/>
      <c r="B41" s="308" t="s">
        <v>162</v>
      </c>
      <c r="C41" s="407"/>
      <c r="D41" s="298">
        <v>103</v>
      </c>
      <c r="E41" s="302" t="s">
        <v>17</v>
      </c>
      <c r="F41" s="436"/>
      <c r="G41" s="304"/>
      <c r="H41" s="303"/>
      <c r="I41" s="304"/>
      <c r="J41" s="305"/>
      <c r="K41" s="300"/>
    </row>
    <row r="42" spans="1:14" ht="17.100000000000001" customHeight="1" x14ac:dyDescent="0.3">
      <c r="A42" s="302"/>
      <c r="B42" s="308" t="s">
        <v>148</v>
      </c>
      <c r="C42" s="407"/>
      <c r="D42" s="298">
        <f>175+12-4.8</f>
        <v>182.2</v>
      </c>
      <c r="E42" s="302" t="s">
        <v>17</v>
      </c>
      <c r="F42" s="436"/>
      <c r="G42" s="304"/>
      <c r="H42" s="303"/>
      <c r="I42" s="304"/>
      <c r="J42" s="305"/>
      <c r="K42" s="300"/>
    </row>
    <row r="43" spans="1:14" ht="17.100000000000001" customHeight="1" x14ac:dyDescent="0.3">
      <c r="A43" s="302"/>
      <c r="B43" s="308" t="s">
        <v>96</v>
      </c>
      <c r="C43" s="407"/>
      <c r="D43" s="298">
        <v>100</v>
      </c>
      <c r="E43" s="302" t="s">
        <v>57</v>
      </c>
      <c r="F43" s="436"/>
      <c r="G43" s="304"/>
      <c r="H43" s="303"/>
      <c r="I43" s="304"/>
      <c r="J43" s="305"/>
      <c r="K43" s="300"/>
    </row>
    <row r="44" spans="1:14" ht="17.100000000000001" customHeight="1" x14ac:dyDescent="0.3">
      <c r="A44" s="302"/>
      <c r="B44" s="308" t="s">
        <v>369</v>
      </c>
      <c r="C44" s="407"/>
      <c r="D44" s="298">
        <v>2.4</v>
      </c>
      <c r="E44" s="302" t="s">
        <v>17</v>
      </c>
      <c r="F44" s="436"/>
      <c r="G44" s="304"/>
      <c r="H44" s="303"/>
      <c r="I44" s="304"/>
      <c r="J44" s="305"/>
      <c r="K44" s="302"/>
      <c r="N44" s="167">
        <v>41.6</v>
      </c>
    </row>
    <row r="45" spans="1:14" ht="17.100000000000001" customHeight="1" x14ac:dyDescent="0.3">
      <c r="A45" s="302"/>
      <c r="B45" s="532"/>
      <c r="C45" s="407"/>
      <c r="D45" s="298"/>
      <c r="E45" s="302"/>
      <c r="F45" s="436"/>
      <c r="G45" s="304"/>
      <c r="H45" s="303"/>
      <c r="I45" s="304"/>
      <c r="J45" s="305"/>
      <c r="K45" s="302"/>
    </row>
    <row r="46" spans="1:14" ht="17.100000000000001" customHeight="1" x14ac:dyDescent="0.3">
      <c r="A46" s="297"/>
      <c r="B46" s="374" t="s">
        <v>15</v>
      </c>
      <c r="C46" s="405"/>
      <c r="D46" s="298"/>
      <c r="E46" s="302"/>
      <c r="F46" s="436"/>
      <c r="G46" s="304"/>
      <c r="H46" s="303"/>
      <c r="I46" s="304"/>
      <c r="J46" s="305"/>
      <c r="K46" s="300"/>
    </row>
    <row r="47" spans="1:14" ht="17.100000000000001" customHeight="1" x14ac:dyDescent="0.3">
      <c r="A47" s="302"/>
      <c r="B47" s="404" t="s">
        <v>150</v>
      </c>
      <c r="C47" s="407"/>
      <c r="D47" s="298">
        <f>190+12-4.8</f>
        <v>197.2</v>
      </c>
      <c r="E47" s="302" t="s">
        <v>17</v>
      </c>
      <c r="F47" s="436"/>
      <c r="G47" s="304"/>
      <c r="H47" s="303"/>
      <c r="I47" s="304"/>
      <c r="J47" s="305"/>
      <c r="K47" s="300"/>
    </row>
    <row r="48" spans="1:14" ht="17.100000000000001" customHeight="1" x14ac:dyDescent="0.3">
      <c r="A48" s="297"/>
      <c r="B48" s="374" t="s">
        <v>14</v>
      </c>
      <c r="C48" s="407"/>
      <c r="D48" s="298"/>
      <c r="E48" s="302"/>
      <c r="F48" s="436"/>
      <c r="G48" s="304"/>
      <c r="H48" s="303"/>
      <c r="I48" s="304"/>
      <c r="J48" s="305"/>
      <c r="K48" s="300"/>
    </row>
    <row r="49" spans="1:11" ht="17.100000000000001" customHeight="1" x14ac:dyDescent="0.3">
      <c r="A49" s="442"/>
      <c r="B49" s="404" t="s">
        <v>371</v>
      </c>
      <c r="C49" s="439"/>
      <c r="D49" s="420">
        <v>5</v>
      </c>
      <c r="E49" s="406" t="s">
        <v>46</v>
      </c>
      <c r="F49" s="307"/>
      <c r="G49" s="440"/>
      <c r="H49" s="307"/>
      <c r="I49" s="440"/>
      <c r="J49" s="311"/>
      <c r="K49" s="312"/>
    </row>
    <row r="50" spans="1:11" ht="17.100000000000001" customHeight="1" x14ac:dyDescent="0.3">
      <c r="A50" s="442"/>
      <c r="B50" s="404" t="s">
        <v>370</v>
      </c>
      <c r="C50" s="439"/>
      <c r="D50" s="420">
        <v>2</v>
      </c>
      <c r="E50" s="406" t="s">
        <v>46</v>
      </c>
      <c r="F50" s="307"/>
      <c r="G50" s="440"/>
      <c r="H50" s="307"/>
      <c r="I50" s="440"/>
      <c r="J50" s="311"/>
      <c r="K50" s="312"/>
    </row>
    <row r="51" spans="1:11" ht="17.100000000000001" customHeight="1" x14ac:dyDescent="0.3">
      <c r="A51" s="442"/>
      <c r="B51" s="404" t="s">
        <v>163</v>
      </c>
      <c r="C51" s="439"/>
      <c r="D51" s="420">
        <v>5</v>
      </c>
      <c r="E51" s="406" t="s">
        <v>46</v>
      </c>
      <c r="F51" s="307"/>
      <c r="G51" s="440"/>
      <c r="H51" s="307"/>
      <c r="I51" s="440"/>
      <c r="J51" s="311"/>
      <c r="K51" s="312"/>
    </row>
    <row r="52" spans="1:11" ht="17.100000000000001" customHeight="1" x14ac:dyDescent="0.3">
      <c r="A52" s="442"/>
      <c r="B52" s="404" t="s">
        <v>220</v>
      </c>
      <c r="C52" s="439"/>
      <c r="D52" s="420">
        <v>2</v>
      </c>
      <c r="E52" s="406" t="s">
        <v>46</v>
      </c>
      <c r="F52" s="307"/>
      <c r="G52" s="440"/>
      <c r="H52" s="307"/>
      <c r="I52" s="440"/>
      <c r="J52" s="311"/>
      <c r="K52" s="343"/>
    </row>
    <row r="53" spans="1:11" ht="17.100000000000001" customHeight="1" x14ac:dyDescent="0.3">
      <c r="A53" s="442"/>
      <c r="B53" s="404" t="s">
        <v>221</v>
      </c>
      <c r="C53" s="439"/>
      <c r="D53" s="420">
        <v>10</v>
      </c>
      <c r="E53" s="406" t="s">
        <v>46</v>
      </c>
      <c r="F53" s="307"/>
      <c r="G53" s="440"/>
      <c r="H53" s="307"/>
      <c r="I53" s="440"/>
      <c r="J53" s="311"/>
      <c r="K53" s="312"/>
    </row>
    <row r="54" spans="1:11" ht="17.100000000000001" customHeight="1" x14ac:dyDescent="0.3">
      <c r="A54" s="442"/>
      <c r="B54" s="404" t="s">
        <v>164</v>
      </c>
      <c r="C54" s="439"/>
      <c r="D54" s="420">
        <v>7</v>
      </c>
      <c r="E54" s="406" t="s">
        <v>46</v>
      </c>
      <c r="F54" s="307"/>
      <c r="G54" s="440"/>
      <c r="H54" s="307"/>
      <c r="I54" s="440"/>
      <c r="J54" s="311"/>
      <c r="K54" s="312"/>
    </row>
    <row r="55" spans="1:11" ht="17.100000000000001" customHeight="1" x14ac:dyDescent="0.3">
      <c r="A55" s="444"/>
      <c r="B55" s="404" t="s">
        <v>165</v>
      </c>
      <c r="C55" s="439"/>
      <c r="D55" s="420">
        <v>2</v>
      </c>
      <c r="E55" s="406" t="s">
        <v>46</v>
      </c>
      <c r="F55" s="445"/>
      <c r="G55" s="310"/>
      <c r="H55" s="306"/>
      <c r="I55" s="440"/>
      <c r="J55" s="311"/>
      <c r="K55" s="406"/>
    </row>
    <row r="56" spans="1:11" ht="17.100000000000001" customHeight="1" x14ac:dyDescent="0.3">
      <c r="A56" s="442"/>
      <c r="B56" s="404" t="s">
        <v>62</v>
      </c>
      <c r="C56" s="439"/>
      <c r="D56" s="420">
        <v>7</v>
      </c>
      <c r="E56" s="406" t="s">
        <v>46</v>
      </c>
      <c r="F56" s="307"/>
      <c r="G56" s="310"/>
      <c r="H56" s="307"/>
      <c r="I56" s="440"/>
      <c r="J56" s="311"/>
      <c r="K56" s="312"/>
    </row>
    <row r="57" spans="1:11" ht="17.100000000000001" customHeight="1" x14ac:dyDescent="0.3">
      <c r="A57" s="442"/>
      <c r="B57" s="404" t="s">
        <v>166</v>
      </c>
      <c r="C57" s="439"/>
      <c r="D57" s="420">
        <v>6</v>
      </c>
      <c r="E57" s="406" t="s">
        <v>46</v>
      </c>
      <c r="F57" s="307"/>
      <c r="G57" s="310"/>
      <c r="H57" s="307"/>
      <c r="I57" s="440"/>
      <c r="J57" s="311"/>
      <c r="K57" s="312"/>
    </row>
    <row r="58" spans="1:11" ht="17.100000000000001" customHeight="1" x14ac:dyDescent="0.3">
      <c r="A58" s="442"/>
      <c r="B58" s="404" t="s">
        <v>167</v>
      </c>
      <c r="C58" s="439"/>
      <c r="D58" s="420">
        <v>25</v>
      </c>
      <c r="E58" s="406" t="s">
        <v>46</v>
      </c>
      <c r="F58" s="307"/>
      <c r="G58" s="310"/>
      <c r="H58" s="307"/>
      <c r="I58" s="440"/>
      <c r="J58" s="311"/>
      <c r="K58" s="312"/>
    </row>
    <row r="59" spans="1:11" ht="17.100000000000001" customHeight="1" x14ac:dyDescent="0.3">
      <c r="A59" s="442"/>
      <c r="B59" s="404" t="s">
        <v>376</v>
      </c>
      <c r="C59" s="439"/>
      <c r="D59" s="420">
        <v>5</v>
      </c>
      <c r="E59" s="406" t="s">
        <v>46</v>
      </c>
      <c r="F59" s="307"/>
      <c r="G59" s="310"/>
      <c r="H59" s="307"/>
      <c r="I59" s="440"/>
      <c r="J59" s="311"/>
      <c r="K59" s="312"/>
    </row>
    <row r="60" spans="1:11" ht="17.100000000000001" customHeight="1" x14ac:dyDescent="0.3">
      <c r="A60" s="442"/>
      <c r="B60" s="404" t="s">
        <v>377</v>
      </c>
      <c r="C60" s="439"/>
      <c r="D60" s="420">
        <v>7</v>
      </c>
      <c r="E60" s="406" t="s">
        <v>46</v>
      </c>
      <c r="F60" s="307"/>
      <c r="G60" s="310"/>
      <c r="H60" s="307"/>
      <c r="I60" s="440"/>
      <c r="J60" s="311"/>
      <c r="K60" s="312"/>
    </row>
    <row r="61" spans="1:11" ht="17.100000000000001" customHeight="1" x14ac:dyDescent="0.3">
      <c r="A61" s="442"/>
      <c r="B61" s="404" t="s">
        <v>372</v>
      </c>
      <c r="C61" s="439"/>
      <c r="D61" s="420"/>
      <c r="E61" s="406"/>
      <c r="F61" s="307"/>
      <c r="G61" s="310"/>
      <c r="H61" s="307"/>
      <c r="I61" s="440"/>
      <c r="J61" s="311"/>
      <c r="K61" s="312"/>
    </row>
    <row r="62" spans="1:11" ht="17.100000000000001" customHeight="1" x14ac:dyDescent="0.3">
      <c r="A62" s="442"/>
      <c r="B62" s="404" t="s">
        <v>373</v>
      </c>
      <c r="C62" s="439"/>
      <c r="D62" s="420">
        <v>1</v>
      </c>
      <c r="E62" s="406" t="s">
        <v>46</v>
      </c>
      <c r="F62" s="307"/>
      <c r="G62" s="310"/>
      <c r="H62" s="307"/>
      <c r="I62" s="440"/>
      <c r="J62" s="311"/>
      <c r="K62" s="312"/>
    </row>
    <row r="63" spans="1:11" ht="17.100000000000001" customHeight="1" x14ac:dyDescent="0.3">
      <c r="A63" s="442"/>
      <c r="B63" s="404" t="s">
        <v>374</v>
      </c>
      <c r="C63" s="439"/>
      <c r="D63" s="420">
        <v>1</v>
      </c>
      <c r="E63" s="406" t="s">
        <v>46</v>
      </c>
      <c r="F63" s="307"/>
      <c r="G63" s="310"/>
      <c r="H63" s="307"/>
      <c r="I63" s="440"/>
      <c r="J63" s="311"/>
      <c r="K63" s="312"/>
    </row>
    <row r="64" spans="1:11" ht="17.100000000000001" customHeight="1" x14ac:dyDescent="0.3">
      <c r="A64" s="442"/>
      <c r="B64" s="404" t="s">
        <v>375</v>
      </c>
      <c r="C64" s="439"/>
      <c r="D64" s="420">
        <v>1</v>
      </c>
      <c r="E64" s="406" t="s">
        <v>46</v>
      </c>
      <c r="F64" s="307"/>
      <c r="G64" s="310"/>
      <c r="H64" s="307"/>
      <c r="I64" s="440"/>
      <c r="J64" s="311"/>
      <c r="K64" s="312"/>
    </row>
    <row r="65" spans="1:11" x14ac:dyDescent="0.3">
      <c r="A65" s="297"/>
      <c r="B65" s="374" t="s">
        <v>99</v>
      </c>
      <c r="C65" s="405"/>
      <c r="D65" s="447"/>
      <c r="E65" s="448"/>
      <c r="F65" s="449"/>
      <c r="G65" s="307"/>
      <c r="H65" s="533"/>
      <c r="I65" s="307"/>
      <c r="J65" s="307"/>
      <c r="K65" s="312"/>
    </row>
    <row r="66" spans="1:11" x14ac:dyDescent="0.3">
      <c r="A66" s="302"/>
      <c r="B66" s="404" t="s">
        <v>65</v>
      </c>
      <c r="C66" s="405"/>
      <c r="D66" s="298">
        <f>24+7</f>
        <v>31</v>
      </c>
      <c r="E66" s="302" t="s">
        <v>66</v>
      </c>
      <c r="F66" s="306"/>
      <c r="G66" s="307"/>
      <c r="H66" s="424"/>
      <c r="I66" s="307"/>
      <c r="J66" s="307"/>
      <c r="K66" s="300"/>
    </row>
    <row r="67" spans="1:11" x14ac:dyDescent="0.3">
      <c r="A67" s="302"/>
      <c r="B67" s="404" t="s">
        <v>168</v>
      </c>
      <c r="C67" s="405"/>
      <c r="D67" s="298">
        <v>17</v>
      </c>
      <c r="E67" s="302" t="s">
        <v>66</v>
      </c>
      <c r="F67" s="306"/>
      <c r="G67" s="307"/>
      <c r="H67" s="424"/>
      <c r="I67" s="307"/>
      <c r="J67" s="307"/>
      <c r="K67" s="300"/>
    </row>
    <row r="68" spans="1:11" x14ac:dyDescent="0.3">
      <c r="A68" s="302"/>
      <c r="B68" s="404" t="s">
        <v>169</v>
      </c>
      <c r="C68" s="405"/>
      <c r="D68" s="298">
        <v>7</v>
      </c>
      <c r="E68" s="302" t="s">
        <v>66</v>
      </c>
      <c r="F68" s="306"/>
      <c r="G68" s="307"/>
      <c r="H68" s="424"/>
      <c r="I68" s="307"/>
      <c r="J68" s="307"/>
      <c r="K68" s="300"/>
    </row>
    <row r="69" spans="1:11" x14ac:dyDescent="0.3">
      <c r="A69" s="302"/>
      <c r="B69" s="404" t="s">
        <v>170</v>
      </c>
      <c r="C69" s="405"/>
      <c r="D69" s="298">
        <v>2</v>
      </c>
      <c r="E69" s="302" t="s">
        <v>66</v>
      </c>
      <c r="F69" s="306"/>
      <c r="G69" s="307"/>
      <c r="H69" s="424"/>
      <c r="I69" s="307"/>
      <c r="J69" s="307"/>
      <c r="K69" s="300"/>
    </row>
    <row r="70" spans="1:11" x14ac:dyDescent="0.3">
      <c r="A70" s="302"/>
      <c r="B70" s="404" t="s">
        <v>475</v>
      </c>
      <c r="C70" s="405"/>
      <c r="D70" s="298">
        <v>1</v>
      </c>
      <c r="E70" s="302" t="s">
        <v>46</v>
      </c>
      <c r="F70" s="306"/>
      <c r="G70" s="307"/>
      <c r="H70" s="424"/>
      <c r="I70" s="307"/>
      <c r="J70" s="307"/>
      <c r="K70" s="300"/>
    </row>
    <row r="71" spans="1:11" x14ac:dyDescent="0.3">
      <c r="A71" s="302"/>
      <c r="B71" s="404" t="s">
        <v>171</v>
      </c>
      <c r="C71" s="405"/>
      <c r="D71" s="298">
        <v>2</v>
      </c>
      <c r="E71" s="302" t="s">
        <v>46</v>
      </c>
      <c r="F71" s="306"/>
      <c r="G71" s="307"/>
      <c r="H71" s="424"/>
      <c r="I71" s="307"/>
      <c r="J71" s="307"/>
      <c r="K71" s="300"/>
    </row>
    <row r="72" spans="1:11" x14ac:dyDescent="0.3">
      <c r="A72" s="297"/>
      <c r="B72" s="374" t="s">
        <v>100</v>
      </c>
      <c r="C72" s="405"/>
      <c r="D72" s="298"/>
      <c r="E72" s="302"/>
      <c r="F72" s="306"/>
      <c r="G72" s="307"/>
      <c r="H72" s="424"/>
      <c r="I72" s="307"/>
      <c r="J72" s="307"/>
      <c r="K72" s="300"/>
    </row>
    <row r="73" spans="1:11" x14ac:dyDescent="0.3">
      <c r="A73" s="302"/>
      <c r="B73" s="404" t="s">
        <v>101</v>
      </c>
      <c r="C73" s="405"/>
      <c r="D73" s="298"/>
      <c r="E73" s="302"/>
      <c r="F73" s="306"/>
      <c r="G73" s="307"/>
      <c r="H73" s="424"/>
      <c r="I73" s="307"/>
      <c r="J73" s="307"/>
      <c r="K73" s="300"/>
    </row>
    <row r="74" spans="1:11" x14ac:dyDescent="0.3">
      <c r="A74" s="302"/>
      <c r="B74" s="404" t="s">
        <v>102</v>
      </c>
      <c r="C74" s="405"/>
      <c r="D74" s="298">
        <v>1</v>
      </c>
      <c r="E74" s="302" t="s">
        <v>69</v>
      </c>
      <c r="F74" s="306"/>
      <c r="G74" s="307"/>
      <c r="H74" s="436"/>
      <c r="I74" s="307"/>
      <c r="J74" s="307"/>
      <c r="K74" s="300"/>
    </row>
    <row r="75" spans="1:11" x14ac:dyDescent="0.3">
      <c r="A75" s="302"/>
      <c r="B75" s="404" t="s">
        <v>103</v>
      </c>
      <c r="C75" s="405"/>
      <c r="D75" s="298">
        <v>1</v>
      </c>
      <c r="E75" s="302" t="s">
        <v>69</v>
      </c>
      <c r="F75" s="306"/>
      <c r="G75" s="307"/>
      <c r="H75" s="436"/>
      <c r="I75" s="307"/>
      <c r="J75" s="307"/>
      <c r="K75" s="300"/>
    </row>
    <row r="76" spans="1:11" x14ac:dyDescent="0.3">
      <c r="A76" s="302"/>
      <c r="B76" s="404" t="s">
        <v>104</v>
      </c>
      <c r="C76" s="405"/>
      <c r="D76" s="298">
        <v>1</v>
      </c>
      <c r="E76" s="302" t="s">
        <v>70</v>
      </c>
      <c r="F76" s="306"/>
      <c r="G76" s="307"/>
      <c r="H76" s="436"/>
      <c r="I76" s="307"/>
      <c r="J76" s="307"/>
      <c r="K76" s="300"/>
    </row>
    <row r="77" spans="1:11" x14ac:dyDescent="0.3">
      <c r="A77" s="302"/>
      <c r="B77" s="404" t="s">
        <v>71</v>
      </c>
      <c r="C77" s="405"/>
      <c r="D77" s="298"/>
      <c r="E77" s="302"/>
      <c r="F77" s="306"/>
      <c r="G77" s="307"/>
      <c r="H77" s="436"/>
      <c r="I77" s="307"/>
      <c r="J77" s="307"/>
      <c r="K77" s="300"/>
    </row>
    <row r="78" spans="1:11" x14ac:dyDescent="0.3">
      <c r="A78" s="302"/>
      <c r="B78" s="404"/>
      <c r="C78" s="405"/>
      <c r="D78" s="298"/>
      <c r="E78" s="302"/>
      <c r="F78" s="306"/>
      <c r="G78" s="307"/>
      <c r="H78" s="436"/>
      <c r="I78" s="307"/>
      <c r="J78" s="307"/>
      <c r="K78" s="300"/>
    </row>
    <row r="79" spans="1:11" x14ac:dyDescent="0.3">
      <c r="A79" s="302"/>
      <c r="B79" s="986" t="s">
        <v>300</v>
      </c>
      <c r="C79" s="987"/>
      <c r="D79" s="298">
        <v>9</v>
      </c>
      <c r="E79" s="302" t="s">
        <v>69</v>
      </c>
      <c r="F79" s="306"/>
      <c r="G79" s="307"/>
      <c r="H79" s="436"/>
      <c r="I79" s="307"/>
      <c r="J79" s="307"/>
      <c r="K79" s="300"/>
    </row>
    <row r="80" spans="1:11" x14ac:dyDescent="0.3">
      <c r="A80" s="302"/>
      <c r="B80" s="404" t="s">
        <v>104</v>
      </c>
      <c r="C80" s="405"/>
      <c r="D80" s="298">
        <v>1</v>
      </c>
      <c r="E80" s="302" t="s">
        <v>70</v>
      </c>
      <c r="F80" s="306"/>
      <c r="G80" s="307"/>
      <c r="H80" s="436"/>
      <c r="I80" s="307"/>
      <c r="J80" s="307"/>
      <c r="K80" s="300"/>
    </row>
    <row r="81" spans="1:11" x14ac:dyDescent="0.3">
      <c r="A81" s="302"/>
      <c r="B81" s="404" t="s">
        <v>172</v>
      </c>
      <c r="C81" s="405"/>
      <c r="D81" s="451"/>
      <c r="E81" s="302"/>
      <c r="F81" s="306"/>
      <c r="G81" s="307"/>
      <c r="H81" s="424"/>
      <c r="I81" s="307"/>
      <c r="J81" s="307"/>
      <c r="K81" s="300"/>
    </row>
    <row r="82" spans="1:11" x14ac:dyDescent="0.3">
      <c r="A82" s="302"/>
      <c r="B82" s="404" t="s">
        <v>106</v>
      </c>
      <c r="C82" s="405"/>
      <c r="D82" s="298">
        <v>8</v>
      </c>
      <c r="E82" s="302" t="s">
        <v>69</v>
      </c>
      <c r="F82" s="306"/>
      <c r="G82" s="307"/>
      <c r="H82" s="436"/>
      <c r="I82" s="307"/>
      <c r="J82" s="307"/>
      <c r="K82" s="300"/>
    </row>
    <row r="83" spans="1:11" x14ac:dyDescent="0.3">
      <c r="A83" s="302"/>
      <c r="B83" s="404" t="s">
        <v>104</v>
      </c>
      <c r="C83" s="405"/>
      <c r="D83" s="298">
        <v>1</v>
      </c>
      <c r="E83" s="302" t="s">
        <v>70</v>
      </c>
      <c r="F83" s="306"/>
      <c r="G83" s="307"/>
      <c r="H83" s="436"/>
      <c r="I83" s="307"/>
      <c r="J83" s="307"/>
      <c r="K83" s="300"/>
    </row>
    <row r="84" spans="1:11" x14ac:dyDescent="0.3">
      <c r="A84" s="302"/>
      <c r="B84" s="404"/>
      <c r="C84" s="405"/>
      <c r="D84" s="298"/>
      <c r="E84" s="302"/>
      <c r="F84" s="306"/>
      <c r="G84" s="307"/>
      <c r="H84" s="436"/>
      <c r="I84" s="307"/>
      <c r="J84" s="307"/>
      <c r="K84" s="300"/>
    </row>
    <row r="85" spans="1:11" x14ac:dyDescent="0.3">
      <c r="A85" s="297"/>
      <c r="B85" s="374" t="s">
        <v>45</v>
      </c>
      <c r="C85" s="405"/>
      <c r="D85" s="298"/>
      <c r="E85" s="302"/>
      <c r="F85" s="452"/>
      <c r="G85" s="307"/>
      <c r="H85" s="424"/>
      <c r="I85" s="307"/>
      <c r="J85" s="307"/>
      <c r="K85" s="300"/>
    </row>
    <row r="86" spans="1:11" x14ac:dyDescent="0.3">
      <c r="A86" s="302"/>
      <c r="B86" s="404" t="s">
        <v>173</v>
      </c>
      <c r="C86" s="405"/>
      <c r="D86" s="298">
        <v>10</v>
      </c>
      <c r="E86" s="302" t="s">
        <v>57</v>
      </c>
      <c r="F86" s="306"/>
      <c r="G86" s="307"/>
      <c r="H86" s="424"/>
      <c r="I86" s="307"/>
      <c r="J86" s="307"/>
      <c r="K86" s="300"/>
    </row>
    <row r="87" spans="1:11" x14ac:dyDescent="0.3">
      <c r="A87" s="302"/>
      <c r="B87" s="404" t="s">
        <v>72</v>
      </c>
      <c r="C87" s="405"/>
      <c r="D87" s="298">
        <v>8</v>
      </c>
      <c r="E87" s="302" t="s">
        <v>57</v>
      </c>
      <c r="F87" s="306"/>
      <c r="G87" s="307"/>
      <c r="H87" s="424"/>
      <c r="I87" s="307"/>
      <c r="J87" s="307"/>
      <c r="K87" s="300"/>
    </row>
    <row r="88" spans="1:11" x14ac:dyDescent="0.3">
      <c r="A88" s="302"/>
      <c r="B88" s="404" t="s">
        <v>388</v>
      </c>
      <c r="C88" s="405"/>
      <c r="D88" s="420">
        <v>41.6</v>
      </c>
      <c r="E88" s="302" t="s">
        <v>57</v>
      </c>
      <c r="F88" s="306"/>
      <c r="G88" s="307"/>
      <c r="H88" s="424"/>
      <c r="I88" s="307"/>
      <c r="J88" s="307"/>
      <c r="K88" s="300"/>
    </row>
    <row r="89" spans="1:11" x14ac:dyDescent="0.3">
      <c r="A89" s="302"/>
      <c r="B89" s="404" t="s">
        <v>174</v>
      </c>
      <c r="C89" s="405"/>
      <c r="D89" s="298">
        <v>6</v>
      </c>
      <c r="E89" s="302" t="s">
        <v>46</v>
      </c>
      <c r="F89" s="306"/>
      <c r="G89" s="307"/>
      <c r="H89" s="424"/>
      <c r="I89" s="307"/>
      <c r="J89" s="307"/>
      <c r="K89" s="300"/>
    </row>
    <row r="90" spans="1:11" x14ac:dyDescent="0.3">
      <c r="A90" s="302"/>
      <c r="B90" s="453" t="s">
        <v>175</v>
      </c>
      <c r="C90" s="407"/>
      <c r="D90" s="298">
        <v>1</v>
      </c>
      <c r="E90" s="302" t="s">
        <v>46</v>
      </c>
      <c r="F90" s="306"/>
      <c r="G90" s="307"/>
      <c r="H90" s="424"/>
      <c r="I90" s="307"/>
      <c r="J90" s="307"/>
      <c r="K90" s="300"/>
    </row>
    <row r="91" spans="1:11" x14ac:dyDescent="0.3">
      <c r="A91" s="302"/>
      <c r="B91" s="404" t="s">
        <v>176</v>
      </c>
      <c r="C91" s="405"/>
      <c r="D91" s="298">
        <v>1</v>
      </c>
      <c r="E91" s="302" t="s">
        <v>46</v>
      </c>
      <c r="F91" s="306"/>
      <c r="G91" s="307"/>
      <c r="H91" s="424"/>
      <c r="I91" s="307"/>
      <c r="J91" s="307"/>
      <c r="K91" s="300"/>
    </row>
    <row r="92" spans="1:11" x14ac:dyDescent="0.3">
      <c r="A92" s="302"/>
      <c r="B92" s="404" t="s">
        <v>177</v>
      </c>
      <c r="C92" s="405"/>
      <c r="D92" s="298">
        <v>1</v>
      </c>
      <c r="E92" s="302" t="s">
        <v>46</v>
      </c>
      <c r="F92" s="306"/>
      <c r="G92" s="307"/>
      <c r="H92" s="424"/>
      <c r="I92" s="307"/>
      <c r="J92" s="307"/>
      <c r="K92" s="300"/>
    </row>
    <row r="93" spans="1:11" x14ac:dyDescent="0.3">
      <c r="A93" s="300"/>
      <c r="B93" s="453" t="s">
        <v>178</v>
      </c>
      <c r="C93" s="407"/>
      <c r="D93" s="298">
        <v>1</v>
      </c>
      <c r="E93" s="302" t="s">
        <v>46</v>
      </c>
      <c r="F93" s="306"/>
      <c r="G93" s="307"/>
      <c r="H93" s="424"/>
      <c r="I93" s="307"/>
      <c r="J93" s="307"/>
      <c r="K93" s="300"/>
    </row>
    <row r="94" spans="1:11" x14ac:dyDescent="0.3">
      <c r="A94" s="300"/>
      <c r="B94" s="404" t="s">
        <v>73</v>
      </c>
      <c r="C94" s="404"/>
      <c r="D94" s="298">
        <v>1</v>
      </c>
      <c r="E94" s="302" t="s">
        <v>47</v>
      </c>
      <c r="F94" s="306"/>
      <c r="G94" s="307"/>
      <c r="H94" s="424"/>
      <c r="I94" s="307"/>
      <c r="J94" s="307"/>
      <c r="K94" s="300"/>
    </row>
    <row r="95" spans="1:11" x14ac:dyDescent="0.3">
      <c r="A95" s="302"/>
      <c r="B95" s="404" t="s">
        <v>179</v>
      </c>
      <c r="C95" s="404"/>
      <c r="D95" s="298">
        <v>1</v>
      </c>
      <c r="E95" s="302" t="s">
        <v>47</v>
      </c>
      <c r="F95" s="306"/>
      <c r="G95" s="307"/>
      <c r="H95" s="424"/>
      <c r="I95" s="307"/>
      <c r="J95" s="307"/>
      <c r="K95" s="300"/>
    </row>
    <row r="96" spans="1:11" x14ac:dyDescent="0.3">
      <c r="A96" s="534"/>
      <c r="B96" s="437" t="s">
        <v>231</v>
      </c>
      <c r="C96" s="416"/>
      <c r="D96" s="298">
        <v>48</v>
      </c>
      <c r="E96" s="302" t="s">
        <v>17</v>
      </c>
      <c r="F96" s="436"/>
      <c r="G96" s="304"/>
      <c r="H96" s="303"/>
      <c r="I96" s="304"/>
      <c r="J96" s="305"/>
      <c r="K96" s="535"/>
    </row>
    <row r="97" spans="1:11" x14ac:dyDescent="0.3">
      <c r="A97" s="536"/>
      <c r="B97" s="537" t="s">
        <v>230</v>
      </c>
      <c r="C97" s="538"/>
      <c r="D97" s="539"/>
      <c r="E97" s="443"/>
      <c r="F97" s="540"/>
      <c r="G97" s="541"/>
      <c r="H97" s="542"/>
      <c r="I97" s="541"/>
      <c r="J97" s="543"/>
      <c r="K97" s="544"/>
    </row>
    <row r="98" spans="1:11" ht="21" x14ac:dyDescent="0.3">
      <c r="A98" s="358"/>
      <c r="B98" s="915" t="s">
        <v>219</v>
      </c>
      <c r="C98" s="916"/>
      <c r="D98" s="359"/>
      <c r="E98" s="195"/>
      <c r="F98" s="360"/>
      <c r="G98" s="361"/>
      <c r="H98" s="362"/>
      <c r="I98" s="361"/>
      <c r="J98" s="861"/>
      <c r="K98" s="364"/>
    </row>
    <row r="99" spans="1:11" x14ac:dyDescent="0.3">
      <c r="A99" s="368"/>
      <c r="B99" s="545"/>
      <c r="C99" s="545"/>
      <c r="D99" s="368"/>
      <c r="E99" s="368"/>
      <c r="F99" s="546"/>
      <c r="G99" s="173"/>
      <c r="H99" s="173"/>
      <c r="I99" s="173"/>
      <c r="J99" s="173"/>
    </row>
  </sheetData>
  <mergeCells count="16">
    <mergeCell ref="A1:K1"/>
    <mergeCell ref="A7:A8"/>
    <mergeCell ref="B7:C8"/>
    <mergeCell ref="D7:D8"/>
    <mergeCell ref="E7:E8"/>
    <mergeCell ref="F7:G7"/>
    <mergeCell ref="H7:I7"/>
    <mergeCell ref="K7:K8"/>
    <mergeCell ref="A5:G5"/>
    <mergeCell ref="F6:G6"/>
    <mergeCell ref="B29:C29"/>
    <mergeCell ref="B98:C98"/>
    <mergeCell ref="B9:C9"/>
    <mergeCell ref="B10:C10"/>
    <mergeCell ref="B25:C25"/>
    <mergeCell ref="B79:C79"/>
  </mergeCells>
  <phoneticPr fontId="25" type="noConversion"/>
  <pageMargins left="0.78740157480314965" right="0.78740157480314965" top="0.74803149606299213" bottom="0.74803149606299213" header="0.31496062992125984" footer="0.31496062992125984"/>
  <pageSetup paperSize="9" scale="74" orientation="landscape" r:id="rId1"/>
  <headerFooter>
    <oddHeader>&amp;Rแบบ ปร.4 (ก) 25 /34</oddHeader>
  </headerFooter>
  <rowBreaks count="1" manualBreakCount="1">
    <brk id="64" max="10" man="1"/>
  </rowBreaks>
  <colBreaks count="1" manualBreakCount="1">
    <brk id="11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A1:O94"/>
  <sheetViews>
    <sheetView view="pageLayout" topLeftCell="A88" zoomScaleNormal="100" zoomScaleSheetLayoutView="100" workbookViewId="0">
      <selection activeCell="F68" sqref="F68:J93"/>
    </sheetView>
  </sheetViews>
  <sheetFormatPr defaultRowHeight="18.75" x14ac:dyDescent="0.3"/>
  <cols>
    <col min="1" max="2" width="15.7109375" style="626" customWidth="1"/>
    <col min="3" max="3" width="15.7109375" style="627" customWidth="1"/>
    <col min="4" max="4" width="15.7109375" style="628" customWidth="1"/>
    <col min="5" max="5" width="15.7109375" style="626" customWidth="1"/>
    <col min="6" max="6" width="15.7109375" style="629" customWidth="1"/>
    <col min="7" max="10" width="15.7109375" style="466" customWidth="1"/>
    <col min="11" max="11" width="15.7109375" style="454" customWidth="1"/>
    <col min="12" max="12" width="16.28515625" style="454" customWidth="1"/>
    <col min="13" max="13" width="11.85546875" style="454" customWidth="1"/>
    <col min="14" max="16384" width="9.140625" style="454"/>
  </cols>
  <sheetData>
    <row r="1" spans="1:13" x14ac:dyDescent="0.3">
      <c r="A1" s="972" t="s">
        <v>157</v>
      </c>
      <c r="B1" s="972"/>
      <c r="C1" s="972"/>
      <c r="D1" s="972"/>
      <c r="E1" s="972"/>
      <c r="F1" s="972"/>
      <c r="G1" s="972"/>
      <c r="H1" s="972"/>
      <c r="I1" s="972"/>
      <c r="J1" s="972"/>
      <c r="K1" s="972"/>
    </row>
    <row r="2" spans="1:13" x14ac:dyDescent="0.3">
      <c r="A2" s="455" t="s">
        <v>158</v>
      </c>
      <c r="B2" s="456"/>
      <c r="C2" s="457" t="s">
        <v>49</v>
      </c>
      <c r="D2" s="547"/>
      <c r="E2" s="455"/>
      <c r="F2" s="547"/>
      <c r="G2" s="547"/>
      <c r="H2" s="547"/>
      <c r="I2" s="547"/>
      <c r="J2" s="547"/>
      <c r="K2" s="455"/>
    </row>
    <row r="3" spans="1:13" x14ac:dyDescent="0.3">
      <c r="A3" s="459" t="s">
        <v>159</v>
      </c>
      <c r="B3" s="459"/>
      <c r="C3" s="454" t="s">
        <v>225</v>
      </c>
      <c r="D3" s="548"/>
      <c r="E3" s="459"/>
      <c r="F3" s="548"/>
      <c r="G3" s="548"/>
      <c r="H3" s="548"/>
      <c r="I3" s="548"/>
      <c r="J3" s="548"/>
      <c r="K3" s="459"/>
    </row>
    <row r="4" spans="1:13" x14ac:dyDescent="0.3">
      <c r="A4" s="459" t="s">
        <v>160</v>
      </c>
      <c r="B4" s="459"/>
      <c r="C4" s="461" t="s">
        <v>113</v>
      </c>
      <c r="D4" s="548"/>
      <c r="E4" s="462" t="s">
        <v>22</v>
      </c>
      <c r="F4" s="463" t="s">
        <v>682</v>
      </c>
      <c r="G4" s="548"/>
      <c r="H4" s="463"/>
      <c r="I4" s="548"/>
      <c r="J4" s="548"/>
      <c r="K4" s="459"/>
    </row>
    <row r="5" spans="1:13" x14ac:dyDescent="0.3">
      <c r="A5" s="983"/>
      <c r="B5" s="983"/>
      <c r="C5" s="983"/>
      <c r="D5" s="983"/>
      <c r="E5" s="983"/>
      <c r="F5" s="983"/>
      <c r="G5" s="983"/>
      <c r="H5" s="463"/>
      <c r="I5" s="549"/>
      <c r="J5" s="465"/>
    </row>
    <row r="6" spans="1:13" ht="19.5" thickBot="1" x14ac:dyDescent="0.35">
      <c r="A6" s="469"/>
      <c r="B6" s="469"/>
      <c r="C6" s="470"/>
      <c r="D6" s="550"/>
      <c r="E6" s="178" t="str">
        <f>ปร.4สรุป!E6</f>
        <v>เมื่อวันที่</v>
      </c>
      <c r="F6" s="929"/>
      <c r="G6" s="929"/>
      <c r="H6" s="551"/>
      <c r="J6" s="550"/>
      <c r="K6" s="473" t="s">
        <v>161</v>
      </c>
    </row>
    <row r="7" spans="1:13" ht="21" customHeight="1" thickTop="1" x14ac:dyDescent="0.3">
      <c r="A7" s="973" t="s">
        <v>0</v>
      </c>
      <c r="B7" s="975" t="s">
        <v>1</v>
      </c>
      <c r="C7" s="976"/>
      <c r="D7" s="1016" t="s">
        <v>2</v>
      </c>
      <c r="E7" s="979" t="s">
        <v>3</v>
      </c>
      <c r="F7" s="981" t="s">
        <v>4</v>
      </c>
      <c r="G7" s="982"/>
      <c r="H7" s="981" t="s">
        <v>8</v>
      </c>
      <c r="I7" s="982"/>
      <c r="J7" s="474" t="s">
        <v>19</v>
      </c>
      <c r="K7" s="979" t="s">
        <v>6</v>
      </c>
    </row>
    <row r="8" spans="1:13" ht="21" customHeight="1" thickBot="1" x14ac:dyDescent="0.35">
      <c r="A8" s="974"/>
      <c r="B8" s="977"/>
      <c r="C8" s="978"/>
      <c r="D8" s="1017"/>
      <c r="E8" s="980"/>
      <c r="F8" s="476" t="s">
        <v>21</v>
      </c>
      <c r="G8" s="476" t="s">
        <v>7</v>
      </c>
      <c r="H8" s="476" t="s">
        <v>21</v>
      </c>
      <c r="I8" s="476" t="s">
        <v>7</v>
      </c>
      <c r="J8" s="477" t="s">
        <v>5</v>
      </c>
      <c r="K8" s="980"/>
    </row>
    <row r="9" spans="1:13" ht="19.5" thickTop="1" x14ac:dyDescent="0.3">
      <c r="A9" s="552">
        <v>5</v>
      </c>
      <c r="B9" s="553" t="s">
        <v>51</v>
      </c>
      <c r="C9" s="554"/>
      <c r="D9" s="555"/>
      <c r="E9" s="556"/>
      <c r="F9" s="557"/>
      <c r="G9" s="558"/>
      <c r="H9" s="558"/>
      <c r="I9" s="558"/>
      <c r="J9" s="558"/>
      <c r="K9" s="559"/>
    </row>
    <row r="10" spans="1:13" x14ac:dyDescent="0.3">
      <c r="A10" s="560"/>
      <c r="B10" s="561" t="s">
        <v>13</v>
      </c>
      <c r="C10" s="554"/>
      <c r="D10" s="562"/>
      <c r="E10" s="560"/>
      <c r="F10" s="563"/>
      <c r="G10" s="564"/>
      <c r="H10" s="564"/>
      <c r="I10" s="564"/>
      <c r="J10" s="564"/>
      <c r="K10" s="565"/>
    </row>
    <row r="11" spans="1:13" x14ac:dyDescent="0.3">
      <c r="A11" s="560"/>
      <c r="B11" s="566" t="s">
        <v>85</v>
      </c>
      <c r="C11" s="554"/>
      <c r="D11" s="567">
        <v>5</v>
      </c>
      <c r="E11" s="568" t="s">
        <v>43</v>
      </c>
      <c r="F11" s="569"/>
      <c r="G11" s="567"/>
      <c r="H11" s="569"/>
      <c r="I11" s="567"/>
      <c r="J11" s="567"/>
      <c r="K11" s="565"/>
    </row>
    <row r="12" spans="1:13" x14ac:dyDescent="0.3">
      <c r="A12" s="560"/>
      <c r="B12" s="566" t="s">
        <v>86</v>
      </c>
      <c r="C12" s="554"/>
      <c r="D12" s="567">
        <v>1</v>
      </c>
      <c r="E12" s="568" t="s">
        <v>43</v>
      </c>
      <c r="F12" s="567"/>
      <c r="G12" s="567"/>
      <c r="H12" s="567"/>
      <c r="I12" s="567"/>
      <c r="J12" s="567"/>
      <c r="K12" s="565"/>
    </row>
    <row r="13" spans="1:13" x14ac:dyDescent="0.3">
      <c r="A13" s="560"/>
      <c r="B13" s="566" t="s">
        <v>87</v>
      </c>
      <c r="C13" s="554"/>
      <c r="D13" s="567">
        <v>0.2</v>
      </c>
      <c r="E13" s="568" t="s">
        <v>43</v>
      </c>
      <c r="F13" s="569"/>
      <c r="G13" s="567"/>
      <c r="H13" s="567"/>
      <c r="I13" s="567"/>
      <c r="J13" s="567"/>
      <c r="K13" s="565"/>
    </row>
    <row r="14" spans="1:13" x14ac:dyDescent="0.3">
      <c r="A14" s="560"/>
      <c r="B14" s="566" t="s">
        <v>88</v>
      </c>
      <c r="C14" s="554"/>
      <c r="D14" s="570">
        <v>17.600000000000001</v>
      </c>
      <c r="E14" s="568" t="s">
        <v>17</v>
      </c>
      <c r="F14" s="569"/>
      <c r="G14" s="567"/>
      <c r="H14" s="569"/>
      <c r="I14" s="567"/>
      <c r="J14" s="567"/>
      <c r="K14" s="565"/>
    </row>
    <row r="15" spans="1:13" x14ac:dyDescent="0.3">
      <c r="A15" s="560"/>
      <c r="B15" s="493" t="s">
        <v>294</v>
      </c>
      <c r="C15" s="571"/>
      <c r="D15" s="570">
        <v>14</v>
      </c>
      <c r="E15" s="487" t="s">
        <v>120</v>
      </c>
      <c r="F15" s="567"/>
      <c r="G15" s="567"/>
      <c r="H15" s="569"/>
      <c r="I15" s="567"/>
      <c r="J15" s="567"/>
      <c r="K15" s="565"/>
      <c r="L15" s="454">
        <v>260</v>
      </c>
      <c r="M15" s="454">
        <v>70</v>
      </c>
    </row>
    <row r="16" spans="1:13" x14ac:dyDescent="0.3">
      <c r="A16" s="560"/>
      <c r="B16" s="500" t="s">
        <v>302</v>
      </c>
      <c r="C16" s="571"/>
      <c r="D16" s="567">
        <f>ROUNDDOWN(D15*0.3,2)</f>
        <v>4.2</v>
      </c>
      <c r="E16" s="487" t="s">
        <v>120</v>
      </c>
      <c r="F16" s="454"/>
      <c r="G16" s="567"/>
      <c r="H16" s="569"/>
      <c r="I16" s="567"/>
      <c r="J16" s="567"/>
      <c r="K16" s="565"/>
      <c r="L16" s="572">
        <f>D15</f>
        <v>14</v>
      </c>
      <c r="M16" s="454">
        <v>4</v>
      </c>
    </row>
    <row r="17" spans="1:15" x14ac:dyDescent="0.3">
      <c r="A17" s="560"/>
      <c r="B17" s="493" t="s">
        <v>139</v>
      </c>
      <c r="C17" s="571"/>
      <c r="D17" s="567">
        <f>ROUNDDOWN(D14*0.25,2)</f>
        <v>4.4000000000000004</v>
      </c>
      <c r="E17" s="568" t="s">
        <v>54</v>
      </c>
      <c r="F17" s="570"/>
      <c r="G17" s="567"/>
      <c r="H17" s="569"/>
      <c r="I17" s="567"/>
      <c r="J17" s="567"/>
      <c r="K17" s="565"/>
      <c r="L17" s="572"/>
    </row>
    <row r="18" spans="1:15" x14ac:dyDescent="0.3">
      <c r="A18" s="560"/>
      <c r="B18" s="566" t="s">
        <v>89</v>
      </c>
      <c r="C18" s="554"/>
      <c r="D18" s="567">
        <v>3</v>
      </c>
      <c r="E18" s="568" t="s">
        <v>43</v>
      </c>
      <c r="F18" s="567"/>
      <c r="G18" s="567"/>
      <c r="H18" s="567"/>
      <c r="I18" s="567"/>
      <c r="J18" s="567"/>
      <c r="K18" s="565"/>
      <c r="L18" s="454">
        <v>45</v>
      </c>
      <c r="M18" s="454">
        <v>6</v>
      </c>
    </row>
    <row r="19" spans="1:15" x14ac:dyDescent="0.3">
      <c r="A19" s="560"/>
      <c r="B19" s="566" t="s">
        <v>90</v>
      </c>
      <c r="C19" s="554"/>
      <c r="D19" s="567"/>
      <c r="E19" s="568"/>
      <c r="F19" s="567"/>
      <c r="G19" s="567"/>
      <c r="H19" s="567"/>
      <c r="I19" s="567"/>
      <c r="J19" s="567"/>
      <c r="K19" s="565"/>
    </row>
    <row r="20" spans="1:15" x14ac:dyDescent="0.3">
      <c r="A20" s="560"/>
      <c r="B20" s="493" t="s">
        <v>141</v>
      </c>
      <c r="C20" s="494"/>
      <c r="D20" s="567">
        <v>35.520000000000003</v>
      </c>
      <c r="E20" s="568" t="s">
        <v>54</v>
      </c>
      <c r="F20" s="567"/>
      <c r="G20" s="567"/>
      <c r="H20" s="567"/>
      <c r="I20" s="567"/>
      <c r="J20" s="567"/>
      <c r="K20" s="565"/>
      <c r="L20" s="573">
        <v>0.51948000000000005</v>
      </c>
      <c r="M20" s="454">
        <v>0.17319999999999999</v>
      </c>
    </row>
    <row r="21" spans="1:15" x14ac:dyDescent="0.3">
      <c r="A21" s="560"/>
      <c r="B21" s="493" t="s">
        <v>142</v>
      </c>
      <c r="C21" s="494"/>
      <c r="D21" s="567">
        <v>54.89</v>
      </c>
      <c r="E21" s="568" t="s">
        <v>54</v>
      </c>
      <c r="F21" s="567"/>
      <c r="G21" s="567"/>
      <c r="H21" s="567"/>
      <c r="I21" s="567"/>
      <c r="J21" s="567"/>
      <c r="K21" s="565"/>
      <c r="L21" s="574"/>
    </row>
    <row r="22" spans="1:15" x14ac:dyDescent="0.3">
      <c r="A22" s="560"/>
      <c r="B22" s="493" t="s">
        <v>143</v>
      </c>
      <c r="C22" s="494"/>
      <c r="D22" s="567">
        <v>106.56</v>
      </c>
      <c r="E22" s="568" t="s">
        <v>54</v>
      </c>
      <c r="F22" s="570"/>
      <c r="G22" s="567"/>
      <c r="H22" s="567"/>
      <c r="I22" s="567"/>
      <c r="J22" s="567"/>
      <c r="K22" s="565"/>
      <c r="L22" s="573">
        <v>0.61272000000000004</v>
      </c>
      <c r="M22" s="454">
        <v>0.11548</v>
      </c>
    </row>
    <row r="23" spans="1:15" x14ac:dyDescent="0.3">
      <c r="A23" s="560"/>
      <c r="B23" s="575" t="s">
        <v>55</v>
      </c>
      <c r="C23" s="576"/>
      <c r="D23" s="567">
        <f>L23/O23</f>
        <v>6.1553125</v>
      </c>
      <c r="E23" s="568" t="s">
        <v>54</v>
      </c>
      <c r="F23" s="567"/>
      <c r="G23" s="567"/>
      <c r="H23" s="577"/>
      <c r="I23" s="567"/>
      <c r="J23" s="567"/>
      <c r="K23" s="565"/>
      <c r="L23" s="578">
        <f>D20+D21+D22</f>
        <v>196.97</v>
      </c>
      <c r="M23" s="454">
        <v>1000</v>
      </c>
      <c r="N23" s="454">
        <f>L23*M23</f>
        <v>196970</v>
      </c>
      <c r="O23" s="454">
        <v>32</v>
      </c>
    </row>
    <row r="24" spans="1:15" x14ac:dyDescent="0.3">
      <c r="A24" s="560"/>
      <c r="B24" s="566" t="s">
        <v>18</v>
      </c>
      <c r="C24" s="554"/>
      <c r="D24" s="562"/>
      <c r="E24" s="560"/>
      <c r="F24" s="563"/>
      <c r="G24" s="564"/>
      <c r="H24" s="564"/>
      <c r="I24" s="564"/>
      <c r="J24" s="564"/>
      <c r="K24" s="565"/>
    </row>
    <row r="25" spans="1:15" x14ac:dyDescent="0.3">
      <c r="A25" s="560"/>
      <c r="B25" s="566" t="s">
        <v>75</v>
      </c>
      <c r="C25" s="554"/>
      <c r="D25" s="567">
        <v>365</v>
      </c>
      <c r="E25" s="568" t="s">
        <v>54</v>
      </c>
      <c r="F25" s="567"/>
      <c r="G25" s="567"/>
      <c r="H25" s="567"/>
      <c r="I25" s="567"/>
      <c r="J25" s="567"/>
      <c r="K25" s="579"/>
      <c r="L25" s="454">
        <v>4.0599999999999996</v>
      </c>
      <c r="M25" s="580">
        <f>L25*6*D26</f>
        <v>365.4</v>
      </c>
    </row>
    <row r="26" spans="1:15" x14ac:dyDescent="0.3">
      <c r="A26" s="560"/>
      <c r="B26" s="566" t="s">
        <v>76</v>
      </c>
      <c r="C26" s="554"/>
      <c r="D26" s="570">
        <v>15</v>
      </c>
      <c r="E26" s="568" t="s">
        <v>56</v>
      </c>
      <c r="F26" s="569"/>
      <c r="G26" s="567"/>
      <c r="H26" s="567"/>
      <c r="I26" s="567"/>
      <c r="J26" s="567"/>
      <c r="K26" s="579"/>
      <c r="L26" s="454">
        <f>0.48</f>
        <v>0.48</v>
      </c>
      <c r="M26" s="454">
        <f>D26*L26*6</f>
        <v>43.199999999999996</v>
      </c>
      <c r="N26" s="454">
        <f>ROUNDDOWN(M26,0)</f>
        <v>43</v>
      </c>
    </row>
    <row r="27" spans="1:15" x14ac:dyDescent="0.3">
      <c r="A27" s="560"/>
      <c r="B27" s="581" t="s">
        <v>215</v>
      </c>
      <c r="C27" s="554"/>
      <c r="D27" s="570">
        <v>24.4</v>
      </c>
      <c r="E27" s="582" t="s">
        <v>17</v>
      </c>
      <c r="F27" s="577"/>
      <c r="G27" s="570"/>
      <c r="H27" s="570"/>
      <c r="I27" s="570"/>
      <c r="J27" s="570"/>
      <c r="K27" s="579"/>
    </row>
    <row r="28" spans="1:15" x14ac:dyDescent="0.3">
      <c r="A28" s="583"/>
      <c r="B28" s="932" t="s">
        <v>11</v>
      </c>
      <c r="C28" s="933"/>
      <c r="D28" s="584"/>
      <c r="E28" s="583"/>
      <c r="F28" s="584"/>
      <c r="G28" s="584"/>
      <c r="H28" s="585"/>
      <c r="I28" s="584"/>
      <c r="J28" s="586"/>
      <c r="K28" s="587"/>
    </row>
    <row r="29" spans="1:15" x14ac:dyDescent="0.3">
      <c r="A29" s="588"/>
      <c r="B29" s="934" t="s">
        <v>12</v>
      </c>
      <c r="C29" s="935"/>
      <c r="D29" s="589"/>
      <c r="E29" s="588"/>
      <c r="F29" s="590"/>
      <c r="G29" s="590"/>
      <c r="H29" s="590"/>
      <c r="I29" s="590"/>
      <c r="J29" s="586"/>
      <c r="K29" s="587"/>
    </row>
    <row r="30" spans="1:15" x14ac:dyDescent="0.3">
      <c r="A30" s="560"/>
      <c r="B30" s="566" t="s">
        <v>214</v>
      </c>
      <c r="C30" s="554"/>
      <c r="D30" s="570">
        <v>13</v>
      </c>
      <c r="E30" s="568" t="s">
        <v>56</v>
      </c>
      <c r="F30" s="577"/>
      <c r="G30" s="570"/>
      <c r="H30" s="570"/>
      <c r="I30" s="570"/>
      <c r="J30" s="570"/>
      <c r="K30" s="579"/>
    </row>
    <row r="31" spans="1:15" x14ac:dyDescent="0.3">
      <c r="A31" s="560"/>
      <c r="B31" s="581" t="s">
        <v>77</v>
      </c>
      <c r="C31" s="554"/>
      <c r="D31" s="570">
        <v>23</v>
      </c>
      <c r="E31" s="582" t="s">
        <v>57</v>
      </c>
      <c r="F31" s="591"/>
      <c r="G31" s="570"/>
      <c r="H31" s="591"/>
      <c r="I31" s="570"/>
      <c r="J31" s="591"/>
      <c r="K31" s="579"/>
    </row>
    <row r="32" spans="1:15" x14ac:dyDescent="0.3">
      <c r="A32" s="560"/>
      <c r="B32" s="566" t="s">
        <v>307</v>
      </c>
      <c r="C32" s="554"/>
      <c r="D32" s="570">
        <f>N26</f>
        <v>43</v>
      </c>
      <c r="E32" s="568" t="s">
        <v>17</v>
      </c>
      <c r="F32" s="570"/>
      <c r="G32" s="570"/>
      <c r="H32" s="592"/>
      <c r="I32" s="570"/>
      <c r="J32" s="570"/>
      <c r="K32" s="579"/>
    </row>
    <row r="33" spans="1:11" x14ac:dyDescent="0.3">
      <c r="A33" s="560"/>
      <c r="B33" s="566" t="s">
        <v>78</v>
      </c>
      <c r="C33" s="554"/>
      <c r="D33" s="570"/>
      <c r="E33" s="568"/>
      <c r="F33" s="577"/>
      <c r="G33" s="570"/>
      <c r="H33" s="570"/>
      <c r="I33" s="570"/>
      <c r="J33" s="570"/>
      <c r="K33" s="579"/>
    </row>
    <row r="34" spans="1:11" x14ac:dyDescent="0.3">
      <c r="A34" s="560"/>
      <c r="B34" s="581" t="s">
        <v>79</v>
      </c>
      <c r="C34" s="554"/>
      <c r="D34" s="567">
        <v>2</v>
      </c>
      <c r="E34" s="568" t="s">
        <v>17</v>
      </c>
      <c r="F34" s="569"/>
      <c r="G34" s="567"/>
      <c r="H34" s="567"/>
      <c r="I34" s="567"/>
      <c r="J34" s="567"/>
      <c r="K34" s="568" t="s">
        <v>80</v>
      </c>
    </row>
    <row r="35" spans="1:11" x14ac:dyDescent="0.3">
      <c r="A35" s="560"/>
      <c r="B35" s="561" t="s">
        <v>81</v>
      </c>
      <c r="C35" s="554"/>
      <c r="D35" s="562"/>
      <c r="E35" s="560"/>
      <c r="F35" s="563"/>
      <c r="G35" s="564"/>
      <c r="H35" s="564"/>
      <c r="I35" s="564"/>
      <c r="J35" s="564"/>
      <c r="K35" s="565"/>
    </row>
    <row r="36" spans="1:11" x14ac:dyDescent="0.3">
      <c r="A36" s="560"/>
      <c r="B36" s="566" t="s">
        <v>91</v>
      </c>
      <c r="C36" s="554"/>
      <c r="D36" s="567">
        <v>4</v>
      </c>
      <c r="E36" s="568" t="s">
        <v>17</v>
      </c>
      <c r="F36" s="577"/>
      <c r="G36" s="567"/>
      <c r="H36" s="567"/>
      <c r="I36" s="567"/>
      <c r="J36" s="563"/>
      <c r="K36" s="565"/>
    </row>
    <row r="37" spans="1:11" x14ac:dyDescent="0.3">
      <c r="A37" s="560"/>
      <c r="B37" s="566" t="s">
        <v>92</v>
      </c>
      <c r="C37" s="554"/>
      <c r="D37" s="567">
        <v>2</v>
      </c>
      <c r="E37" s="568" t="s">
        <v>17</v>
      </c>
      <c r="F37" s="569"/>
      <c r="G37" s="567"/>
      <c r="H37" s="567"/>
      <c r="I37" s="567"/>
      <c r="J37" s="563"/>
      <c r="K37" s="565"/>
    </row>
    <row r="38" spans="1:11" x14ac:dyDescent="0.3">
      <c r="A38" s="560"/>
      <c r="B38" s="561" t="s">
        <v>82</v>
      </c>
      <c r="C38" s="554"/>
      <c r="D38" s="562"/>
      <c r="E38" s="560"/>
      <c r="F38" s="563"/>
      <c r="G38" s="564"/>
      <c r="H38" s="564"/>
      <c r="I38" s="564"/>
      <c r="J38" s="564"/>
      <c r="K38" s="565"/>
    </row>
    <row r="39" spans="1:11" x14ac:dyDescent="0.3">
      <c r="A39" s="560"/>
      <c r="B39" s="593" t="s">
        <v>93</v>
      </c>
      <c r="C39" s="554"/>
      <c r="D39" s="567">
        <v>20</v>
      </c>
      <c r="E39" s="568" t="s">
        <v>17</v>
      </c>
      <c r="F39" s="592"/>
      <c r="G39" s="567"/>
      <c r="H39" s="569"/>
      <c r="I39" s="567"/>
      <c r="J39" s="563"/>
      <c r="K39" s="565"/>
    </row>
    <row r="40" spans="1:11" x14ac:dyDescent="0.3">
      <c r="A40" s="560"/>
      <c r="B40" s="593" t="s">
        <v>94</v>
      </c>
      <c r="C40" s="554"/>
      <c r="D40" s="567">
        <v>9</v>
      </c>
      <c r="E40" s="568" t="s">
        <v>17</v>
      </c>
      <c r="F40" s="567"/>
      <c r="G40" s="567"/>
      <c r="H40" s="569"/>
      <c r="I40" s="567"/>
      <c r="J40" s="563"/>
      <c r="K40" s="565"/>
    </row>
    <row r="41" spans="1:11" x14ac:dyDescent="0.3">
      <c r="A41" s="560"/>
      <c r="B41" s="593" t="s">
        <v>95</v>
      </c>
      <c r="C41" s="554"/>
      <c r="D41" s="567">
        <f>D39-D40</f>
        <v>11</v>
      </c>
      <c r="E41" s="568" t="s">
        <v>17</v>
      </c>
      <c r="F41" s="570"/>
      <c r="G41" s="567"/>
      <c r="H41" s="592"/>
      <c r="I41" s="567"/>
      <c r="J41" s="563"/>
      <c r="K41" s="565"/>
    </row>
    <row r="42" spans="1:11" x14ac:dyDescent="0.3">
      <c r="A42" s="560"/>
      <c r="B42" s="593" t="s">
        <v>96</v>
      </c>
      <c r="C42" s="554"/>
      <c r="D42" s="567">
        <v>15</v>
      </c>
      <c r="E42" s="568" t="s">
        <v>57</v>
      </c>
      <c r="F42" s="570"/>
      <c r="G42" s="567"/>
      <c r="H42" s="592"/>
      <c r="I42" s="567"/>
      <c r="J42" s="567"/>
      <c r="K42" s="565"/>
    </row>
    <row r="43" spans="1:11" x14ac:dyDescent="0.3">
      <c r="A43" s="560"/>
      <c r="B43" s="561" t="s">
        <v>292</v>
      </c>
      <c r="C43" s="554"/>
      <c r="D43" s="567"/>
      <c r="E43" s="568"/>
      <c r="F43" s="569"/>
      <c r="G43" s="567"/>
      <c r="H43" s="567"/>
      <c r="I43" s="567"/>
      <c r="J43" s="567"/>
      <c r="K43" s="565"/>
    </row>
    <row r="44" spans="1:11" x14ac:dyDescent="0.3">
      <c r="A44" s="560"/>
      <c r="B44" s="593" t="s">
        <v>58</v>
      </c>
      <c r="C44" s="554"/>
      <c r="D44" s="567">
        <v>1</v>
      </c>
      <c r="E44" s="568" t="s">
        <v>46</v>
      </c>
      <c r="F44" s="570"/>
      <c r="G44" s="567"/>
      <c r="H44" s="570"/>
      <c r="I44" s="567"/>
      <c r="J44" s="567"/>
      <c r="K44" s="565"/>
    </row>
    <row r="45" spans="1:11" x14ac:dyDescent="0.3">
      <c r="A45" s="560"/>
      <c r="B45" s="593" t="s">
        <v>59</v>
      </c>
      <c r="C45" s="554"/>
      <c r="D45" s="567">
        <v>1</v>
      </c>
      <c r="E45" s="568" t="s">
        <v>46</v>
      </c>
      <c r="F45" s="570"/>
      <c r="G45" s="567"/>
      <c r="H45" s="570"/>
      <c r="I45" s="567"/>
      <c r="J45" s="567"/>
      <c r="K45" s="565"/>
    </row>
    <row r="46" spans="1:11" x14ac:dyDescent="0.3">
      <c r="A46" s="560"/>
      <c r="B46" s="593" t="s">
        <v>83</v>
      </c>
      <c r="C46" s="554"/>
      <c r="D46" s="567">
        <v>2</v>
      </c>
      <c r="E46" s="568" t="s">
        <v>46</v>
      </c>
      <c r="F46" s="570"/>
      <c r="G46" s="567"/>
      <c r="H46" s="570"/>
      <c r="I46" s="567"/>
      <c r="J46" s="567"/>
      <c r="K46" s="565"/>
    </row>
    <row r="47" spans="1:11" x14ac:dyDescent="0.3">
      <c r="A47" s="583"/>
      <c r="B47" s="932" t="s">
        <v>11</v>
      </c>
      <c r="C47" s="933"/>
      <c r="D47" s="584"/>
      <c r="E47" s="583"/>
      <c r="F47" s="584"/>
      <c r="G47" s="584"/>
      <c r="H47" s="585"/>
      <c r="I47" s="584"/>
      <c r="J47" s="586"/>
      <c r="K47" s="587"/>
    </row>
    <row r="48" spans="1:11" x14ac:dyDescent="0.3">
      <c r="A48" s="588"/>
      <c r="B48" s="934" t="s">
        <v>12</v>
      </c>
      <c r="C48" s="935"/>
      <c r="D48" s="589"/>
      <c r="E48" s="588"/>
      <c r="F48" s="590"/>
      <c r="G48" s="590"/>
      <c r="H48" s="590"/>
      <c r="I48" s="590"/>
      <c r="J48" s="586"/>
      <c r="K48" s="587"/>
    </row>
    <row r="49" spans="1:11" x14ac:dyDescent="0.3">
      <c r="A49" s="560"/>
      <c r="B49" s="561" t="s">
        <v>84</v>
      </c>
      <c r="C49" s="554"/>
      <c r="D49" s="567"/>
      <c r="E49" s="568"/>
      <c r="F49" s="570"/>
      <c r="G49" s="569"/>
      <c r="H49" s="592"/>
      <c r="I49" s="569"/>
      <c r="J49" s="569"/>
      <c r="K49" s="565"/>
    </row>
    <row r="50" spans="1:11" x14ac:dyDescent="0.3">
      <c r="A50" s="560"/>
      <c r="B50" s="593" t="s">
        <v>232</v>
      </c>
      <c r="C50" s="554"/>
      <c r="D50" s="567">
        <v>6</v>
      </c>
      <c r="E50" s="568" t="s">
        <v>17</v>
      </c>
      <c r="F50" s="569"/>
      <c r="G50" s="567"/>
      <c r="H50" s="567"/>
      <c r="I50" s="567"/>
      <c r="J50" s="567"/>
      <c r="K50" s="565"/>
    </row>
    <row r="51" spans="1:11" x14ac:dyDescent="0.3">
      <c r="A51" s="560"/>
      <c r="B51" s="593" t="s">
        <v>233</v>
      </c>
      <c r="C51" s="554"/>
      <c r="D51" s="567"/>
      <c r="E51" s="568"/>
      <c r="F51" s="569"/>
      <c r="G51" s="567"/>
      <c r="H51" s="567"/>
      <c r="I51" s="567"/>
      <c r="J51" s="567"/>
      <c r="K51" s="565"/>
    </row>
    <row r="52" spans="1:11" x14ac:dyDescent="0.3">
      <c r="A52" s="560"/>
      <c r="B52" s="561" t="s">
        <v>15</v>
      </c>
      <c r="C52" s="554"/>
      <c r="D52" s="562"/>
      <c r="E52" s="560"/>
      <c r="F52" s="563"/>
      <c r="G52" s="564"/>
      <c r="H52" s="564"/>
      <c r="I52" s="564"/>
      <c r="J52" s="564"/>
      <c r="K52" s="565"/>
    </row>
    <row r="53" spans="1:11" x14ac:dyDescent="0.3">
      <c r="A53" s="560"/>
      <c r="B53" s="593" t="s">
        <v>308</v>
      </c>
      <c r="C53" s="554"/>
      <c r="D53" s="567">
        <v>3</v>
      </c>
      <c r="E53" s="568" t="s">
        <v>17</v>
      </c>
      <c r="F53" s="570"/>
      <c r="G53" s="567"/>
      <c r="H53" s="592"/>
      <c r="I53" s="567"/>
      <c r="J53" s="567"/>
      <c r="K53" s="565"/>
    </row>
    <row r="54" spans="1:11" x14ac:dyDescent="0.3">
      <c r="A54" s="560"/>
      <c r="B54" s="593" t="s">
        <v>60</v>
      </c>
      <c r="C54" s="554"/>
      <c r="D54" s="567">
        <f>D41+D50</f>
        <v>17</v>
      </c>
      <c r="E54" s="568" t="s">
        <v>17</v>
      </c>
      <c r="F54" s="570"/>
      <c r="G54" s="567"/>
      <c r="H54" s="592"/>
      <c r="I54" s="567"/>
      <c r="J54" s="567"/>
      <c r="K54" s="565"/>
    </row>
    <row r="55" spans="1:11" x14ac:dyDescent="0.3">
      <c r="A55" s="560"/>
      <c r="B55" s="561" t="s">
        <v>14</v>
      </c>
      <c r="C55" s="554"/>
      <c r="D55" s="567"/>
      <c r="E55" s="568"/>
      <c r="F55" s="567"/>
      <c r="G55" s="567"/>
      <c r="H55" s="570"/>
      <c r="I55" s="567"/>
      <c r="J55" s="567"/>
      <c r="K55" s="565"/>
    </row>
    <row r="56" spans="1:11" x14ac:dyDescent="0.3">
      <c r="A56" s="560"/>
      <c r="B56" s="593" t="s">
        <v>61</v>
      </c>
      <c r="C56" s="554"/>
      <c r="D56" s="567">
        <v>1</v>
      </c>
      <c r="E56" s="568" t="s">
        <v>46</v>
      </c>
      <c r="F56" s="569"/>
      <c r="G56" s="567"/>
      <c r="H56" s="567"/>
      <c r="I56" s="567"/>
      <c r="J56" s="567"/>
      <c r="K56" s="565"/>
    </row>
    <row r="57" spans="1:11" x14ac:dyDescent="0.3">
      <c r="A57" s="560"/>
      <c r="B57" s="593" t="s">
        <v>97</v>
      </c>
      <c r="C57" s="554"/>
      <c r="D57" s="567">
        <v>1</v>
      </c>
      <c r="E57" s="568" t="s">
        <v>46</v>
      </c>
      <c r="F57" s="567"/>
      <c r="G57" s="567"/>
      <c r="H57" s="567"/>
      <c r="I57" s="567"/>
      <c r="J57" s="567"/>
      <c r="K57" s="565"/>
    </row>
    <row r="58" spans="1:11" x14ac:dyDescent="0.3">
      <c r="A58" s="560"/>
      <c r="B58" s="593" t="s">
        <v>98</v>
      </c>
      <c r="C58" s="554"/>
      <c r="D58" s="567">
        <v>1</v>
      </c>
      <c r="E58" s="568" t="s">
        <v>46</v>
      </c>
      <c r="F58" s="567"/>
      <c r="G58" s="567"/>
      <c r="H58" s="567"/>
      <c r="I58" s="567"/>
      <c r="J58" s="567"/>
      <c r="K58" s="565"/>
    </row>
    <row r="59" spans="1:11" x14ac:dyDescent="0.3">
      <c r="A59" s="560"/>
      <c r="B59" s="593" t="s">
        <v>62</v>
      </c>
      <c r="C59" s="554"/>
      <c r="D59" s="567">
        <v>1</v>
      </c>
      <c r="E59" s="568" t="s">
        <v>46</v>
      </c>
      <c r="F59" s="570"/>
      <c r="G59" s="567"/>
      <c r="H59" s="577"/>
      <c r="I59" s="567"/>
      <c r="J59" s="567"/>
      <c r="K59" s="565"/>
    </row>
    <row r="60" spans="1:11" x14ac:dyDescent="0.3">
      <c r="A60" s="560"/>
      <c r="B60" s="593" t="s">
        <v>63</v>
      </c>
      <c r="C60" s="554"/>
      <c r="D60" s="567">
        <v>1</v>
      </c>
      <c r="E60" s="568" t="s">
        <v>46</v>
      </c>
      <c r="F60" s="567"/>
      <c r="G60" s="567"/>
      <c r="H60" s="577"/>
      <c r="I60" s="567"/>
      <c r="J60" s="567"/>
      <c r="K60" s="565"/>
    </row>
    <row r="61" spans="1:11" x14ac:dyDescent="0.3">
      <c r="A61" s="560"/>
      <c r="B61" s="593" t="s">
        <v>64</v>
      </c>
      <c r="C61" s="554"/>
      <c r="D61" s="567">
        <v>1</v>
      </c>
      <c r="E61" s="568" t="s">
        <v>46</v>
      </c>
      <c r="F61" s="567"/>
      <c r="G61" s="567"/>
      <c r="H61" s="577"/>
      <c r="I61" s="567"/>
      <c r="J61" s="567"/>
      <c r="K61" s="565"/>
    </row>
    <row r="62" spans="1:11" x14ac:dyDescent="0.3">
      <c r="A62" s="560"/>
      <c r="B62" s="593" t="s">
        <v>407</v>
      </c>
      <c r="C62" s="554"/>
      <c r="D62" s="567">
        <v>1</v>
      </c>
      <c r="E62" s="568" t="s">
        <v>46</v>
      </c>
      <c r="F62" s="569"/>
      <c r="G62" s="567"/>
      <c r="H62" s="567"/>
      <c r="I62" s="567"/>
      <c r="J62" s="567"/>
      <c r="K62" s="565"/>
    </row>
    <row r="63" spans="1:11" x14ac:dyDescent="0.3">
      <c r="A63" s="560"/>
      <c r="B63" s="593"/>
      <c r="C63" s="554"/>
      <c r="D63" s="567"/>
      <c r="E63" s="568"/>
      <c r="F63" s="569"/>
      <c r="G63" s="567"/>
      <c r="H63" s="567"/>
      <c r="I63" s="567"/>
      <c r="J63" s="567"/>
      <c r="K63" s="565"/>
    </row>
    <row r="64" spans="1:11" x14ac:dyDescent="0.3">
      <c r="A64" s="560"/>
      <c r="B64" s="593"/>
      <c r="C64" s="554"/>
      <c r="D64" s="567"/>
      <c r="E64" s="568"/>
      <c r="F64" s="569"/>
      <c r="G64" s="567"/>
      <c r="H64" s="567"/>
      <c r="I64" s="567"/>
      <c r="J64" s="567"/>
      <c r="K64" s="565"/>
    </row>
    <row r="65" spans="1:11" x14ac:dyDescent="0.3">
      <c r="A65" s="594"/>
      <c r="B65" s="595"/>
      <c r="C65" s="596"/>
      <c r="D65" s="597"/>
      <c r="E65" s="598"/>
      <c r="F65" s="599"/>
      <c r="G65" s="597"/>
      <c r="H65" s="597"/>
      <c r="I65" s="597"/>
      <c r="J65" s="597"/>
      <c r="K65" s="600"/>
    </row>
    <row r="66" spans="1:11" x14ac:dyDescent="0.3">
      <c r="A66" s="583"/>
      <c r="B66" s="932" t="s">
        <v>11</v>
      </c>
      <c r="C66" s="933"/>
      <c r="D66" s="584"/>
      <c r="E66" s="583"/>
      <c r="F66" s="584"/>
      <c r="G66" s="584"/>
      <c r="H66" s="585"/>
      <c r="I66" s="584"/>
      <c r="J66" s="586"/>
      <c r="K66" s="587"/>
    </row>
    <row r="67" spans="1:11" x14ac:dyDescent="0.3">
      <c r="A67" s="588"/>
      <c r="B67" s="934" t="s">
        <v>12</v>
      </c>
      <c r="C67" s="935"/>
      <c r="D67" s="589"/>
      <c r="E67" s="588"/>
      <c r="F67" s="590"/>
      <c r="G67" s="590"/>
      <c r="H67" s="590"/>
      <c r="I67" s="590"/>
      <c r="J67" s="586"/>
      <c r="K67" s="587"/>
    </row>
    <row r="68" spans="1:11" x14ac:dyDescent="0.3">
      <c r="A68" s="560"/>
      <c r="B68" s="601" t="s">
        <v>99</v>
      </c>
      <c r="C68" s="554"/>
      <c r="D68" s="562"/>
      <c r="E68" s="560"/>
      <c r="F68" s="563"/>
      <c r="G68" s="564"/>
      <c r="H68" s="564"/>
      <c r="I68" s="564"/>
      <c r="J68" s="564"/>
      <c r="K68" s="565"/>
    </row>
    <row r="69" spans="1:11" x14ac:dyDescent="0.3">
      <c r="A69" s="560"/>
      <c r="B69" s="602" t="s">
        <v>65</v>
      </c>
      <c r="C69" s="554"/>
      <c r="D69" s="567">
        <v>2</v>
      </c>
      <c r="E69" s="568" t="s">
        <v>66</v>
      </c>
      <c r="F69" s="577"/>
      <c r="G69" s="567"/>
      <c r="H69" s="567"/>
      <c r="I69" s="567"/>
      <c r="J69" s="567"/>
      <c r="K69" s="565"/>
    </row>
    <row r="70" spans="1:11" x14ac:dyDescent="0.3">
      <c r="A70" s="560"/>
      <c r="B70" s="602" t="s">
        <v>67</v>
      </c>
      <c r="C70" s="554"/>
      <c r="D70" s="567">
        <v>2</v>
      </c>
      <c r="E70" s="568" t="s">
        <v>66</v>
      </c>
      <c r="F70" s="577"/>
      <c r="G70" s="567"/>
      <c r="H70" s="567"/>
      <c r="I70" s="567"/>
      <c r="J70" s="567"/>
      <c r="K70" s="565"/>
    </row>
    <row r="71" spans="1:11" x14ac:dyDescent="0.3">
      <c r="A71" s="560"/>
      <c r="B71" s="602" t="s">
        <v>68</v>
      </c>
      <c r="C71" s="554"/>
      <c r="D71" s="567">
        <v>1</v>
      </c>
      <c r="E71" s="568" t="s">
        <v>66</v>
      </c>
      <c r="F71" s="577"/>
      <c r="G71" s="567"/>
      <c r="H71" s="567"/>
      <c r="I71" s="567"/>
      <c r="J71" s="567"/>
      <c r="K71" s="565"/>
    </row>
    <row r="72" spans="1:11" x14ac:dyDescent="0.3">
      <c r="A72" s="560"/>
      <c r="B72" s="603" t="s">
        <v>293</v>
      </c>
      <c r="C72" s="554"/>
      <c r="D72" s="570">
        <v>1</v>
      </c>
      <c r="E72" s="604" t="s">
        <v>46</v>
      </c>
      <c r="F72" s="563"/>
      <c r="G72" s="570"/>
      <c r="H72" s="577"/>
      <c r="I72" s="570"/>
      <c r="J72" s="570"/>
      <c r="K72" s="565"/>
    </row>
    <row r="73" spans="1:11" x14ac:dyDescent="0.3">
      <c r="A73" s="560"/>
      <c r="B73" s="561" t="s">
        <v>100</v>
      </c>
      <c r="C73" s="554"/>
      <c r="D73" s="567"/>
      <c r="E73" s="568"/>
      <c r="F73" s="567"/>
      <c r="G73" s="567"/>
      <c r="H73" s="577"/>
      <c r="I73" s="567"/>
      <c r="J73" s="567"/>
      <c r="K73" s="565"/>
    </row>
    <row r="74" spans="1:11" x14ac:dyDescent="0.3">
      <c r="A74" s="560"/>
      <c r="B74" s="605" t="s">
        <v>101</v>
      </c>
      <c r="C74" s="554"/>
      <c r="D74" s="564"/>
      <c r="E74" s="606"/>
      <c r="F74" s="564"/>
      <c r="G74" s="564"/>
      <c r="H74" s="564"/>
      <c r="I74" s="564"/>
      <c r="J74" s="564"/>
      <c r="K74" s="565"/>
    </row>
    <row r="75" spans="1:11" x14ac:dyDescent="0.3">
      <c r="A75" s="560"/>
      <c r="B75" s="607" t="s">
        <v>102</v>
      </c>
      <c r="C75" s="554"/>
      <c r="D75" s="608">
        <v>1</v>
      </c>
      <c r="E75" s="606" t="s">
        <v>69</v>
      </c>
      <c r="F75" s="609"/>
      <c r="G75" s="564"/>
      <c r="H75" s="608"/>
      <c r="I75" s="564"/>
      <c r="J75" s="564"/>
      <c r="K75" s="565"/>
    </row>
    <row r="76" spans="1:11" x14ac:dyDescent="0.3">
      <c r="A76" s="560"/>
      <c r="B76" s="607" t="s">
        <v>103</v>
      </c>
      <c r="C76" s="554"/>
      <c r="D76" s="608">
        <v>1</v>
      </c>
      <c r="E76" s="606" t="s">
        <v>69</v>
      </c>
      <c r="F76" s="609"/>
      <c r="G76" s="564"/>
      <c r="H76" s="608"/>
      <c r="I76" s="564"/>
      <c r="J76" s="564"/>
      <c r="K76" s="565"/>
    </row>
    <row r="77" spans="1:11" x14ac:dyDescent="0.3">
      <c r="A77" s="560"/>
      <c r="B77" s="607" t="s">
        <v>104</v>
      </c>
      <c r="C77" s="554"/>
      <c r="D77" s="608">
        <v>1</v>
      </c>
      <c r="E77" s="606" t="s">
        <v>70</v>
      </c>
      <c r="F77" s="609"/>
      <c r="G77" s="564"/>
      <c r="H77" s="564"/>
      <c r="I77" s="564"/>
      <c r="J77" s="564"/>
      <c r="K77" s="565"/>
    </row>
    <row r="78" spans="1:11" x14ac:dyDescent="0.3">
      <c r="A78" s="560"/>
      <c r="B78" s="607" t="s">
        <v>71</v>
      </c>
      <c r="C78" s="554"/>
      <c r="D78" s="564"/>
      <c r="E78" s="606"/>
      <c r="F78" s="564"/>
      <c r="G78" s="564"/>
      <c r="H78" s="564"/>
      <c r="I78" s="564"/>
      <c r="J78" s="564"/>
      <c r="K78" s="565"/>
    </row>
    <row r="79" spans="1:11" x14ac:dyDescent="0.3">
      <c r="A79" s="560"/>
      <c r="B79" s="607" t="s">
        <v>290</v>
      </c>
      <c r="C79" s="554"/>
      <c r="D79" s="608">
        <v>2</v>
      </c>
      <c r="E79" s="606" t="s">
        <v>69</v>
      </c>
      <c r="F79" s="609"/>
      <c r="G79" s="564"/>
      <c r="H79" s="608"/>
      <c r="I79" s="564"/>
      <c r="J79" s="564"/>
      <c r="K79" s="565"/>
    </row>
    <row r="80" spans="1:11" x14ac:dyDescent="0.3">
      <c r="A80" s="560"/>
      <c r="B80" s="607" t="s">
        <v>291</v>
      </c>
      <c r="C80" s="554"/>
      <c r="D80" s="608">
        <v>1</v>
      </c>
      <c r="E80" s="606" t="s">
        <v>69</v>
      </c>
      <c r="F80" s="609"/>
      <c r="G80" s="564"/>
      <c r="H80" s="608"/>
      <c r="I80" s="564"/>
      <c r="J80" s="564"/>
      <c r="K80" s="565"/>
    </row>
    <row r="81" spans="1:11" x14ac:dyDescent="0.3">
      <c r="A81" s="560"/>
      <c r="B81" s="607" t="s">
        <v>105</v>
      </c>
      <c r="C81" s="554"/>
      <c r="D81" s="608"/>
      <c r="E81" s="610"/>
      <c r="F81" s="611"/>
      <c r="G81" s="564"/>
      <c r="H81" s="611"/>
      <c r="I81" s="564"/>
      <c r="J81" s="564"/>
      <c r="K81" s="565"/>
    </row>
    <row r="82" spans="1:11" x14ac:dyDescent="0.3">
      <c r="A82" s="560"/>
      <c r="B82" s="607" t="s">
        <v>106</v>
      </c>
      <c r="C82" s="554"/>
      <c r="D82" s="608">
        <v>3</v>
      </c>
      <c r="E82" s="606" t="s">
        <v>69</v>
      </c>
      <c r="F82" s="609"/>
      <c r="G82" s="564"/>
      <c r="H82" s="608"/>
      <c r="I82" s="564"/>
      <c r="J82" s="564"/>
      <c r="K82" s="565"/>
    </row>
    <row r="83" spans="1:11" x14ac:dyDescent="0.3">
      <c r="A83" s="560"/>
      <c r="B83" s="607" t="s">
        <v>107</v>
      </c>
      <c r="C83" s="554"/>
      <c r="D83" s="608">
        <v>2</v>
      </c>
      <c r="E83" s="606" t="s">
        <v>69</v>
      </c>
      <c r="F83" s="609"/>
      <c r="G83" s="564"/>
      <c r="H83" s="608"/>
      <c r="I83" s="564"/>
      <c r="J83" s="564"/>
      <c r="K83" s="565"/>
    </row>
    <row r="84" spans="1:11" x14ac:dyDescent="0.3">
      <c r="A84" s="560"/>
      <c r="B84" s="607" t="s">
        <v>104</v>
      </c>
      <c r="C84" s="554"/>
      <c r="D84" s="608">
        <v>1</v>
      </c>
      <c r="E84" s="610" t="s">
        <v>70</v>
      </c>
      <c r="F84" s="611"/>
      <c r="G84" s="564"/>
      <c r="H84" s="611"/>
      <c r="I84" s="564"/>
      <c r="J84" s="564"/>
      <c r="K84" s="565"/>
    </row>
    <row r="85" spans="1:11" x14ac:dyDescent="0.3">
      <c r="A85" s="583"/>
      <c r="B85" s="932" t="s">
        <v>11</v>
      </c>
      <c r="C85" s="933"/>
      <c r="D85" s="584"/>
      <c r="E85" s="583"/>
      <c r="F85" s="584"/>
      <c r="G85" s="584"/>
      <c r="H85" s="585"/>
      <c r="I85" s="584"/>
      <c r="J85" s="586"/>
      <c r="K85" s="587"/>
    </row>
    <row r="86" spans="1:11" x14ac:dyDescent="0.3">
      <c r="A86" s="588"/>
      <c r="B86" s="934" t="s">
        <v>12</v>
      </c>
      <c r="C86" s="935"/>
      <c r="D86" s="589"/>
      <c r="E86" s="588"/>
      <c r="F86" s="590"/>
      <c r="G86" s="590"/>
      <c r="H86" s="590"/>
      <c r="I86" s="590"/>
      <c r="J86" s="586"/>
      <c r="K86" s="587"/>
    </row>
    <row r="87" spans="1:11" x14ac:dyDescent="0.3">
      <c r="A87" s="560"/>
      <c r="B87" s="561" t="s">
        <v>45</v>
      </c>
      <c r="C87" s="554"/>
      <c r="D87" s="567"/>
      <c r="E87" s="568"/>
      <c r="F87" s="569"/>
      <c r="G87" s="567"/>
      <c r="H87" s="567"/>
      <c r="I87" s="567"/>
      <c r="J87" s="567"/>
      <c r="K87" s="565"/>
    </row>
    <row r="88" spans="1:11" x14ac:dyDescent="0.3">
      <c r="A88" s="560"/>
      <c r="B88" s="593" t="s">
        <v>72</v>
      </c>
      <c r="C88" s="554"/>
      <c r="D88" s="567">
        <v>4.8</v>
      </c>
      <c r="E88" s="568" t="s">
        <v>57</v>
      </c>
      <c r="F88" s="570"/>
      <c r="G88" s="567"/>
      <c r="H88" s="577"/>
      <c r="I88" s="567"/>
      <c r="J88" s="567"/>
      <c r="K88" s="565"/>
    </row>
    <row r="89" spans="1:11" x14ac:dyDescent="0.3">
      <c r="A89" s="560"/>
      <c r="B89" s="593" t="s">
        <v>108</v>
      </c>
      <c r="C89" s="554"/>
      <c r="D89" s="567">
        <v>1.8</v>
      </c>
      <c r="E89" s="560" t="s">
        <v>57</v>
      </c>
      <c r="F89" s="612"/>
      <c r="G89" s="567"/>
      <c r="H89" s="612"/>
      <c r="I89" s="567"/>
      <c r="J89" s="567"/>
      <c r="K89" s="565"/>
    </row>
    <row r="90" spans="1:11" x14ac:dyDescent="0.3">
      <c r="A90" s="560"/>
      <c r="B90" s="593" t="s">
        <v>73</v>
      </c>
      <c r="C90" s="554"/>
      <c r="D90" s="613">
        <v>1</v>
      </c>
      <c r="E90" s="610" t="s">
        <v>70</v>
      </c>
      <c r="F90" s="611"/>
      <c r="G90" s="614"/>
      <c r="H90" s="614"/>
      <c r="I90" s="614"/>
      <c r="J90" s="614"/>
      <c r="K90" s="565"/>
    </row>
    <row r="91" spans="1:11" x14ac:dyDescent="0.3">
      <c r="A91" s="560"/>
      <c r="B91" s="593" t="s">
        <v>74</v>
      </c>
      <c r="C91" s="554"/>
      <c r="D91" s="608">
        <v>1</v>
      </c>
      <c r="E91" s="606" t="s">
        <v>70</v>
      </c>
      <c r="F91" s="609"/>
      <c r="G91" s="564"/>
      <c r="H91" s="564"/>
      <c r="I91" s="564"/>
      <c r="J91" s="564"/>
      <c r="K91" s="565"/>
    </row>
    <row r="92" spans="1:11" x14ac:dyDescent="0.3">
      <c r="A92" s="615"/>
      <c r="B92" s="616"/>
      <c r="C92" s="617"/>
      <c r="D92" s="618"/>
      <c r="E92" s="619"/>
      <c r="F92" s="620"/>
      <c r="G92" s="621"/>
      <c r="H92" s="621"/>
      <c r="I92" s="621"/>
      <c r="J92" s="621"/>
      <c r="K92" s="622"/>
    </row>
    <row r="93" spans="1:11" ht="19.5" thickBot="1" x14ac:dyDescent="0.35">
      <c r="A93" s="583"/>
      <c r="B93" s="1014" t="s">
        <v>109</v>
      </c>
      <c r="C93" s="1015"/>
      <c r="D93" s="584"/>
      <c r="E93" s="583"/>
      <c r="F93" s="584"/>
      <c r="G93" s="623"/>
      <c r="H93" s="623"/>
      <c r="I93" s="623"/>
      <c r="J93" s="624"/>
      <c r="K93" s="625"/>
    </row>
    <row r="94" spans="1:11" ht="19.5" thickTop="1" x14ac:dyDescent="0.3"/>
  </sheetData>
  <mergeCells count="19">
    <mergeCell ref="A1:K1"/>
    <mergeCell ref="E7:E8"/>
    <mergeCell ref="H7:I7"/>
    <mergeCell ref="K7:K8"/>
    <mergeCell ref="F7:G7"/>
    <mergeCell ref="D7:D8"/>
    <mergeCell ref="B7:C8"/>
    <mergeCell ref="A5:G5"/>
    <mergeCell ref="F6:G6"/>
    <mergeCell ref="B93:C93"/>
    <mergeCell ref="A7:A8"/>
    <mergeCell ref="B28:C28"/>
    <mergeCell ref="B29:C29"/>
    <mergeCell ref="B48:C48"/>
    <mergeCell ref="B66:C66"/>
    <mergeCell ref="B67:C67"/>
    <mergeCell ref="B85:C85"/>
    <mergeCell ref="B86:C86"/>
    <mergeCell ref="B47:C47"/>
  </mergeCells>
  <phoneticPr fontId="0" type="noConversion"/>
  <pageMargins left="0.39370078740157483" right="7.874015748031496E-2" top="0.31496062992125984" bottom="7.874015748031496E-2" header="7.874015748031496E-2" footer="7.874015748031496E-2"/>
  <pageSetup paperSize="9" scale="83" orientation="landscape" horizontalDpi="300" verticalDpi="300" r:id="rId1"/>
  <headerFooter alignWithMargins="0">
    <oddHeader>&amp;Rแบบ ปร.4 (ก) 29 /34</oddHeader>
  </headerFooter>
  <rowBreaks count="3" manualBreakCount="3">
    <brk id="28" max="10" man="1"/>
    <brk id="47" max="10" man="1"/>
    <brk id="66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Q61"/>
  <sheetViews>
    <sheetView view="pageLayout" topLeftCell="A67" zoomScaleNormal="100" zoomScaleSheetLayoutView="100" workbookViewId="0">
      <selection activeCell="I12" sqref="I12"/>
    </sheetView>
  </sheetViews>
  <sheetFormatPr defaultRowHeight="18.75" x14ac:dyDescent="0.3"/>
  <cols>
    <col min="1" max="1" width="7.42578125" style="167" customWidth="1"/>
    <col min="2" max="2" width="12.85546875" style="167" customWidth="1"/>
    <col min="3" max="3" width="30" style="167" customWidth="1"/>
    <col min="4" max="4" width="8.7109375" style="167" customWidth="1"/>
    <col min="5" max="5" width="9.140625" style="167"/>
    <col min="6" max="6" width="11.5703125" style="167" customWidth="1"/>
    <col min="7" max="7" width="14" style="167" customWidth="1"/>
    <col min="8" max="8" width="13" style="167" customWidth="1"/>
    <col min="9" max="9" width="12.7109375" style="167" customWidth="1"/>
    <col min="10" max="10" width="13" style="167" customWidth="1"/>
    <col min="11" max="11" width="9.5703125" style="167" customWidth="1"/>
    <col min="12" max="12" width="12.85546875" style="167" customWidth="1"/>
    <col min="13" max="16" width="9.140625" style="167"/>
    <col min="17" max="17" width="10.140625" style="167" bestFit="1" customWidth="1"/>
    <col min="18" max="16384" width="9.140625" style="167"/>
  </cols>
  <sheetData>
    <row r="1" spans="1:13" x14ac:dyDescent="0.3">
      <c r="A1" s="917" t="s">
        <v>157</v>
      </c>
      <c r="B1" s="917"/>
      <c r="C1" s="917"/>
      <c r="D1" s="917"/>
      <c r="E1" s="917"/>
      <c r="F1" s="917"/>
      <c r="G1" s="917"/>
      <c r="H1" s="917"/>
      <c r="I1" s="917"/>
      <c r="J1" s="917"/>
      <c r="K1" s="917"/>
    </row>
    <row r="2" spans="1:13" x14ac:dyDescent="0.3">
      <c r="A2" s="162" t="s">
        <v>158</v>
      </c>
      <c r="B2" s="163"/>
      <c r="C2" s="164" t="s">
        <v>49</v>
      </c>
      <c r="D2" s="162"/>
      <c r="E2" s="162"/>
      <c r="F2" s="278"/>
      <c r="G2" s="162"/>
      <c r="H2" s="162"/>
      <c r="I2" s="162"/>
      <c r="J2" s="162"/>
      <c r="K2" s="162"/>
    </row>
    <row r="3" spans="1:13" x14ac:dyDescent="0.3">
      <c r="A3" s="166" t="s">
        <v>159</v>
      </c>
      <c r="B3" s="166"/>
      <c r="C3" s="167" t="s">
        <v>225</v>
      </c>
      <c r="D3" s="166"/>
      <c r="E3" s="166"/>
      <c r="F3" s="279"/>
      <c r="G3" s="166"/>
      <c r="H3" s="166"/>
      <c r="I3" s="166"/>
      <c r="J3" s="166"/>
      <c r="K3" s="166"/>
    </row>
    <row r="4" spans="1:13" x14ac:dyDescent="0.3">
      <c r="A4" s="166" t="s">
        <v>160</v>
      </c>
      <c r="B4" s="166"/>
      <c r="C4" s="169" t="s">
        <v>113</v>
      </c>
      <c r="D4" s="166"/>
      <c r="E4" s="170" t="s">
        <v>22</v>
      </c>
      <c r="F4" s="171" t="s">
        <v>682</v>
      </c>
      <c r="G4" s="166"/>
      <c r="H4" s="171"/>
      <c r="I4" s="280"/>
      <c r="J4" s="280"/>
      <c r="K4" s="166"/>
    </row>
    <row r="5" spans="1:13" x14ac:dyDescent="0.3">
      <c r="A5" s="928" t="s">
        <v>683</v>
      </c>
      <c r="B5" s="928"/>
      <c r="C5" s="928"/>
      <c r="D5" s="928"/>
      <c r="E5" s="928"/>
      <c r="F5" s="928"/>
      <c r="G5" s="928"/>
      <c r="H5" s="171"/>
      <c r="I5" s="281"/>
      <c r="J5" s="282"/>
    </row>
    <row r="6" spans="1:13" ht="19.5" thickBot="1" x14ac:dyDescent="0.35">
      <c r="A6" s="175"/>
      <c r="B6" s="175"/>
      <c r="C6" s="176"/>
      <c r="D6" s="176"/>
      <c r="E6" s="178" t="str">
        <f>ปร.4สรุป!E6</f>
        <v>เมื่อวันที่</v>
      </c>
      <c r="F6" s="929">
        <f>ปร.4สรุป!F6</f>
        <v>0</v>
      </c>
      <c r="G6" s="929"/>
      <c r="H6" s="284"/>
      <c r="I6" s="173"/>
      <c r="J6" s="285"/>
      <c r="K6" s="180" t="s">
        <v>161</v>
      </c>
    </row>
    <row r="7" spans="1:13" ht="19.5" thickTop="1" x14ac:dyDescent="0.3">
      <c r="A7" s="918" t="s">
        <v>0</v>
      </c>
      <c r="B7" s="920" t="s">
        <v>1</v>
      </c>
      <c r="C7" s="921"/>
      <c r="D7" s="924" t="s">
        <v>2</v>
      </c>
      <c r="E7" s="924" t="s">
        <v>3</v>
      </c>
      <c r="F7" s="926" t="s">
        <v>4</v>
      </c>
      <c r="G7" s="927"/>
      <c r="H7" s="926" t="s">
        <v>8</v>
      </c>
      <c r="I7" s="927"/>
      <c r="J7" s="286" t="s">
        <v>19</v>
      </c>
      <c r="K7" s="924" t="s">
        <v>6</v>
      </c>
    </row>
    <row r="8" spans="1:13" ht="19.5" thickBot="1" x14ac:dyDescent="0.35">
      <c r="A8" s="919"/>
      <c r="B8" s="922"/>
      <c r="C8" s="923"/>
      <c r="D8" s="925"/>
      <c r="E8" s="925"/>
      <c r="F8" s="287" t="s">
        <v>21</v>
      </c>
      <c r="G8" s="288" t="s">
        <v>7</v>
      </c>
      <c r="H8" s="288" t="s">
        <v>21</v>
      </c>
      <c r="I8" s="288" t="s">
        <v>7</v>
      </c>
      <c r="J8" s="289" t="s">
        <v>5</v>
      </c>
      <c r="K8" s="925"/>
    </row>
    <row r="9" spans="1:13" ht="19.5" thickTop="1" x14ac:dyDescent="0.3">
      <c r="A9" s="290">
        <v>6</v>
      </c>
      <c r="B9" s="952" t="str">
        <f>ปร.4สรุป!B17</f>
        <v>งานผังบริเวณ และงานภูมิทัศน์</v>
      </c>
      <c r="C9" s="953"/>
      <c r="D9" s="291"/>
      <c r="E9" s="290"/>
      <c r="F9" s="292"/>
      <c r="G9" s="293"/>
      <c r="H9" s="294"/>
      <c r="I9" s="295"/>
      <c r="J9" s="296"/>
      <c r="K9" s="290"/>
      <c r="L9" s="167">
        <v>3800</v>
      </c>
    </row>
    <row r="10" spans="1:13" x14ac:dyDescent="0.3">
      <c r="A10" s="297"/>
      <c r="B10" s="986" t="s">
        <v>484</v>
      </c>
      <c r="C10" s="987"/>
      <c r="D10" s="205">
        <v>2500</v>
      </c>
      <c r="E10" s="110" t="s">
        <v>43</v>
      </c>
      <c r="F10" s="298"/>
      <c r="G10" s="304"/>
      <c r="H10" s="300"/>
      <c r="I10" s="304"/>
      <c r="J10" s="305"/>
      <c r="K10" s="300"/>
      <c r="L10" s="167">
        <f>3800*0.6</f>
        <v>2280</v>
      </c>
      <c r="M10" s="167">
        <f>1983*0.6</f>
        <v>1189.8</v>
      </c>
    </row>
    <row r="11" spans="1:13" x14ac:dyDescent="0.3">
      <c r="A11" s="302"/>
      <c r="B11" s="117" t="s">
        <v>486</v>
      </c>
      <c r="C11" s="126"/>
      <c r="D11" s="151"/>
      <c r="E11" s="110"/>
      <c r="F11" s="303"/>
      <c r="G11" s="304"/>
      <c r="H11" s="303"/>
      <c r="I11" s="304"/>
      <c r="J11" s="305"/>
      <c r="K11" s="300"/>
    </row>
    <row r="12" spans="1:13" x14ac:dyDescent="0.3">
      <c r="A12" s="302"/>
      <c r="B12" s="117" t="s">
        <v>487</v>
      </c>
      <c r="C12" s="126"/>
      <c r="D12" s="151">
        <v>23</v>
      </c>
      <c r="E12" s="110" t="s">
        <v>320</v>
      </c>
      <c r="F12" s="303"/>
      <c r="G12" s="304"/>
      <c r="H12" s="303"/>
      <c r="I12" s="304"/>
      <c r="J12" s="305"/>
      <c r="K12" s="300"/>
    </row>
    <row r="13" spans="1:13" x14ac:dyDescent="0.3">
      <c r="A13" s="302"/>
      <c r="B13" s="117" t="s">
        <v>488</v>
      </c>
      <c r="C13" s="126"/>
      <c r="D13" s="151">
        <v>23</v>
      </c>
      <c r="E13" s="110" t="s">
        <v>320</v>
      </c>
      <c r="F13" s="303"/>
      <c r="G13" s="304"/>
      <c r="H13" s="303"/>
      <c r="I13" s="304"/>
      <c r="J13" s="305"/>
      <c r="K13" s="300"/>
    </row>
    <row r="14" spans="1:13" x14ac:dyDescent="0.3">
      <c r="A14" s="302"/>
      <c r="B14" s="117" t="s">
        <v>489</v>
      </c>
      <c r="C14" s="126"/>
      <c r="D14" s="151">
        <v>23</v>
      </c>
      <c r="E14" s="110" t="s">
        <v>320</v>
      </c>
      <c r="F14" s="306"/>
      <c r="G14" s="304"/>
      <c r="H14" s="303"/>
      <c r="I14" s="304"/>
      <c r="J14" s="305"/>
      <c r="K14" s="300"/>
    </row>
    <row r="15" spans="1:13" x14ac:dyDescent="0.3">
      <c r="A15" s="302"/>
      <c r="B15" s="117" t="s">
        <v>490</v>
      </c>
      <c r="C15" s="126"/>
      <c r="D15" s="151">
        <f>ROUNDUP(275.6/0.35,0)</f>
        <v>788</v>
      </c>
      <c r="E15" s="110" t="s">
        <v>320</v>
      </c>
      <c r="F15" s="306"/>
      <c r="G15" s="304"/>
      <c r="H15" s="303"/>
      <c r="I15" s="304"/>
      <c r="J15" s="305"/>
      <c r="K15" s="300"/>
    </row>
    <row r="16" spans="1:13" x14ac:dyDescent="0.3">
      <c r="A16" s="300"/>
      <c r="B16" s="117" t="s">
        <v>485</v>
      </c>
      <c r="C16" s="126"/>
      <c r="D16" s="151">
        <f>1983</f>
        <v>1983</v>
      </c>
      <c r="E16" s="110" t="s">
        <v>17</v>
      </c>
      <c r="F16" s="307"/>
      <c r="G16" s="304"/>
      <c r="H16" s="303"/>
      <c r="I16" s="304"/>
      <c r="J16" s="305"/>
      <c r="K16" s="300"/>
    </row>
    <row r="17" spans="1:15" x14ac:dyDescent="0.3">
      <c r="A17" s="300"/>
      <c r="B17" s="117" t="s">
        <v>492</v>
      </c>
      <c r="C17" s="126"/>
      <c r="D17" s="151">
        <f>ROUNDUP(D16/2,0)</f>
        <v>992</v>
      </c>
      <c r="E17" s="110" t="s">
        <v>493</v>
      </c>
      <c r="F17" s="307"/>
      <c r="G17" s="304"/>
      <c r="H17" s="303"/>
      <c r="I17" s="304"/>
      <c r="J17" s="305"/>
      <c r="K17" s="300"/>
    </row>
    <row r="18" spans="1:15" x14ac:dyDescent="0.3">
      <c r="A18" s="300"/>
      <c r="B18" s="308" t="s">
        <v>513</v>
      </c>
      <c r="C18" s="126"/>
      <c r="D18" s="151"/>
      <c r="E18" s="110"/>
      <c r="F18" s="307"/>
      <c r="G18" s="304"/>
      <c r="H18" s="303"/>
      <c r="I18" s="304"/>
      <c r="J18" s="305"/>
      <c r="K18" s="300"/>
    </row>
    <row r="19" spans="1:15" x14ac:dyDescent="0.3">
      <c r="A19" s="300"/>
      <c r="B19" s="308" t="s">
        <v>497</v>
      </c>
      <c r="C19" s="126"/>
      <c r="D19" s="151">
        <f>ROUNDDOWN(Sheetรางระบายน้ำ!E75,0)</f>
        <v>49</v>
      </c>
      <c r="E19" s="110" t="s">
        <v>43</v>
      </c>
      <c r="F19" s="307"/>
      <c r="G19" s="304"/>
      <c r="H19" s="303"/>
      <c r="I19" s="304"/>
      <c r="J19" s="305"/>
      <c r="K19" s="300"/>
    </row>
    <row r="20" spans="1:15" x14ac:dyDescent="0.3">
      <c r="A20" s="300"/>
      <c r="B20" s="308" t="s">
        <v>498</v>
      </c>
      <c r="C20" s="126"/>
      <c r="D20" s="151">
        <f>Sheetรางระบายน้ำ!E76</f>
        <v>1.8</v>
      </c>
      <c r="E20" s="110" t="s">
        <v>43</v>
      </c>
      <c r="F20" s="307"/>
      <c r="G20" s="304"/>
      <c r="H20" s="303"/>
      <c r="I20" s="304"/>
      <c r="J20" s="305"/>
      <c r="K20" s="300"/>
    </row>
    <row r="21" spans="1:15" x14ac:dyDescent="0.3">
      <c r="A21" s="300"/>
      <c r="B21" s="308" t="s">
        <v>510</v>
      </c>
      <c r="C21" s="126"/>
      <c r="D21" s="151">
        <f>Sheetรางระบายน้ำ!E86</f>
        <v>248.4</v>
      </c>
      <c r="E21" s="487" t="s">
        <v>120</v>
      </c>
      <c r="F21" s="307"/>
      <c r="G21" s="304"/>
      <c r="H21" s="303"/>
      <c r="I21" s="304"/>
      <c r="J21" s="305"/>
      <c r="K21" s="300"/>
    </row>
    <row r="22" spans="1:15" x14ac:dyDescent="0.3">
      <c r="A22" s="300"/>
      <c r="B22" s="308" t="s">
        <v>511</v>
      </c>
      <c r="C22" s="126"/>
      <c r="D22" s="151">
        <f>ROUNDDOWN(D21*0.8,0)</f>
        <v>198</v>
      </c>
      <c r="E22" s="487" t="s">
        <v>120</v>
      </c>
      <c r="F22" s="307"/>
      <c r="G22" s="304"/>
      <c r="H22" s="303"/>
      <c r="I22" s="304"/>
      <c r="J22" s="305"/>
      <c r="K22" s="300"/>
    </row>
    <row r="23" spans="1:15" x14ac:dyDescent="0.3">
      <c r="A23" s="300"/>
      <c r="B23" s="308" t="s">
        <v>302</v>
      </c>
      <c r="C23" s="126"/>
      <c r="D23" s="151">
        <f>ROUNDDOWN(D22*0.3,0)</f>
        <v>59</v>
      </c>
      <c r="E23" s="487" t="s">
        <v>120</v>
      </c>
      <c r="F23" s="307"/>
      <c r="G23" s="304"/>
      <c r="H23" s="303"/>
      <c r="I23" s="304"/>
      <c r="J23" s="305"/>
      <c r="K23" s="300"/>
    </row>
    <row r="24" spans="1:15" x14ac:dyDescent="0.3">
      <c r="A24" s="300"/>
      <c r="B24" s="308" t="s">
        <v>500</v>
      </c>
      <c r="C24" s="126"/>
      <c r="D24" s="151">
        <f>ROUNDDOWN(D21*0.25,2)</f>
        <v>62.1</v>
      </c>
      <c r="E24" s="110" t="s">
        <v>54</v>
      </c>
      <c r="F24" s="307"/>
      <c r="G24" s="304"/>
      <c r="H24" s="303"/>
      <c r="I24" s="304"/>
      <c r="J24" s="305"/>
      <c r="K24" s="300"/>
    </row>
    <row r="25" spans="1:15" x14ac:dyDescent="0.3">
      <c r="A25" s="300"/>
      <c r="B25" s="308" t="s">
        <v>499</v>
      </c>
      <c r="C25" s="126"/>
      <c r="D25" s="151">
        <f>Sheetรางระบายน้ำ!E85</f>
        <v>9.68</v>
      </c>
      <c r="E25" s="110" t="s">
        <v>43</v>
      </c>
      <c r="F25" s="307"/>
      <c r="G25" s="304"/>
      <c r="H25" s="303"/>
      <c r="I25" s="304"/>
      <c r="J25" s="305"/>
      <c r="K25" s="300"/>
    </row>
    <row r="26" spans="1:15" x14ac:dyDescent="0.3">
      <c r="A26" s="300"/>
      <c r="B26" s="308" t="s">
        <v>501</v>
      </c>
      <c r="C26" s="126"/>
      <c r="D26" s="151">
        <f>Sheetรางระบายน้ำ!E82</f>
        <v>559.5</v>
      </c>
      <c r="E26" s="110" t="s">
        <v>54</v>
      </c>
      <c r="F26" s="307"/>
      <c r="G26" s="304"/>
      <c r="H26" s="303"/>
      <c r="I26" s="304"/>
      <c r="J26" s="305"/>
      <c r="K26" s="300"/>
    </row>
    <row r="27" spans="1:15" x14ac:dyDescent="0.3">
      <c r="A27" s="300"/>
      <c r="B27" s="308" t="s">
        <v>502</v>
      </c>
      <c r="C27" s="126"/>
      <c r="D27" s="151">
        <f>ROUNDDOWN(D26*0.03,2)</f>
        <v>16.78</v>
      </c>
      <c r="E27" s="110" t="s">
        <v>54</v>
      </c>
      <c r="F27" s="307"/>
      <c r="G27" s="304"/>
      <c r="H27" s="303"/>
      <c r="I27" s="304"/>
      <c r="J27" s="305"/>
      <c r="K27" s="300"/>
      <c r="L27" s="167" t="s">
        <v>514</v>
      </c>
    </row>
    <row r="28" spans="1:15" x14ac:dyDescent="0.3">
      <c r="A28" s="300"/>
      <c r="B28" s="308" t="s">
        <v>504</v>
      </c>
      <c r="C28" s="126"/>
      <c r="D28" s="151">
        <f>ROUNDDOWN(Sheetรางระบายน้ำ!H89,0)</f>
        <v>3646</v>
      </c>
      <c r="E28" s="110" t="s">
        <v>54</v>
      </c>
      <c r="F28" s="307"/>
      <c r="G28" s="304"/>
      <c r="H28" s="303"/>
      <c r="I28" s="304"/>
      <c r="J28" s="305"/>
      <c r="K28" s="300"/>
      <c r="L28" s="167">
        <f>553.66/14.16</f>
        <v>39.100282485875702</v>
      </c>
    </row>
    <row r="29" spans="1:15" x14ac:dyDescent="0.3">
      <c r="A29" s="300"/>
      <c r="B29" s="566" t="s">
        <v>509</v>
      </c>
      <c r="C29" s="126"/>
      <c r="D29" s="151">
        <f>ROUNDDOWN(Sheetรางระบายน้ำ!K89,0)</f>
        <v>95</v>
      </c>
      <c r="E29" s="110" t="s">
        <v>17</v>
      </c>
      <c r="F29" s="307"/>
      <c r="G29" s="304"/>
      <c r="H29" s="303"/>
      <c r="I29" s="304"/>
      <c r="J29" s="305"/>
      <c r="K29" s="300"/>
    </row>
    <row r="30" spans="1:15" x14ac:dyDescent="0.3">
      <c r="A30" s="300"/>
      <c r="B30" s="308" t="s">
        <v>503</v>
      </c>
      <c r="C30" s="126"/>
      <c r="D30" s="151">
        <f>ROUNDDOWN(0.37*90,0)</f>
        <v>33</v>
      </c>
      <c r="E30" s="110" t="s">
        <v>17</v>
      </c>
      <c r="F30" s="307"/>
      <c r="G30" s="304"/>
      <c r="H30" s="303"/>
      <c r="I30" s="304"/>
      <c r="J30" s="305"/>
      <c r="K30" s="300"/>
    </row>
    <row r="31" spans="1:15" x14ac:dyDescent="0.3">
      <c r="A31" s="300"/>
      <c r="B31" s="308" t="s">
        <v>512</v>
      </c>
      <c r="C31" s="126"/>
      <c r="D31" s="151">
        <v>1958</v>
      </c>
      <c r="E31" s="110" t="s">
        <v>54</v>
      </c>
      <c r="F31" s="307"/>
      <c r="G31" s="304"/>
      <c r="H31" s="303"/>
      <c r="I31" s="304"/>
      <c r="J31" s="305"/>
      <c r="K31" s="300"/>
      <c r="L31" s="167" t="s">
        <v>515</v>
      </c>
      <c r="M31" s="167" t="s">
        <v>516</v>
      </c>
      <c r="O31" s="167">
        <v>1.3049999999999999</v>
      </c>
    </row>
    <row r="32" spans="1:15" x14ac:dyDescent="0.3">
      <c r="A32" s="302"/>
      <c r="B32" s="117" t="s">
        <v>518</v>
      </c>
      <c r="C32" s="126"/>
      <c r="D32" s="151">
        <f>70-(8*0.4)</f>
        <v>66.8</v>
      </c>
      <c r="E32" s="110" t="s">
        <v>57</v>
      </c>
      <c r="F32" s="307"/>
      <c r="G32" s="304"/>
      <c r="H32" s="303"/>
      <c r="I32" s="304"/>
      <c r="J32" s="305"/>
      <c r="K32" s="300"/>
    </row>
    <row r="33" spans="1:11" x14ac:dyDescent="0.3">
      <c r="A33" s="300"/>
      <c r="B33" s="117" t="s">
        <v>517</v>
      </c>
      <c r="C33" s="126"/>
      <c r="D33" s="151">
        <v>12</v>
      </c>
      <c r="E33" s="110" t="s">
        <v>46</v>
      </c>
      <c r="F33" s="307"/>
      <c r="G33" s="304"/>
      <c r="H33" s="303"/>
      <c r="I33" s="304"/>
      <c r="J33" s="305"/>
      <c r="K33" s="300"/>
    </row>
    <row r="34" spans="1:11" x14ac:dyDescent="0.3">
      <c r="A34" s="300"/>
      <c r="B34" s="276" t="s">
        <v>595</v>
      </c>
      <c r="C34" s="126"/>
      <c r="D34" s="151"/>
      <c r="E34" s="110"/>
      <c r="F34" s="307"/>
      <c r="G34" s="304"/>
      <c r="H34" s="303"/>
      <c r="I34" s="304"/>
      <c r="J34" s="305"/>
      <c r="K34" s="300"/>
    </row>
    <row r="35" spans="1:11" x14ac:dyDescent="0.3">
      <c r="A35" s="300"/>
      <c r="B35" s="117" t="s">
        <v>622</v>
      </c>
      <c r="C35" s="126"/>
      <c r="D35" s="151">
        <v>1</v>
      </c>
      <c r="E35" s="110" t="s">
        <v>603</v>
      </c>
      <c r="F35" s="307"/>
      <c r="G35" s="304"/>
      <c r="H35" s="303"/>
      <c r="I35" s="304"/>
      <c r="J35" s="305"/>
      <c r="K35" s="300"/>
    </row>
    <row r="36" spans="1:11" ht="21" x14ac:dyDescent="0.3">
      <c r="A36" s="300"/>
      <c r="B36" s="689" t="s">
        <v>623</v>
      </c>
      <c r="C36" s="126"/>
      <c r="D36" s="151"/>
      <c r="E36" s="110"/>
      <c r="F36" s="307"/>
      <c r="G36" s="304"/>
      <c r="H36" s="303"/>
      <c r="I36" s="304"/>
      <c r="J36" s="305"/>
      <c r="K36" s="300"/>
    </row>
    <row r="37" spans="1:11" ht="21" x14ac:dyDescent="0.3">
      <c r="A37" s="300"/>
      <c r="B37" s="688" t="s">
        <v>624</v>
      </c>
      <c r="C37" s="126"/>
      <c r="D37" s="151">
        <v>1</v>
      </c>
      <c r="E37" s="110" t="s">
        <v>603</v>
      </c>
      <c r="F37" s="307"/>
      <c r="G37" s="304"/>
      <c r="H37" s="691"/>
      <c r="I37" s="304"/>
      <c r="J37" s="305"/>
      <c r="K37" s="300"/>
    </row>
    <row r="38" spans="1:11" ht="21" x14ac:dyDescent="0.3">
      <c r="A38" s="300"/>
      <c r="B38" s="688" t="s">
        <v>625</v>
      </c>
      <c r="C38" s="126"/>
      <c r="D38" s="151">
        <v>1</v>
      </c>
      <c r="E38" s="110" t="s">
        <v>603</v>
      </c>
      <c r="F38" s="307"/>
      <c r="G38" s="304"/>
      <c r="H38" s="691"/>
      <c r="I38" s="304"/>
      <c r="J38" s="305"/>
      <c r="K38" s="300"/>
    </row>
    <row r="39" spans="1:11" ht="21" x14ac:dyDescent="0.3">
      <c r="A39" s="300"/>
      <c r="B39" s="688" t="s">
        <v>626</v>
      </c>
      <c r="C39" s="126"/>
      <c r="D39" s="151">
        <v>1</v>
      </c>
      <c r="E39" s="110" t="s">
        <v>603</v>
      </c>
      <c r="F39" s="307"/>
      <c r="G39" s="304"/>
      <c r="H39" s="691"/>
      <c r="I39" s="304"/>
      <c r="J39" s="305"/>
      <c r="K39" s="300"/>
    </row>
    <row r="40" spans="1:11" ht="21" x14ac:dyDescent="0.3">
      <c r="A40" s="300"/>
      <c r="B40" s="688" t="s">
        <v>627</v>
      </c>
      <c r="C40" s="126"/>
      <c r="D40" s="151">
        <v>1</v>
      </c>
      <c r="E40" s="110" t="s">
        <v>603</v>
      </c>
      <c r="F40" s="307"/>
      <c r="G40" s="304"/>
      <c r="H40" s="691"/>
      <c r="I40" s="304"/>
      <c r="J40" s="305"/>
      <c r="K40" s="300"/>
    </row>
    <row r="41" spans="1:11" ht="21" x14ac:dyDescent="0.3">
      <c r="A41" s="300"/>
      <c r="B41" s="688" t="s">
        <v>634</v>
      </c>
      <c r="C41" s="126"/>
      <c r="D41" s="151">
        <v>1</v>
      </c>
      <c r="E41" s="110" t="s">
        <v>603</v>
      </c>
      <c r="F41" s="307"/>
      <c r="G41" s="304"/>
      <c r="H41" s="691"/>
      <c r="I41" s="304"/>
      <c r="J41" s="305"/>
      <c r="K41" s="300"/>
    </row>
    <row r="42" spans="1:11" ht="21" x14ac:dyDescent="0.3">
      <c r="A42" s="300"/>
      <c r="B42" s="688" t="s">
        <v>629</v>
      </c>
      <c r="C42" s="126"/>
      <c r="D42" s="151"/>
      <c r="E42" s="110"/>
      <c r="F42" s="307"/>
      <c r="G42" s="304"/>
      <c r="H42" s="691"/>
      <c r="I42" s="304"/>
      <c r="J42" s="305"/>
      <c r="K42" s="300"/>
    </row>
    <row r="43" spans="1:11" ht="21" x14ac:dyDescent="0.3">
      <c r="A43" s="300"/>
      <c r="B43" s="688" t="s">
        <v>628</v>
      </c>
      <c r="C43" s="126"/>
      <c r="D43" s="151">
        <v>1</v>
      </c>
      <c r="E43" s="110" t="s">
        <v>603</v>
      </c>
      <c r="F43" s="307"/>
      <c r="G43" s="304"/>
      <c r="H43" s="303"/>
      <c r="I43" s="304"/>
      <c r="J43" s="305"/>
      <c r="K43" s="300"/>
    </row>
    <row r="44" spans="1:11" ht="21" x14ac:dyDescent="0.3">
      <c r="A44" s="300"/>
      <c r="B44" s="690" t="s">
        <v>631</v>
      </c>
      <c r="C44" s="126"/>
      <c r="D44" s="151">
        <v>80</v>
      </c>
      <c r="E44" s="110" t="s">
        <v>618</v>
      </c>
      <c r="F44" s="307"/>
      <c r="G44" s="304"/>
      <c r="H44" s="303"/>
      <c r="I44" s="304"/>
      <c r="J44" s="305"/>
      <c r="K44" s="300"/>
    </row>
    <row r="45" spans="1:11" ht="21" x14ac:dyDescent="0.3">
      <c r="A45" s="300"/>
      <c r="B45" s="690" t="s">
        <v>632</v>
      </c>
      <c r="C45" s="126"/>
      <c r="D45" s="151">
        <v>208</v>
      </c>
      <c r="E45" s="110" t="s">
        <v>618</v>
      </c>
      <c r="F45" s="307"/>
      <c r="G45" s="304"/>
      <c r="H45" s="303"/>
      <c r="I45" s="304"/>
      <c r="J45" s="305"/>
      <c r="K45" s="300"/>
    </row>
    <row r="46" spans="1:11" ht="21" x14ac:dyDescent="0.3">
      <c r="A46" s="300"/>
      <c r="B46" s="690" t="s">
        <v>633</v>
      </c>
      <c r="C46" s="126"/>
      <c r="D46" s="151">
        <v>20</v>
      </c>
      <c r="E46" s="110" t="s">
        <v>618</v>
      </c>
      <c r="F46" s="307"/>
      <c r="G46" s="304"/>
      <c r="H46" s="303"/>
      <c r="I46" s="304"/>
      <c r="J46" s="305"/>
      <c r="K46" s="300"/>
    </row>
    <row r="47" spans="1:11" ht="21" x14ac:dyDescent="0.3">
      <c r="A47" s="300"/>
      <c r="B47" s="690" t="s">
        <v>635</v>
      </c>
      <c r="C47" s="126"/>
      <c r="D47" s="151">
        <v>52</v>
      </c>
      <c r="E47" s="110" t="s">
        <v>618</v>
      </c>
      <c r="F47" s="307"/>
      <c r="G47" s="304"/>
      <c r="H47" s="303"/>
      <c r="I47" s="304"/>
      <c r="J47" s="305"/>
      <c r="K47" s="300"/>
    </row>
    <row r="48" spans="1:11" ht="21" x14ac:dyDescent="0.3">
      <c r="A48" s="300"/>
      <c r="B48" s="688"/>
      <c r="C48" s="126"/>
      <c r="D48" s="151"/>
      <c r="E48" s="110"/>
      <c r="F48" s="307"/>
      <c r="G48" s="304"/>
      <c r="H48" s="303"/>
      <c r="I48" s="304"/>
      <c r="J48" s="305"/>
      <c r="K48" s="300"/>
    </row>
    <row r="49" spans="1:17" x14ac:dyDescent="0.3">
      <c r="A49" s="300"/>
      <c r="B49" s="117" t="s">
        <v>579</v>
      </c>
      <c r="C49" s="126"/>
      <c r="D49" s="151">
        <v>17</v>
      </c>
      <c r="E49" s="110" t="s">
        <v>46</v>
      </c>
      <c r="F49" s="307"/>
      <c r="G49" s="304"/>
      <c r="H49" s="303"/>
      <c r="I49" s="304"/>
      <c r="J49" s="305"/>
      <c r="K49" s="300"/>
    </row>
    <row r="50" spans="1:17" x14ac:dyDescent="0.3">
      <c r="A50" s="300"/>
      <c r="B50" s="117" t="s">
        <v>565</v>
      </c>
      <c r="C50" s="126"/>
      <c r="D50" s="151">
        <v>4</v>
      </c>
      <c r="E50" s="110" t="s">
        <v>46</v>
      </c>
      <c r="F50" s="307"/>
      <c r="G50" s="304"/>
      <c r="H50" s="303"/>
      <c r="I50" s="304"/>
      <c r="J50" s="305"/>
      <c r="K50" s="300"/>
    </row>
    <row r="51" spans="1:17" x14ac:dyDescent="0.3">
      <c r="A51" s="300"/>
      <c r="B51" s="117" t="s">
        <v>533</v>
      </c>
      <c r="C51" s="126"/>
      <c r="D51" s="151">
        <v>17</v>
      </c>
      <c r="E51" s="110" t="s">
        <v>46</v>
      </c>
      <c r="F51" s="307"/>
      <c r="G51" s="304"/>
      <c r="H51" s="303"/>
      <c r="I51" s="304"/>
      <c r="J51" s="305"/>
      <c r="K51" s="300"/>
      <c r="L51" s="167" t="s">
        <v>564</v>
      </c>
    </row>
    <row r="52" spans="1:17" x14ac:dyDescent="0.3">
      <c r="A52" s="300"/>
      <c r="B52" s="117" t="s">
        <v>566</v>
      </c>
      <c r="C52" s="126"/>
      <c r="D52" s="151">
        <v>365</v>
      </c>
      <c r="E52" s="110" t="s">
        <v>57</v>
      </c>
      <c r="F52" s="307"/>
      <c r="G52" s="304"/>
      <c r="H52" s="303"/>
      <c r="I52" s="304"/>
      <c r="J52" s="305"/>
      <c r="K52" s="300"/>
    </row>
    <row r="53" spans="1:17" x14ac:dyDescent="0.3">
      <c r="A53" s="300"/>
      <c r="B53" s="117" t="s">
        <v>563</v>
      </c>
      <c r="C53" s="126"/>
      <c r="D53" s="151">
        <f>370+34</f>
        <v>404</v>
      </c>
      <c r="E53" s="110" t="s">
        <v>57</v>
      </c>
      <c r="F53" s="307"/>
      <c r="G53" s="304"/>
      <c r="H53" s="303"/>
      <c r="I53" s="304"/>
      <c r="J53" s="305"/>
      <c r="K53" s="300"/>
    </row>
    <row r="54" spans="1:17" x14ac:dyDescent="0.3">
      <c r="A54" s="300"/>
      <c r="B54" s="117" t="s">
        <v>578</v>
      </c>
      <c r="C54" s="126"/>
      <c r="D54" s="151">
        <v>82</v>
      </c>
      <c r="E54" s="110" t="s">
        <v>57</v>
      </c>
      <c r="F54" s="307"/>
      <c r="G54" s="304"/>
      <c r="H54" s="303"/>
      <c r="I54" s="304"/>
      <c r="J54" s="305"/>
      <c r="K54" s="300"/>
    </row>
    <row r="55" spans="1:17" x14ac:dyDescent="0.3">
      <c r="A55" s="300"/>
      <c r="B55" s="117" t="s">
        <v>565</v>
      </c>
      <c r="C55" s="126"/>
      <c r="D55" s="151">
        <v>4</v>
      </c>
      <c r="E55" s="110" t="s">
        <v>46</v>
      </c>
      <c r="F55" s="307"/>
      <c r="G55" s="304"/>
      <c r="H55" s="303"/>
      <c r="I55" s="304"/>
      <c r="J55" s="305"/>
      <c r="K55" s="300"/>
    </row>
    <row r="56" spans="1:17" x14ac:dyDescent="0.3">
      <c r="A56" s="300"/>
      <c r="B56" s="117" t="s">
        <v>534</v>
      </c>
      <c r="C56" s="126"/>
      <c r="D56" s="151">
        <v>16</v>
      </c>
      <c r="E56" s="110" t="s">
        <v>46</v>
      </c>
      <c r="F56" s="307"/>
      <c r="G56" s="304"/>
      <c r="H56" s="303"/>
      <c r="I56" s="304"/>
      <c r="J56" s="305"/>
      <c r="K56" s="300"/>
    </row>
    <row r="57" spans="1:17" x14ac:dyDescent="0.3">
      <c r="A57" s="300"/>
      <c r="B57" s="117" t="s">
        <v>566</v>
      </c>
      <c r="C57" s="126"/>
      <c r="D57" s="151">
        <v>274</v>
      </c>
      <c r="E57" s="110" t="s">
        <v>57</v>
      </c>
      <c r="F57" s="307"/>
      <c r="G57" s="304"/>
      <c r="H57" s="303"/>
      <c r="I57" s="304"/>
      <c r="J57" s="305"/>
      <c r="K57" s="300"/>
    </row>
    <row r="58" spans="1:17" x14ac:dyDescent="0.3">
      <c r="A58" s="300"/>
      <c r="B58" s="117" t="s">
        <v>563</v>
      </c>
      <c r="C58" s="126"/>
      <c r="D58" s="151">
        <f>280+32</f>
        <v>312</v>
      </c>
      <c r="E58" s="110" t="s">
        <v>57</v>
      </c>
      <c r="F58" s="307"/>
      <c r="G58" s="304"/>
      <c r="H58" s="303"/>
      <c r="I58" s="304"/>
      <c r="J58" s="305"/>
      <c r="K58" s="300"/>
    </row>
    <row r="59" spans="1:17" x14ac:dyDescent="0.3">
      <c r="A59" s="309"/>
      <c r="B59" s="117" t="s">
        <v>578</v>
      </c>
      <c r="C59" s="126"/>
      <c r="D59" s="151">
        <v>77</v>
      </c>
      <c r="E59" s="110" t="s">
        <v>57</v>
      </c>
      <c r="F59" s="307"/>
      <c r="G59" s="304"/>
      <c r="H59" s="306"/>
      <c r="I59" s="304"/>
      <c r="J59" s="305"/>
      <c r="K59" s="312"/>
    </row>
    <row r="60" spans="1:17" x14ac:dyDescent="0.3">
      <c r="A60" s="313"/>
      <c r="B60" s="277"/>
      <c r="C60" s="646"/>
      <c r="D60" s="315"/>
      <c r="E60" s="316"/>
      <c r="F60" s="317"/>
      <c r="G60" s="318"/>
      <c r="H60" s="319"/>
      <c r="I60" s="320"/>
      <c r="J60" s="321"/>
      <c r="K60" s="322"/>
    </row>
    <row r="61" spans="1:17" x14ac:dyDescent="0.3">
      <c r="A61" s="323"/>
      <c r="B61" s="1018" t="s">
        <v>483</v>
      </c>
      <c r="C61" s="1019"/>
      <c r="D61" s="324"/>
      <c r="E61" s="325"/>
      <c r="F61" s="326"/>
      <c r="G61" s="327"/>
      <c r="H61" s="328"/>
      <c r="I61" s="327"/>
      <c r="J61" s="329"/>
      <c r="K61" s="330"/>
      <c r="L61" s="167">
        <v>0.53</v>
      </c>
      <c r="M61" s="167">
        <f>D61*L61*6</f>
        <v>0</v>
      </c>
      <c r="N61" s="167">
        <f>ROUNDDOWN(M61,0)</f>
        <v>0</v>
      </c>
      <c r="P61" s="167">
        <v>6.13</v>
      </c>
      <c r="Q61" s="173">
        <f>D61*P61*6</f>
        <v>0</v>
      </c>
    </row>
  </sheetData>
  <mergeCells count="13">
    <mergeCell ref="B9:C9"/>
    <mergeCell ref="B10:C10"/>
    <mergeCell ref="B61:C61"/>
    <mergeCell ref="A1:K1"/>
    <mergeCell ref="A7:A8"/>
    <mergeCell ref="B7:C8"/>
    <mergeCell ref="D7:D8"/>
    <mergeCell ref="E7:E8"/>
    <mergeCell ref="F7:G7"/>
    <mergeCell ref="H7:I7"/>
    <mergeCell ref="K7:K8"/>
    <mergeCell ref="A5:G5"/>
    <mergeCell ref="F6:G6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 xml:space="preserve">&amp;Rแบบ ปร.4 (ก) </oddHeader>
  </headerFooter>
  <colBreaks count="1" manualBreakCount="1">
    <brk id="1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Q22"/>
  <sheetViews>
    <sheetView view="pageLayout" zoomScaleNormal="100" zoomScaleSheetLayoutView="100" workbookViewId="0">
      <selection activeCell="I26" sqref="I26"/>
    </sheetView>
  </sheetViews>
  <sheetFormatPr defaultRowHeight="18.75" x14ac:dyDescent="0.3"/>
  <cols>
    <col min="1" max="1" width="7.42578125" style="454" customWidth="1"/>
    <col min="2" max="2" width="12.85546875" style="454" customWidth="1"/>
    <col min="3" max="3" width="30" style="454" customWidth="1"/>
    <col min="4" max="4" width="8.7109375" style="454" customWidth="1"/>
    <col min="5" max="5" width="9.140625" style="454"/>
    <col min="6" max="6" width="11.5703125" style="454" customWidth="1"/>
    <col min="7" max="7" width="14" style="454" customWidth="1"/>
    <col min="8" max="8" width="13" style="454" customWidth="1"/>
    <col min="9" max="9" width="12.7109375" style="454" customWidth="1"/>
    <col min="10" max="10" width="13" style="454" customWidth="1"/>
    <col min="11" max="11" width="9.5703125" style="454" customWidth="1"/>
    <col min="12" max="12" width="17.140625" style="454" customWidth="1"/>
    <col min="13" max="16" width="9.140625" style="454"/>
    <col min="17" max="17" width="10.140625" style="454" bestFit="1" customWidth="1"/>
    <col min="18" max="16384" width="9.140625" style="454"/>
  </cols>
  <sheetData>
    <row r="1" spans="1:13" x14ac:dyDescent="0.3">
      <c r="A1" s="972" t="s">
        <v>157</v>
      </c>
      <c r="B1" s="972"/>
      <c r="C1" s="972"/>
      <c r="D1" s="972"/>
      <c r="E1" s="972"/>
      <c r="F1" s="972"/>
      <c r="G1" s="972"/>
      <c r="H1" s="972"/>
      <c r="I1" s="972"/>
      <c r="J1" s="972"/>
      <c r="K1" s="972"/>
    </row>
    <row r="2" spans="1:13" x14ac:dyDescent="0.3">
      <c r="A2" s="455" t="s">
        <v>158</v>
      </c>
      <c r="B2" s="456"/>
      <c r="C2" s="457" t="s">
        <v>49</v>
      </c>
      <c r="D2" s="455"/>
      <c r="E2" s="455"/>
      <c r="F2" s="458"/>
      <c r="G2" s="455"/>
      <c r="H2" s="455"/>
      <c r="I2" s="455"/>
      <c r="J2" s="455"/>
      <c r="K2" s="455"/>
    </row>
    <row r="3" spans="1:13" x14ac:dyDescent="0.3">
      <c r="A3" s="459" t="s">
        <v>159</v>
      </c>
      <c r="B3" s="459"/>
      <c r="C3" s="454" t="s">
        <v>225</v>
      </c>
      <c r="D3" s="459"/>
      <c r="E3" s="459"/>
      <c r="F3" s="460"/>
      <c r="G3" s="459"/>
      <c r="H3" s="459"/>
      <c r="I3" s="459"/>
      <c r="J3" s="459"/>
      <c r="K3" s="459"/>
    </row>
    <row r="4" spans="1:13" x14ac:dyDescent="0.3">
      <c r="A4" s="459" t="s">
        <v>160</v>
      </c>
      <c r="B4" s="459"/>
      <c r="C4" s="461" t="s">
        <v>113</v>
      </c>
      <c r="D4" s="459"/>
      <c r="E4" s="462" t="s">
        <v>22</v>
      </c>
      <c r="F4" s="463" t="s">
        <v>682</v>
      </c>
      <c r="G4" s="459"/>
      <c r="H4" s="463"/>
      <c r="I4" s="464"/>
      <c r="J4" s="464"/>
      <c r="K4" s="459"/>
    </row>
    <row r="5" spans="1:13" x14ac:dyDescent="0.3">
      <c r="A5" s="983"/>
      <c r="B5" s="983"/>
      <c r="C5" s="983"/>
      <c r="D5" s="983"/>
      <c r="E5" s="983"/>
      <c r="F5" s="983"/>
      <c r="G5" s="983"/>
      <c r="H5" s="463"/>
      <c r="I5" s="467"/>
      <c r="J5" s="468"/>
    </row>
    <row r="6" spans="1:13" ht="19.5" thickBot="1" x14ac:dyDescent="0.35">
      <c r="A6" s="469"/>
      <c r="B6" s="469"/>
      <c r="C6" s="470"/>
      <c r="D6" s="470"/>
      <c r="E6" s="178" t="str">
        <f>ปร.4สรุป!E6</f>
        <v>เมื่อวันที่</v>
      </c>
      <c r="F6" s="929"/>
      <c r="G6" s="929"/>
      <c r="H6" s="471"/>
      <c r="I6" s="466"/>
      <c r="J6" s="472"/>
      <c r="K6" s="473" t="s">
        <v>161</v>
      </c>
    </row>
    <row r="7" spans="1:13" ht="19.5" thickTop="1" x14ac:dyDescent="0.3">
      <c r="A7" s="973" t="s">
        <v>0</v>
      </c>
      <c r="B7" s="975" t="s">
        <v>1</v>
      </c>
      <c r="C7" s="976"/>
      <c r="D7" s="979" t="s">
        <v>2</v>
      </c>
      <c r="E7" s="979" t="s">
        <v>3</v>
      </c>
      <c r="F7" s="981" t="s">
        <v>4</v>
      </c>
      <c r="G7" s="982"/>
      <c r="H7" s="981" t="s">
        <v>8</v>
      </c>
      <c r="I7" s="982"/>
      <c r="J7" s="474" t="s">
        <v>19</v>
      </c>
      <c r="K7" s="979" t="s">
        <v>6</v>
      </c>
    </row>
    <row r="8" spans="1:13" ht="19.5" thickBot="1" x14ac:dyDescent="0.35">
      <c r="A8" s="974"/>
      <c r="B8" s="977"/>
      <c r="C8" s="978"/>
      <c r="D8" s="980"/>
      <c r="E8" s="980"/>
      <c r="F8" s="475" t="s">
        <v>21</v>
      </c>
      <c r="G8" s="476" t="s">
        <v>7</v>
      </c>
      <c r="H8" s="476" t="s">
        <v>21</v>
      </c>
      <c r="I8" s="476" t="s">
        <v>7</v>
      </c>
      <c r="J8" s="477" t="s">
        <v>5</v>
      </c>
      <c r="K8" s="980"/>
    </row>
    <row r="9" spans="1:13" ht="19.5" thickTop="1" x14ac:dyDescent="0.3">
      <c r="A9" s="478">
        <v>7</v>
      </c>
      <c r="B9" s="968" t="str">
        <f>ปร.4สรุป!B18</f>
        <v>งานทางเท้าภายใน</v>
      </c>
      <c r="C9" s="969"/>
      <c r="D9" s="479"/>
      <c r="E9" s="478"/>
      <c r="F9" s="480"/>
      <c r="G9" s="481"/>
      <c r="H9" s="482"/>
      <c r="I9" s="483"/>
      <c r="J9" s="484"/>
      <c r="K9" s="478"/>
    </row>
    <row r="10" spans="1:13" x14ac:dyDescent="0.3">
      <c r="A10" s="485"/>
      <c r="B10" s="970"/>
      <c r="C10" s="971"/>
      <c r="D10" s="486"/>
      <c r="E10" s="487"/>
      <c r="F10" s="488"/>
      <c r="G10" s="489"/>
      <c r="H10" s="490"/>
      <c r="I10" s="489"/>
      <c r="J10" s="491"/>
      <c r="K10" s="490"/>
    </row>
    <row r="11" spans="1:13" x14ac:dyDescent="0.3">
      <c r="A11" s="492"/>
      <c r="B11" s="493" t="s">
        <v>398</v>
      </c>
      <c r="C11" s="494"/>
      <c r="D11" s="486">
        <v>16.899999999999999</v>
      </c>
      <c r="E11" s="487" t="s">
        <v>43</v>
      </c>
      <c r="F11" s="495"/>
      <c r="G11" s="496"/>
      <c r="H11" s="495"/>
      <c r="I11" s="496"/>
      <c r="J11" s="497"/>
      <c r="K11" s="490"/>
    </row>
    <row r="12" spans="1:13" x14ac:dyDescent="0.3">
      <c r="A12" s="492"/>
      <c r="B12" s="493" t="s">
        <v>399</v>
      </c>
      <c r="C12" s="494"/>
      <c r="D12" s="486">
        <v>16.899999999999999</v>
      </c>
      <c r="E12" s="487" t="s">
        <v>43</v>
      </c>
      <c r="F12" s="495"/>
      <c r="G12" s="496"/>
      <c r="H12" s="495"/>
      <c r="I12" s="496"/>
      <c r="J12" s="497"/>
      <c r="K12" s="490"/>
    </row>
    <row r="13" spans="1:13" x14ac:dyDescent="0.3">
      <c r="A13" s="492"/>
      <c r="B13" s="493" t="s">
        <v>400</v>
      </c>
      <c r="C13" s="494"/>
      <c r="D13" s="486">
        <v>338</v>
      </c>
      <c r="E13" s="487" t="s">
        <v>17</v>
      </c>
      <c r="F13" s="495"/>
      <c r="G13" s="496"/>
      <c r="H13" s="495"/>
      <c r="I13" s="496"/>
      <c r="J13" s="497"/>
      <c r="K13" s="490"/>
    </row>
    <row r="14" spans="1:13" hidden="1" x14ac:dyDescent="0.3">
      <c r="A14" s="492"/>
      <c r="B14" s="493" t="s">
        <v>404</v>
      </c>
      <c r="C14" s="494"/>
      <c r="D14" s="486">
        <f>338*0</f>
        <v>0</v>
      </c>
      <c r="E14" s="487" t="s">
        <v>46</v>
      </c>
      <c r="F14" s="498"/>
      <c r="G14" s="496"/>
      <c r="H14" s="495"/>
      <c r="I14" s="496"/>
      <c r="J14" s="497"/>
      <c r="K14" s="490"/>
    </row>
    <row r="15" spans="1:13" x14ac:dyDescent="0.3">
      <c r="A15" s="492"/>
      <c r="B15" s="493" t="s">
        <v>401</v>
      </c>
      <c r="C15" s="494"/>
      <c r="D15" s="486">
        <v>135.19999999999999</v>
      </c>
      <c r="E15" s="487" t="s">
        <v>43</v>
      </c>
      <c r="F15" s="498"/>
      <c r="G15" s="496"/>
      <c r="H15" s="495"/>
      <c r="I15" s="496"/>
      <c r="J15" s="497"/>
      <c r="K15" s="490"/>
      <c r="L15" s="630" t="s">
        <v>405</v>
      </c>
      <c r="M15" s="631"/>
    </row>
    <row r="16" spans="1:13" x14ac:dyDescent="0.3">
      <c r="A16" s="490"/>
      <c r="B16" s="493" t="s">
        <v>406</v>
      </c>
      <c r="C16" s="494"/>
      <c r="D16" s="486">
        <v>338</v>
      </c>
      <c r="E16" s="487" t="s">
        <v>17</v>
      </c>
      <c r="F16" s="499"/>
      <c r="G16" s="496"/>
      <c r="H16" s="495"/>
      <c r="I16" s="496"/>
      <c r="J16" s="497"/>
      <c r="K16" s="490"/>
      <c r="L16" s="632">
        <f>63</f>
        <v>63</v>
      </c>
      <c r="M16" s="633"/>
    </row>
    <row r="17" spans="1:17" x14ac:dyDescent="0.3">
      <c r="A17" s="490"/>
      <c r="B17" s="493" t="s">
        <v>402</v>
      </c>
      <c r="C17" s="494"/>
      <c r="D17" s="486">
        <v>379</v>
      </c>
      <c r="E17" s="487" t="s">
        <v>57</v>
      </c>
      <c r="F17" s="499"/>
      <c r="G17" s="496"/>
      <c r="H17" s="495"/>
      <c r="I17" s="496"/>
      <c r="J17" s="497"/>
      <c r="K17" s="490"/>
    </row>
    <row r="18" spans="1:17" x14ac:dyDescent="0.3">
      <c r="A18" s="490"/>
      <c r="B18" s="500"/>
      <c r="C18" s="494"/>
      <c r="D18" s="486"/>
      <c r="E18" s="487"/>
      <c r="F18" s="499"/>
      <c r="G18" s="496"/>
      <c r="H18" s="495"/>
      <c r="I18" s="496"/>
      <c r="J18" s="497"/>
      <c r="K18" s="490"/>
    </row>
    <row r="19" spans="1:17" x14ac:dyDescent="0.3">
      <c r="A19" s="490"/>
      <c r="B19" s="493"/>
      <c r="C19" s="494"/>
      <c r="D19" s="486"/>
      <c r="E19" s="487"/>
      <c r="F19" s="499"/>
      <c r="G19" s="496"/>
      <c r="H19" s="495"/>
      <c r="I19" s="496"/>
      <c r="J19" s="497"/>
      <c r="K19" s="490"/>
    </row>
    <row r="20" spans="1:17" x14ac:dyDescent="0.3">
      <c r="A20" s="502"/>
      <c r="B20" s="493"/>
      <c r="C20" s="494"/>
      <c r="D20" s="486"/>
      <c r="E20" s="487"/>
      <c r="F20" s="499"/>
      <c r="G20" s="503"/>
      <c r="H20" s="498"/>
      <c r="I20" s="503"/>
      <c r="J20" s="504"/>
      <c r="K20" s="505"/>
    </row>
    <row r="21" spans="1:17" x14ac:dyDescent="0.3">
      <c r="A21" s="506"/>
      <c r="B21" s="507"/>
      <c r="C21" s="508"/>
      <c r="D21" s="509"/>
      <c r="E21" s="510"/>
      <c r="F21" s="511"/>
      <c r="G21" s="512"/>
      <c r="H21" s="513"/>
      <c r="I21" s="514"/>
      <c r="J21" s="515"/>
      <c r="K21" s="516"/>
    </row>
    <row r="22" spans="1:17" x14ac:dyDescent="0.3">
      <c r="A22" s="517"/>
      <c r="B22" s="966" t="s">
        <v>403</v>
      </c>
      <c r="C22" s="967"/>
      <c r="D22" s="518"/>
      <c r="E22" s="519"/>
      <c r="F22" s="520"/>
      <c r="G22" s="521"/>
      <c r="H22" s="522"/>
      <c r="I22" s="521"/>
      <c r="J22" s="523"/>
      <c r="K22" s="524"/>
      <c r="L22" s="454">
        <v>0.53</v>
      </c>
      <c r="M22" s="454">
        <f>D22*L22*6</f>
        <v>0</v>
      </c>
      <c r="N22" s="454">
        <f>ROUNDDOWN(M22,0)</f>
        <v>0</v>
      </c>
      <c r="P22" s="454">
        <v>6.13</v>
      </c>
      <c r="Q22" s="466">
        <f>D22*P22*6</f>
        <v>0</v>
      </c>
    </row>
  </sheetData>
  <mergeCells count="13">
    <mergeCell ref="B9:C9"/>
    <mergeCell ref="B10:C10"/>
    <mergeCell ref="B22:C22"/>
    <mergeCell ref="A1:K1"/>
    <mergeCell ref="A7:A8"/>
    <mergeCell ref="B7:C8"/>
    <mergeCell ref="D7:D8"/>
    <mergeCell ref="E7:E8"/>
    <mergeCell ref="F7:G7"/>
    <mergeCell ref="H7:I7"/>
    <mergeCell ref="K7:K8"/>
    <mergeCell ref="A5:G5"/>
    <mergeCell ref="F6:G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&amp;Rแบบ ปร.4 (ก) 33 /34</oddHeader>
  </headerFooter>
  <colBreaks count="1" manualBreakCount="1">
    <brk id="1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</sheetPr>
  <dimension ref="A1:Q23"/>
  <sheetViews>
    <sheetView view="pageLayout" zoomScaleNormal="100" zoomScaleSheetLayoutView="100" workbookViewId="0">
      <selection activeCell="F9" sqref="F9:J23"/>
    </sheetView>
  </sheetViews>
  <sheetFormatPr defaultRowHeight="18.75" x14ac:dyDescent="0.3"/>
  <cols>
    <col min="1" max="1" width="7.42578125" style="167" customWidth="1"/>
    <col min="2" max="2" width="12.85546875" style="167" customWidth="1"/>
    <col min="3" max="3" width="30" style="167" customWidth="1"/>
    <col min="4" max="4" width="8.7109375" style="167" customWidth="1"/>
    <col min="5" max="5" width="9.140625" style="167"/>
    <col min="6" max="6" width="11.5703125" style="167" customWidth="1"/>
    <col min="7" max="7" width="14" style="167" customWidth="1"/>
    <col min="8" max="8" width="13" style="167" customWidth="1"/>
    <col min="9" max="9" width="12.7109375" style="167" customWidth="1"/>
    <col min="10" max="10" width="13" style="167" customWidth="1"/>
    <col min="11" max="11" width="9.5703125" style="167" customWidth="1"/>
    <col min="12" max="12" width="18.85546875" style="167" customWidth="1"/>
    <col min="13" max="13" width="13.28515625" style="167" customWidth="1"/>
    <col min="14" max="16" width="9.140625" style="167"/>
    <col min="17" max="17" width="10.140625" style="167" bestFit="1" customWidth="1"/>
    <col min="18" max="16384" width="9.140625" style="167"/>
  </cols>
  <sheetData>
    <row r="1" spans="1:16" x14ac:dyDescent="0.3">
      <c r="A1" s="917" t="s">
        <v>157</v>
      </c>
      <c r="B1" s="917"/>
      <c r="C1" s="917"/>
      <c r="D1" s="917"/>
      <c r="E1" s="917"/>
      <c r="F1" s="917"/>
      <c r="G1" s="917"/>
      <c r="H1" s="917"/>
      <c r="I1" s="917"/>
      <c r="J1" s="917"/>
      <c r="K1" s="917"/>
    </row>
    <row r="2" spans="1:16" x14ac:dyDescent="0.3">
      <c r="A2" s="162" t="s">
        <v>158</v>
      </c>
      <c r="B2" s="163"/>
      <c r="C2" s="164" t="s">
        <v>49</v>
      </c>
      <c r="D2" s="162"/>
      <c r="E2" s="162"/>
      <c r="F2" s="278"/>
      <c r="G2" s="162"/>
      <c r="H2" s="162"/>
      <c r="I2" s="162"/>
      <c r="J2" s="162"/>
      <c r="K2" s="162"/>
    </row>
    <row r="3" spans="1:16" x14ac:dyDescent="0.3">
      <c r="A3" s="166" t="s">
        <v>159</v>
      </c>
      <c r="B3" s="166"/>
      <c r="C3" s="167" t="s">
        <v>225</v>
      </c>
      <c r="D3" s="166"/>
      <c r="E3" s="166"/>
      <c r="F3" s="279"/>
      <c r="G3" s="166"/>
      <c r="H3" s="166"/>
      <c r="I3" s="166"/>
      <c r="J3" s="166"/>
      <c r="K3" s="166"/>
    </row>
    <row r="4" spans="1:16" x14ac:dyDescent="0.3">
      <c r="A4" s="166" t="s">
        <v>160</v>
      </c>
      <c r="B4" s="166"/>
      <c r="C4" s="169" t="s">
        <v>113</v>
      </c>
      <c r="D4" s="166"/>
      <c r="E4" s="170" t="s">
        <v>22</v>
      </c>
      <c r="F4" s="171" t="s">
        <v>682</v>
      </c>
      <c r="G4" s="166"/>
      <c r="H4" s="171"/>
      <c r="I4" s="280"/>
      <c r="J4" s="280"/>
      <c r="K4" s="166"/>
    </row>
    <row r="5" spans="1:16" x14ac:dyDescent="0.3">
      <c r="A5" s="928"/>
      <c r="B5" s="928"/>
      <c r="C5" s="928"/>
      <c r="D5" s="928"/>
      <c r="E5" s="928"/>
      <c r="F5" s="928"/>
      <c r="G5" s="928"/>
      <c r="H5" s="171"/>
      <c r="I5" s="281"/>
      <c r="J5" s="282"/>
    </row>
    <row r="6" spans="1:16" ht="19.5" thickBot="1" x14ac:dyDescent="0.35">
      <c r="A6" s="175"/>
      <c r="B6" s="175"/>
      <c r="C6" s="176"/>
      <c r="D6" s="176"/>
      <c r="E6" s="178" t="str">
        <f>ปร.4สรุป!E6</f>
        <v>เมื่อวันที่</v>
      </c>
      <c r="F6" s="929"/>
      <c r="G6" s="929"/>
      <c r="H6" s="284"/>
      <c r="I6" s="173"/>
      <c r="J6" s="285"/>
      <c r="K6" s="180" t="s">
        <v>161</v>
      </c>
    </row>
    <row r="7" spans="1:16" ht="19.5" thickTop="1" x14ac:dyDescent="0.3">
      <c r="A7" s="918" t="s">
        <v>0</v>
      </c>
      <c r="B7" s="920" t="s">
        <v>1</v>
      </c>
      <c r="C7" s="921"/>
      <c r="D7" s="924" t="s">
        <v>2</v>
      </c>
      <c r="E7" s="924" t="s">
        <v>3</v>
      </c>
      <c r="F7" s="926" t="s">
        <v>4</v>
      </c>
      <c r="G7" s="927"/>
      <c r="H7" s="926" t="s">
        <v>8</v>
      </c>
      <c r="I7" s="927"/>
      <c r="J7" s="286" t="s">
        <v>19</v>
      </c>
      <c r="K7" s="924" t="s">
        <v>6</v>
      </c>
    </row>
    <row r="8" spans="1:16" ht="19.5" thickBot="1" x14ac:dyDescent="0.35">
      <c r="A8" s="919"/>
      <c r="B8" s="922"/>
      <c r="C8" s="923"/>
      <c r="D8" s="925"/>
      <c r="E8" s="925"/>
      <c r="F8" s="287" t="s">
        <v>21</v>
      </c>
      <c r="G8" s="288" t="s">
        <v>7</v>
      </c>
      <c r="H8" s="288" t="s">
        <v>21</v>
      </c>
      <c r="I8" s="288" t="s">
        <v>7</v>
      </c>
      <c r="J8" s="289" t="s">
        <v>5</v>
      </c>
      <c r="K8" s="925"/>
    </row>
    <row r="9" spans="1:16" ht="19.5" thickTop="1" x14ac:dyDescent="0.3">
      <c r="A9" s="290">
        <v>8</v>
      </c>
      <c r="B9" s="952" t="str">
        <f>ปร.4สรุป!B19</f>
        <v>งานรั้วต้นไม้</v>
      </c>
      <c r="C9" s="953"/>
      <c r="D9" s="291"/>
      <c r="E9" s="290"/>
      <c r="F9" s="292"/>
      <c r="G9" s="293"/>
      <c r="H9" s="294"/>
      <c r="I9" s="295"/>
      <c r="J9" s="296"/>
      <c r="K9" s="290"/>
      <c r="L9" s="151">
        <v>86.7</v>
      </c>
    </row>
    <row r="10" spans="1:16" x14ac:dyDescent="0.3">
      <c r="A10" s="297"/>
      <c r="B10" s="984"/>
      <c r="C10" s="985"/>
      <c r="D10" s="151"/>
      <c r="E10" s="110"/>
      <c r="F10" s="298"/>
      <c r="G10" s="299"/>
      <c r="H10" s="300"/>
      <c r="I10" s="299"/>
      <c r="J10" s="301"/>
      <c r="K10" s="300"/>
      <c r="L10" s="167" t="s">
        <v>531</v>
      </c>
      <c r="M10" s="368" t="s">
        <v>532</v>
      </c>
      <c r="N10" s="368" t="s">
        <v>539</v>
      </c>
    </row>
    <row r="11" spans="1:16" x14ac:dyDescent="0.3">
      <c r="A11" s="302"/>
      <c r="B11" s="117" t="s">
        <v>540</v>
      </c>
      <c r="C11" s="126"/>
      <c r="E11" s="110"/>
      <c r="F11" s="303"/>
      <c r="G11" s="304"/>
      <c r="H11" s="303"/>
      <c r="I11" s="304"/>
      <c r="J11" s="305"/>
      <c r="K11" s="300"/>
      <c r="L11" s="167" t="s">
        <v>530</v>
      </c>
      <c r="M11" s="657">
        <v>1.78</v>
      </c>
      <c r="N11" s="167">
        <v>0.152</v>
      </c>
    </row>
    <row r="12" spans="1:16" x14ac:dyDescent="0.3">
      <c r="A12" s="302"/>
      <c r="B12" s="117" t="s">
        <v>541</v>
      </c>
      <c r="C12" s="126"/>
      <c r="D12" s="151">
        <f>ROUNDDOWN(0.3*0.3*0.3*88*1.3,2)</f>
        <v>3.08</v>
      </c>
      <c r="E12" s="110" t="s">
        <v>43</v>
      </c>
      <c r="F12" s="303"/>
      <c r="G12" s="304"/>
      <c r="H12" s="303"/>
      <c r="I12" s="304"/>
      <c r="J12" s="305"/>
      <c r="K12" s="300"/>
      <c r="L12" s="167" t="s">
        <v>537</v>
      </c>
      <c r="M12" s="368">
        <v>1.1200000000000001</v>
      </c>
      <c r="N12" s="167">
        <v>0.1</v>
      </c>
    </row>
    <row r="13" spans="1:16" x14ac:dyDescent="0.3">
      <c r="A13" s="302"/>
      <c r="B13" s="117" t="s">
        <v>324</v>
      </c>
      <c r="C13" s="126"/>
      <c r="D13" s="151">
        <f>ROUNDDOWN(0.3*0.3*0.3*88,2)</f>
        <v>2.37</v>
      </c>
      <c r="E13" s="110" t="s">
        <v>43</v>
      </c>
      <c r="F13" s="303"/>
      <c r="G13" s="304"/>
      <c r="H13" s="303"/>
      <c r="I13" s="304"/>
      <c r="J13" s="305"/>
      <c r="K13" s="300"/>
      <c r="L13" s="368" t="s">
        <v>535</v>
      </c>
      <c r="M13" s="368" t="s">
        <v>536</v>
      </c>
    </row>
    <row r="14" spans="1:16" x14ac:dyDescent="0.3">
      <c r="A14" s="302"/>
      <c r="B14" s="117" t="s">
        <v>542</v>
      </c>
      <c r="C14" s="126"/>
      <c r="D14" s="151">
        <v>31.68</v>
      </c>
      <c r="E14" s="110" t="s">
        <v>120</v>
      </c>
      <c r="F14" s="306"/>
      <c r="G14" s="304"/>
      <c r="H14" s="303"/>
      <c r="I14" s="304"/>
      <c r="J14" s="305"/>
      <c r="K14" s="300"/>
      <c r="L14" s="368">
        <f>1.8*88</f>
        <v>158.4</v>
      </c>
      <c r="M14" s="656">
        <f>L9*2</f>
        <v>173.4</v>
      </c>
    </row>
    <row r="15" spans="1:16" x14ac:dyDescent="0.3">
      <c r="A15" s="302"/>
      <c r="B15" s="117" t="s">
        <v>546</v>
      </c>
      <c r="C15" s="126"/>
      <c r="D15" s="151">
        <f>ROUND(D14*0.8,2)</f>
        <v>25.34</v>
      </c>
      <c r="E15" s="110" t="s">
        <v>120</v>
      </c>
      <c r="F15" s="306"/>
      <c r="G15" s="304"/>
      <c r="H15" s="303"/>
      <c r="I15" s="304"/>
      <c r="J15" s="305"/>
      <c r="K15" s="300"/>
      <c r="L15" s="167">
        <f>ROUNDDOWN(M11*L14,2)</f>
        <v>281.95</v>
      </c>
      <c r="M15" s="656">
        <f>ROUNDDOWN(M14*M12,2)</f>
        <v>194.2</v>
      </c>
    </row>
    <row r="16" spans="1:16" x14ac:dyDescent="0.3">
      <c r="A16" s="300"/>
      <c r="B16" s="117" t="s">
        <v>543</v>
      </c>
      <c r="C16" s="126"/>
      <c r="D16" s="151">
        <f>ROUNDDOWN(D14*0.25,2)</f>
        <v>7.92</v>
      </c>
      <c r="E16" s="110" t="s">
        <v>54</v>
      </c>
      <c r="F16" s="307"/>
      <c r="G16" s="304"/>
      <c r="H16" s="303"/>
      <c r="I16" s="304"/>
      <c r="J16" s="305"/>
      <c r="K16" s="300"/>
      <c r="L16" s="167">
        <f>N11*L14</f>
        <v>24.076799999999999</v>
      </c>
      <c r="M16" s="529">
        <f>N12*M15</f>
        <v>19.420000000000002</v>
      </c>
      <c r="O16" s="167" t="s">
        <v>538</v>
      </c>
      <c r="P16" s="529">
        <f>L16+M16</f>
        <v>43.4968</v>
      </c>
    </row>
    <row r="17" spans="1:17" x14ac:dyDescent="0.3">
      <c r="A17" s="300"/>
      <c r="B17" s="117" t="s">
        <v>544</v>
      </c>
      <c r="C17" s="126"/>
      <c r="D17" s="151">
        <f>L15</f>
        <v>281.95</v>
      </c>
      <c r="E17" s="110" t="s">
        <v>54</v>
      </c>
      <c r="F17" s="307"/>
      <c r="G17" s="304"/>
      <c r="H17" s="303"/>
      <c r="I17" s="304"/>
      <c r="J17" s="305"/>
      <c r="K17" s="300"/>
    </row>
    <row r="18" spans="1:17" x14ac:dyDescent="0.3">
      <c r="A18" s="300"/>
      <c r="B18" s="117" t="s">
        <v>545</v>
      </c>
      <c r="C18" s="126"/>
      <c r="D18" s="151">
        <f>M15</f>
        <v>194.2</v>
      </c>
      <c r="E18" s="110" t="s">
        <v>54</v>
      </c>
      <c r="F18" s="307"/>
      <c r="G18" s="304"/>
      <c r="H18" s="303"/>
      <c r="I18" s="304"/>
      <c r="J18" s="305"/>
      <c r="K18" s="300"/>
    </row>
    <row r="19" spans="1:17" x14ac:dyDescent="0.3">
      <c r="A19" s="300"/>
      <c r="B19" s="210" t="s">
        <v>307</v>
      </c>
      <c r="C19" s="126"/>
      <c r="D19" s="151">
        <f>P16</f>
        <v>43.4968</v>
      </c>
      <c r="E19" s="110" t="s">
        <v>17</v>
      </c>
      <c r="F19" s="307"/>
      <c r="G19" s="304"/>
      <c r="H19" s="303"/>
      <c r="I19" s="304"/>
      <c r="J19" s="305"/>
      <c r="K19" s="300"/>
    </row>
    <row r="20" spans="1:17" x14ac:dyDescent="0.3">
      <c r="A20" s="300"/>
      <c r="B20" s="117"/>
      <c r="C20" s="126"/>
      <c r="D20" s="151"/>
      <c r="E20" s="110"/>
      <c r="F20" s="307"/>
      <c r="G20" s="304"/>
      <c r="H20" s="303"/>
      <c r="I20" s="304"/>
      <c r="J20" s="305"/>
      <c r="K20" s="300"/>
    </row>
    <row r="21" spans="1:17" x14ac:dyDescent="0.3">
      <c r="A21" s="309"/>
      <c r="B21" s="117"/>
      <c r="C21" s="126"/>
      <c r="D21" s="151"/>
      <c r="E21" s="110"/>
      <c r="F21" s="307"/>
      <c r="G21" s="310"/>
      <c r="H21" s="306"/>
      <c r="I21" s="310"/>
      <c r="J21" s="311"/>
      <c r="K21" s="312"/>
    </row>
    <row r="22" spans="1:17" x14ac:dyDescent="0.3">
      <c r="A22" s="313"/>
      <c r="B22" s="277"/>
      <c r="C22" s="314"/>
      <c r="D22" s="315"/>
      <c r="E22" s="316"/>
      <c r="F22" s="317"/>
      <c r="G22" s="318"/>
      <c r="H22" s="319"/>
      <c r="I22" s="320"/>
      <c r="J22" s="321"/>
      <c r="K22" s="322"/>
    </row>
    <row r="23" spans="1:17" x14ac:dyDescent="0.3">
      <c r="A23" s="323"/>
      <c r="B23" s="1018" t="s">
        <v>491</v>
      </c>
      <c r="C23" s="1019"/>
      <c r="D23" s="324"/>
      <c r="E23" s="325"/>
      <c r="F23" s="326"/>
      <c r="G23" s="327"/>
      <c r="H23" s="328"/>
      <c r="I23" s="327"/>
      <c r="J23" s="329"/>
      <c r="K23" s="330"/>
      <c r="Q23" s="173"/>
    </row>
  </sheetData>
  <mergeCells count="13">
    <mergeCell ref="B9:C9"/>
    <mergeCell ref="B10:C10"/>
    <mergeCell ref="B23:C23"/>
    <mergeCell ref="A1:K1"/>
    <mergeCell ref="A7:A8"/>
    <mergeCell ref="B7:C8"/>
    <mergeCell ref="D7:D8"/>
    <mergeCell ref="E7:E8"/>
    <mergeCell ref="F7:G7"/>
    <mergeCell ref="H7:I7"/>
    <mergeCell ref="K7:K8"/>
    <mergeCell ref="A5:G5"/>
    <mergeCell ref="F6:G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&amp;Rแบบ ปร.4 (ก) 34 /34</oddHeader>
  </headerFooter>
  <colBreaks count="1" manualBreakCount="1">
    <brk id="1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75DBFF"/>
  </sheetPr>
  <dimension ref="A1:L213"/>
  <sheetViews>
    <sheetView workbookViewId="0">
      <selection activeCell="F97" sqref="F97"/>
    </sheetView>
  </sheetViews>
  <sheetFormatPr defaultRowHeight="21.75" x14ac:dyDescent="0.5"/>
  <cols>
    <col min="1" max="1" width="14.5703125" style="271" customWidth="1"/>
    <col min="2" max="2" width="33.5703125" style="271" customWidth="1"/>
    <col min="3" max="3" width="15.140625" style="271" customWidth="1"/>
    <col min="4" max="5" width="11.140625" style="271" customWidth="1"/>
    <col min="6" max="6" width="11" style="271" customWidth="1"/>
    <col min="7" max="7" width="10.5703125" style="271" customWidth="1"/>
    <col min="8" max="9" width="11.42578125" style="271" customWidth="1"/>
    <col min="10" max="10" width="13.28515625" style="257" customWidth="1"/>
    <col min="11" max="11" width="12.42578125" style="257" customWidth="1"/>
    <col min="12" max="16384" width="9.140625" style="257"/>
  </cols>
  <sheetData>
    <row r="1" spans="1:9" x14ac:dyDescent="0.5">
      <c r="A1" s="254"/>
      <c r="B1" s="1020" t="s">
        <v>1</v>
      </c>
      <c r="C1" s="1020" t="s">
        <v>312</v>
      </c>
      <c r="D1" s="1020" t="s">
        <v>3</v>
      </c>
      <c r="E1" s="1022" t="s">
        <v>313</v>
      </c>
      <c r="F1" s="1023"/>
      <c r="G1" s="1024"/>
      <c r="H1" s="1020" t="s">
        <v>312</v>
      </c>
      <c r="I1" s="256"/>
    </row>
    <row r="2" spans="1:9" x14ac:dyDescent="0.5">
      <c r="A2" s="258"/>
      <c r="B2" s="1021"/>
      <c r="C2" s="1021"/>
      <c r="D2" s="1021"/>
      <c r="E2" s="260" t="s">
        <v>314</v>
      </c>
      <c r="F2" s="260" t="s">
        <v>315</v>
      </c>
      <c r="G2" s="260" t="s">
        <v>316</v>
      </c>
      <c r="H2" s="1021"/>
      <c r="I2" s="259"/>
    </row>
    <row r="3" spans="1:9" ht="23.25" x14ac:dyDescent="0.5">
      <c r="A3" s="261"/>
      <c r="B3" s="262" t="s">
        <v>317</v>
      </c>
      <c r="C3" s="263"/>
      <c r="D3" s="255" t="s">
        <v>318</v>
      </c>
      <c r="E3" s="261"/>
      <c r="F3" s="261"/>
      <c r="G3" s="261"/>
      <c r="H3" s="254"/>
      <c r="I3" s="254"/>
    </row>
    <row r="4" spans="1:9" x14ac:dyDescent="0.5">
      <c r="A4" s="264"/>
      <c r="B4" s="265" t="s">
        <v>319</v>
      </c>
      <c r="C4" s="264"/>
      <c r="D4" s="266" t="s">
        <v>318</v>
      </c>
      <c r="E4" s="264">
        <v>1</v>
      </c>
      <c r="F4" s="264">
        <v>1</v>
      </c>
      <c r="G4" s="264">
        <v>1</v>
      </c>
      <c r="H4" s="264">
        <f t="shared" ref="H4:H14" si="0">C4*E4*F4*G4</f>
        <v>0</v>
      </c>
      <c r="I4" s="266" t="s">
        <v>320</v>
      </c>
    </row>
    <row r="5" spans="1:9" x14ac:dyDescent="0.5">
      <c r="A5" s="264"/>
      <c r="B5" s="265" t="s">
        <v>321</v>
      </c>
      <c r="C5" s="264">
        <v>8</v>
      </c>
      <c r="D5" s="267" t="s">
        <v>318</v>
      </c>
      <c r="E5" s="264">
        <v>1.25</v>
      </c>
      <c r="F5" s="264">
        <v>1.25</v>
      </c>
      <c r="G5" s="264">
        <v>1.45</v>
      </c>
      <c r="H5" s="268">
        <f t="shared" si="0"/>
        <v>18.125</v>
      </c>
      <c r="I5" s="267" t="s">
        <v>43</v>
      </c>
    </row>
    <row r="6" spans="1:9" x14ac:dyDescent="0.5">
      <c r="A6" s="264"/>
      <c r="B6" s="265" t="s">
        <v>322</v>
      </c>
      <c r="C6" s="264">
        <f>C5</f>
        <v>8</v>
      </c>
      <c r="D6" s="266" t="s">
        <v>318</v>
      </c>
      <c r="E6" s="264">
        <v>1.25</v>
      </c>
      <c r="F6" s="264">
        <v>1.25</v>
      </c>
      <c r="G6" s="264">
        <v>0.1</v>
      </c>
      <c r="H6" s="268">
        <f t="shared" si="0"/>
        <v>1.25</v>
      </c>
      <c r="I6" s="267" t="s">
        <v>43</v>
      </c>
    </row>
    <row r="7" spans="1:9" x14ac:dyDescent="0.5">
      <c r="A7" s="264"/>
      <c r="B7" s="265" t="s">
        <v>323</v>
      </c>
      <c r="C7" s="264">
        <f>C6</f>
        <v>8</v>
      </c>
      <c r="D7" s="269" t="s">
        <v>46</v>
      </c>
      <c r="E7" s="264">
        <v>1.25</v>
      </c>
      <c r="F7" s="264">
        <v>1.25</v>
      </c>
      <c r="G7" s="264">
        <v>0.05</v>
      </c>
      <c r="H7" s="268">
        <f t="shared" si="0"/>
        <v>0.625</v>
      </c>
      <c r="I7" s="267" t="s">
        <v>43</v>
      </c>
    </row>
    <row r="8" spans="1:9" x14ac:dyDescent="0.5">
      <c r="A8" s="264"/>
      <c r="B8" s="265" t="s">
        <v>324</v>
      </c>
      <c r="C8" s="264">
        <f>C7</f>
        <v>8</v>
      </c>
      <c r="D8" s="266" t="s">
        <v>318</v>
      </c>
      <c r="E8" s="264">
        <v>0.5</v>
      </c>
      <c r="F8" s="264">
        <v>0.5</v>
      </c>
      <c r="G8" s="264">
        <v>0.6</v>
      </c>
      <c r="H8" s="268">
        <f>(C8*E8*F8*G8)</f>
        <v>1.2</v>
      </c>
      <c r="I8" s="267" t="s">
        <v>43</v>
      </c>
    </row>
    <row r="9" spans="1:9" x14ac:dyDescent="0.5">
      <c r="A9" s="264"/>
      <c r="B9" s="265" t="s">
        <v>325</v>
      </c>
      <c r="C9" s="264"/>
      <c r="D9" s="269"/>
      <c r="E9" s="264"/>
      <c r="F9" s="264"/>
      <c r="G9" s="264"/>
      <c r="H9" s="268"/>
      <c r="I9" s="268"/>
    </row>
    <row r="10" spans="1:9" x14ac:dyDescent="0.5">
      <c r="A10" s="264"/>
      <c r="B10" s="265" t="s">
        <v>326</v>
      </c>
      <c r="C10" s="264">
        <v>0</v>
      </c>
      <c r="D10" s="266" t="s">
        <v>46</v>
      </c>
      <c r="E10" s="264">
        <v>1.5</v>
      </c>
      <c r="F10" s="264">
        <v>4</v>
      </c>
      <c r="G10" s="264">
        <v>2</v>
      </c>
      <c r="H10" s="268">
        <f>(C10*E10*F10*G10)</f>
        <v>0</v>
      </c>
      <c r="I10" s="268"/>
    </row>
    <row r="11" spans="1:9" x14ac:dyDescent="0.5">
      <c r="A11" s="264"/>
      <c r="B11" s="265" t="s">
        <v>327</v>
      </c>
      <c r="C11" s="264"/>
      <c r="D11" s="266" t="s">
        <v>46</v>
      </c>
      <c r="E11" s="264">
        <v>15</v>
      </c>
      <c r="F11" s="264">
        <v>1</v>
      </c>
      <c r="G11" s="264">
        <v>1</v>
      </c>
      <c r="H11" s="268">
        <f>(C11*E11*F11*G11)</f>
        <v>0</v>
      </c>
      <c r="I11" s="267" t="s">
        <v>328</v>
      </c>
    </row>
    <row r="12" spans="1:9" x14ac:dyDescent="0.5">
      <c r="A12" s="264"/>
      <c r="B12" s="265" t="s">
        <v>329</v>
      </c>
      <c r="C12" s="264">
        <v>8</v>
      </c>
      <c r="D12" s="266" t="s">
        <v>46</v>
      </c>
      <c r="E12" s="264">
        <v>9</v>
      </c>
      <c r="F12" s="264">
        <v>1.25</v>
      </c>
      <c r="G12" s="264">
        <v>2</v>
      </c>
      <c r="H12" s="268">
        <f t="shared" si="0"/>
        <v>180</v>
      </c>
      <c r="I12" s="267" t="s">
        <v>328</v>
      </c>
    </row>
    <row r="13" spans="1:9" x14ac:dyDescent="0.5">
      <c r="A13" s="264"/>
      <c r="B13" s="265" t="s">
        <v>330</v>
      </c>
      <c r="C13" s="264"/>
      <c r="D13" s="266" t="s">
        <v>46</v>
      </c>
      <c r="E13" s="264"/>
      <c r="F13" s="264"/>
      <c r="G13" s="264"/>
      <c r="H13" s="268"/>
      <c r="I13" s="267" t="s">
        <v>328</v>
      </c>
    </row>
    <row r="14" spans="1:9" x14ac:dyDescent="0.5">
      <c r="A14" s="264"/>
      <c r="B14" s="265" t="s">
        <v>331</v>
      </c>
      <c r="C14" s="264">
        <f>C12</f>
        <v>8</v>
      </c>
      <c r="D14" s="266" t="s">
        <v>46</v>
      </c>
      <c r="E14" s="264">
        <v>1</v>
      </c>
      <c r="F14" s="264">
        <v>0.2</v>
      </c>
      <c r="G14" s="264">
        <v>5</v>
      </c>
      <c r="H14" s="268">
        <f t="shared" si="0"/>
        <v>8</v>
      </c>
      <c r="I14" s="267" t="s">
        <v>17</v>
      </c>
    </row>
    <row r="15" spans="1:9" ht="23.25" x14ac:dyDescent="0.5">
      <c r="A15" s="264"/>
      <c r="B15" s="270" t="s">
        <v>337</v>
      </c>
      <c r="C15" s="264"/>
      <c r="D15" s="264"/>
      <c r="E15" s="264"/>
      <c r="F15" s="264"/>
      <c r="G15" s="264"/>
      <c r="H15" s="264"/>
      <c r="I15" s="264"/>
    </row>
    <row r="16" spans="1:9" x14ac:dyDescent="0.5">
      <c r="A16" s="264"/>
      <c r="B16" s="265" t="s">
        <v>325</v>
      </c>
      <c r="C16" s="264"/>
      <c r="D16" s="264"/>
      <c r="E16" s="264"/>
      <c r="F16" s="264"/>
      <c r="G16" s="264"/>
      <c r="H16" s="264"/>
      <c r="I16" s="264"/>
    </row>
    <row r="17" spans="1:9" x14ac:dyDescent="0.5">
      <c r="A17" s="264"/>
      <c r="B17" s="265" t="s">
        <v>332</v>
      </c>
      <c r="C17" s="264"/>
      <c r="D17" s="264"/>
      <c r="E17" s="264"/>
      <c r="F17" s="264"/>
      <c r="G17" s="264"/>
      <c r="H17" s="264"/>
      <c r="I17" s="264"/>
    </row>
    <row r="18" spans="1:9" x14ac:dyDescent="0.5">
      <c r="A18" s="264"/>
      <c r="B18" s="265" t="s">
        <v>326</v>
      </c>
      <c r="C18" s="264">
        <v>0</v>
      </c>
      <c r="D18" s="265" t="s">
        <v>320</v>
      </c>
      <c r="E18" s="264">
        <v>0</v>
      </c>
      <c r="F18" s="264">
        <v>1</v>
      </c>
      <c r="G18" s="264">
        <v>4</v>
      </c>
      <c r="H18" s="268">
        <f>C18*E18*F18*G18</f>
        <v>0</v>
      </c>
      <c r="I18" s="267" t="s">
        <v>328</v>
      </c>
    </row>
    <row r="19" spans="1:9" x14ac:dyDescent="0.5">
      <c r="A19" s="264"/>
      <c r="B19" s="265" t="s">
        <v>327</v>
      </c>
      <c r="C19" s="264">
        <v>8</v>
      </c>
      <c r="D19" s="265" t="s">
        <v>320</v>
      </c>
      <c r="E19" s="264">
        <v>3.4</v>
      </c>
      <c r="F19" s="264">
        <v>1</v>
      </c>
      <c r="G19" s="264">
        <v>4</v>
      </c>
      <c r="H19" s="268">
        <f>C19*E19*F19*G19</f>
        <v>108.8</v>
      </c>
      <c r="I19" s="267" t="s">
        <v>328</v>
      </c>
    </row>
    <row r="20" spans="1:9" x14ac:dyDescent="0.5">
      <c r="A20" s="264"/>
      <c r="B20" s="265" t="s">
        <v>329</v>
      </c>
      <c r="C20" s="264"/>
      <c r="D20" s="265" t="s">
        <v>320</v>
      </c>
      <c r="E20" s="264"/>
      <c r="F20" s="264"/>
      <c r="G20" s="264"/>
      <c r="H20" s="264"/>
      <c r="I20" s="267" t="s">
        <v>328</v>
      </c>
    </row>
    <row r="21" spans="1:9" x14ac:dyDescent="0.5">
      <c r="A21" s="264"/>
      <c r="B21" s="265" t="s">
        <v>330</v>
      </c>
      <c r="C21" s="264">
        <v>8</v>
      </c>
      <c r="D21" s="265" t="s">
        <v>320</v>
      </c>
      <c r="E21" s="264">
        <v>7.33</v>
      </c>
      <c r="F21" s="264">
        <v>0.8</v>
      </c>
      <c r="G21" s="264">
        <v>1</v>
      </c>
      <c r="H21" s="268">
        <f>C21*E21*F21*G21</f>
        <v>46.912000000000006</v>
      </c>
      <c r="I21" s="267" t="s">
        <v>328</v>
      </c>
    </row>
    <row r="22" spans="1:9" x14ac:dyDescent="0.5">
      <c r="A22" s="264"/>
      <c r="B22" s="265" t="s">
        <v>324</v>
      </c>
      <c r="C22" s="264">
        <v>8</v>
      </c>
      <c r="D22" s="265" t="s">
        <v>320</v>
      </c>
      <c r="E22" s="264">
        <v>0.25</v>
      </c>
      <c r="F22" s="264">
        <v>0.25</v>
      </c>
      <c r="G22" s="264">
        <v>1.1000000000000001</v>
      </c>
      <c r="H22" s="268">
        <f>C22*E22*F22*G22</f>
        <v>0.55000000000000004</v>
      </c>
      <c r="I22" s="267" t="s">
        <v>328</v>
      </c>
    </row>
    <row r="23" spans="1:9" x14ac:dyDescent="0.5">
      <c r="A23" s="264"/>
      <c r="B23" s="265" t="s">
        <v>331</v>
      </c>
      <c r="C23" s="264">
        <v>8</v>
      </c>
      <c r="D23" s="265" t="s">
        <v>320</v>
      </c>
      <c r="E23" s="264">
        <v>0.25</v>
      </c>
      <c r="F23" s="264">
        <v>1.1000000000000001</v>
      </c>
      <c r="G23" s="264">
        <v>4</v>
      </c>
      <c r="H23" s="268">
        <f>C23*E23*F23*G23</f>
        <v>8.8000000000000007</v>
      </c>
      <c r="I23" s="267" t="s">
        <v>17</v>
      </c>
    </row>
    <row r="24" spans="1:9" ht="23.25" x14ac:dyDescent="0.5">
      <c r="A24" s="264"/>
      <c r="B24" s="270" t="s">
        <v>338</v>
      </c>
      <c r="C24" s="264"/>
      <c r="D24" s="264"/>
      <c r="E24" s="264"/>
      <c r="F24" s="264"/>
      <c r="G24" s="264"/>
      <c r="H24" s="264"/>
      <c r="I24" s="264"/>
    </row>
    <row r="25" spans="1:9" x14ac:dyDescent="0.5">
      <c r="A25" s="264"/>
      <c r="B25" s="265" t="s">
        <v>325</v>
      </c>
      <c r="C25" s="264"/>
      <c r="D25" s="264"/>
      <c r="E25" s="264"/>
      <c r="F25" s="264"/>
      <c r="G25" s="264"/>
      <c r="H25" s="264"/>
      <c r="I25" s="264"/>
    </row>
    <row r="26" spans="1:9" x14ac:dyDescent="0.5">
      <c r="A26" s="264"/>
      <c r="B26" s="265" t="s">
        <v>332</v>
      </c>
      <c r="C26" s="264"/>
      <c r="D26" s="264"/>
      <c r="E26" s="264"/>
      <c r="F26" s="264"/>
      <c r="G26" s="264"/>
      <c r="H26" s="264"/>
      <c r="I26" s="264"/>
    </row>
    <row r="27" spans="1:9" x14ac:dyDescent="0.5">
      <c r="A27" s="264"/>
      <c r="B27" s="265" t="s">
        <v>326</v>
      </c>
      <c r="C27" s="264"/>
      <c r="D27" s="265" t="s">
        <v>320</v>
      </c>
      <c r="E27" s="264"/>
      <c r="F27" s="264"/>
      <c r="G27" s="264"/>
      <c r="H27" s="268"/>
      <c r="I27" s="267" t="s">
        <v>328</v>
      </c>
    </row>
    <row r="28" spans="1:9" x14ac:dyDescent="0.5">
      <c r="A28" s="264"/>
      <c r="B28" s="265" t="s">
        <v>327</v>
      </c>
      <c r="C28" s="264">
        <v>8</v>
      </c>
      <c r="D28" s="265" t="s">
        <v>320</v>
      </c>
      <c r="E28" s="264">
        <v>2.35</v>
      </c>
      <c r="F28" s="264">
        <v>4</v>
      </c>
      <c r="G28" s="264">
        <v>1</v>
      </c>
      <c r="H28" s="268">
        <f>C28*E28*F28*G28</f>
        <v>75.2</v>
      </c>
      <c r="I28" s="267" t="s">
        <v>328</v>
      </c>
    </row>
    <row r="29" spans="1:9" x14ac:dyDescent="0.5">
      <c r="A29" s="264"/>
      <c r="B29" s="265" t="s">
        <v>329</v>
      </c>
      <c r="C29" s="264"/>
      <c r="D29" s="265" t="s">
        <v>320</v>
      </c>
      <c r="E29" s="264"/>
      <c r="F29" s="264"/>
      <c r="G29" s="264"/>
      <c r="H29" s="268">
        <f>C29*E29*F29*G29</f>
        <v>0</v>
      </c>
      <c r="I29" s="267" t="s">
        <v>328</v>
      </c>
    </row>
    <row r="30" spans="1:9" x14ac:dyDescent="0.5">
      <c r="A30" s="264"/>
      <c r="B30" s="265" t="s">
        <v>330</v>
      </c>
      <c r="C30" s="264">
        <v>8</v>
      </c>
      <c r="D30" s="265" t="s">
        <v>320</v>
      </c>
      <c r="E30" s="264">
        <v>22.67</v>
      </c>
      <c r="F30" s="264">
        <v>0.6</v>
      </c>
      <c r="G30" s="264">
        <v>1</v>
      </c>
      <c r="H30" s="268">
        <f>C30*E30*F30*G30</f>
        <v>108.816</v>
      </c>
      <c r="I30" s="267" t="s">
        <v>328</v>
      </c>
    </row>
    <row r="31" spans="1:9" x14ac:dyDescent="0.5">
      <c r="A31" s="264"/>
      <c r="B31" s="265" t="s">
        <v>324</v>
      </c>
      <c r="C31" s="264">
        <v>8</v>
      </c>
      <c r="D31" s="265" t="s">
        <v>320</v>
      </c>
      <c r="E31" s="264">
        <v>0.2</v>
      </c>
      <c r="F31" s="264">
        <v>0.2</v>
      </c>
      <c r="G31" s="264">
        <v>3.4</v>
      </c>
      <c r="H31" s="268">
        <f>C31*E31*F31*G31</f>
        <v>1.0880000000000001</v>
      </c>
      <c r="I31" s="267" t="s">
        <v>328</v>
      </c>
    </row>
    <row r="32" spans="1:9" x14ac:dyDescent="0.5">
      <c r="A32" s="264"/>
      <c r="B32" s="265" t="s">
        <v>331</v>
      </c>
      <c r="C32" s="264">
        <v>8</v>
      </c>
      <c r="D32" s="265" t="s">
        <v>320</v>
      </c>
      <c r="E32" s="264">
        <v>0.2</v>
      </c>
      <c r="F32" s="264">
        <v>3.4</v>
      </c>
      <c r="G32" s="264">
        <v>4</v>
      </c>
      <c r="H32" s="268">
        <f>C32*E32*F32*G32</f>
        <v>21.76</v>
      </c>
      <c r="I32" s="267" t="s">
        <v>17</v>
      </c>
    </row>
    <row r="33" spans="1:11" ht="23.25" x14ac:dyDescent="0.5">
      <c r="A33" s="264"/>
      <c r="B33" s="270" t="s">
        <v>339</v>
      </c>
      <c r="C33" s="264">
        <v>44</v>
      </c>
      <c r="D33" s="264"/>
      <c r="E33" s="264"/>
      <c r="F33" s="264"/>
      <c r="G33" s="264"/>
      <c r="H33" s="264"/>
      <c r="I33" s="264"/>
    </row>
    <row r="34" spans="1:11" x14ac:dyDescent="0.5">
      <c r="A34" s="264"/>
      <c r="B34" s="265" t="s">
        <v>325</v>
      </c>
      <c r="C34" s="264"/>
      <c r="D34" s="264"/>
      <c r="E34" s="264"/>
      <c r="F34" s="264"/>
      <c r="G34" s="264"/>
      <c r="H34" s="264"/>
      <c r="I34" s="264"/>
    </row>
    <row r="35" spans="1:11" x14ac:dyDescent="0.5">
      <c r="A35" s="264"/>
      <c r="B35" s="265" t="s">
        <v>332</v>
      </c>
      <c r="C35" s="264"/>
      <c r="D35" s="264"/>
      <c r="E35" s="264"/>
      <c r="F35" s="264"/>
      <c r="G35" s="264"/>
      <c r="H35" s="264"/>
      <c r="I35" s="264"/>
      <c r="J35" s="273" t="s">
        <v>341</v>
      </c>
      <c r="K35" s="273" t="s">
        <v>342</v>
      </c>
    </row>
    <row r="36" spans="1:11" x14ac:dyDescent="0.5">
      <c r="A36" s="264"/>
      <c r="B36" s="265" t="s">
        <v>326</v>
      </c>
      <c r="C36" s="264">
        <v>24</v>
      </c>
      <c r="D36" s="264"/>
      <c r="E36" s="264">
        <v>4</v>
      </c>
      <c r="F36" s="264">
        <v>1</v>
      </c>
      <c r="G36" s="264">
        <v>1</v>
      </c>
      <c r="H36" s="268">
        <f>(C36*E36*F36*G36)+J36+K36</f>
        <v>174</v>
      </c>
      <c r="I36" s="264"/>
      <c r="J36" s="273">
        <f>3*6</f>
        <v>18</v>
      </c>
      <c r="K36" s="273">
        <f>2.5*4*6</f>
        <v>60</v>
      </c>
    </row>
    <row r="37" spans="1:11" x14ac:dyDescent="0.5">
      <c r="A37" s="264"/>
      <c r="B37" s="265" t="s">
        <v>327</v>
      </c>
      <c r="C37" s="264">
        <v>0</v>
      </c>
      <c r="D37" s="264"/>
      <c r="E37" s="264">
        <v>2</v>
      </c>
      <c r="F37" s="264">
        <v>1</v>
      </c>
      <c r="G37" s="264">
        <v>1</v>
      </c>
      <c r="H37" s="268">
        <f>C37*E37*F37*G37</f>
        <v>0</v>
      </c>
      <c r="I37" s="267" t="s">
        <v>328</v>
      </c>
    </row>
    <row r="38" spans="1:11" x14ac:dyDescent="0.5">
      <c r="A38" s="264"/>
      <c r="B38" s="265" t="s">
        <v>329</v>
      </c>
      <c r="C38" s="264">
        <v>0</v>
      </c>
      <c r="D38" s="264"/>
      <c r="E38" s="264">
        <v>6.67</v>
      </c>
      <c r="F38" s="264">
        <v>1.9</v>
      </c>
      <c r="G38" s="264">
        <v>1</v>
      </c>
      <c r="H38" s="268">
        <f>ROUNDDOWN(C38*E38*F38*G38,2)</f>
        <v>0</v>
      </c>
      <c r="I38" s="267" t="s">
        <v>328</v>
      </c>
    </row>
    <row r="39" spans="1:11" x14ac:dyDescent="0.5">
      <c r="A39" s="264"/>
      <c r="B39" s="265" t="s">
        <v>330</v>
      </c>
      <c r="C39" s="264">
        <v>24</v>
      </c>
      <c r="D39" s="264"/>
      <c r="E39" s="264">
        <v>6.67</v>
      </c>
      <c r="F39" s="264">
        <v>1</v>
      </c>
      <c r="G39" s="264">
        <v>1</v>
      </c>
      <c r="H39" s="268">
        <f>C39*E39*F39*G39</f>
        <v>160.07999999999998</v>
      </c>
      <c r="I39" s="267" t="s">
        <v>328</v>
      </c>
    </row>
    <row r="40" spans="1:11" x14ac:dyDescent="0.5">
      <c r="A40" s="264"/>
      <c r="B40" s="265" t="s">
        <v>324</v>
      </c>
      <c r="C40" s="264">
        <v>24</v>
      </c>
      <c r="D40" s="264"/>
      <c r="E40" s="264">
        <v>0.2</v>
      </c>
      <c r="F40" s="264">
        <v>0.4</v>
      </c>
      <c r="G40" s="264">
        <v>1</v>
      </c>
      <c r="H40" s="268">
        <f>C40*E40*F40*G40</f>
        <v>1.9200000000000004</v>
      </c>
      <c r="I40" s="267" t="s">
        <v>328</v>
      </c>
    </row>
    <row r="41" spans="1:11" s="271" customFormat="1" x14ac:dyDescent="0.5">
      <c r="A41" s="264"/>
      <c r="B41" s="265" t="s">
        <v>331</v>
      </c>
      <c r="C41" s="264">
        <v>24</v>
      </c>
      <c r="D41" s="264"/>
      <c r="E41" s="264">
        <v>0.8</v>
      </c>
      <c r="F41" s="264">
        <v>1</v>
      </c>
      <c r="G41" s="264">
        <v>1</v>
      </c>
      <c r="H41" s="268">
        <f>C41*E41*F41*G41</f>
        <v>19.200000000000003</v>
      </c>
      <c r="I41" s="267" t="s">
        <v>17</v>
      </c>
      <c r="J41" s="257"/>
      <c r="K41" s="257"/>
    </row>
    <row r="42" spans="1:11" s="271" customFormat="1" x14ac:dyDescent="0.5">
      <c r="A42" s="264"/>
      <c r="B42" s="265" t="s">
        <v>323</v>
      </c>
      <c r="C42" s="264">
        <v>24</v>
      </c>
      <c r="D42" s="264"/>
      <c r="E42" s="264">
        <v>0.2</v>
      </c>
      <c r="F42" s="264">
        <v>0.05</v>
      </c>
      <c r="G42" s="264">
        <v>1</v>
      </c>
      <c r="H42" s="268">
        <f>C42*E42*F42*G42</f>
        <v>0.24000000000000005</v>
      </c>
      <c r="I42" s="267" t="s">
        <v>43</v>
      </c>
      <c r="J42" s="257"/>
      <c r="K42" s="257"/>
    </row>
    <row r="43" spans="1:11" s="271" customFormat="1" ht="23.25" x14ac:dyDescent="0.5">
      <c r="A43" s="264"/>
      <c r="B43" s="270" t="s">
        <v>340</v>
      </c>
      <c r="C43" s="264"/>
      <c r="D43" s="264"/>
      <c r="E43" s="264"/>
      <c r="F43" s="264"/>
      <c r="G43" s="264"/>
      <c r="H43" s="264"/>
      <c r="I43" s="264"/>
      <c r="J43" s="257"/>
      <c r="K43" s="257"/>
    </row>
    <row r="44" spans="1:11" s="271" customFormat="1" x14ac:dyDescent="0.5">
      <c r="A44" s="264"/>
      <c r="B44" s="265" t="s">
        <v>325</v>
      </c>
      <c r="C44" s="264"/>
      <c r="D44" s="264"/>
      <c r="E44" s="264"/>
      <c r="F44" s="264"/>
      <c r="G44" s="264"/>
      <c r="H44" s="264"/>
      <c r="I44" s="264"/>
      <c r="J44" s="257"/>
      <c r="K44" s="257"/>
    </row>
    <row r="45" spans="1:11" s="271" customFormat="1" x14ac:dyDescent="0.45">
      <c r="A45" s="264"/>
      <c r="B45" s="265" t="s">
        <v>332</v>
      </c>
      <c r="C45" s="264"/>
      <c r="D45" s="264"/>
      <c r="E45" s="264"/>
      <c r="F45" s="264"/>
      <c r="G45" s="264"/>
      <c r="H45" s="264"/>
      <c r="I45" s="264"/>
      <c r="J45" s="273" t="s">
        <v>341</v>
      </c>
      <c r="K45" s="273" t="s">
        <v>342</v>
      </c>
    </row>
    <row r="46" spans="1:11" s="271" customFormat="1" x14ac:dyDescent="0.5">
      <c r="A46" s="264"/>
      <c r="B46" s="265" t="s">
        <v>326</v>
      </c>
      <c r="C46" s="264">
        <v>16</v>
      </c>
      <c r="D46" s="264"/>
      <c r="E46" s="264">
        <v>5</v>
      </c>
      <c r="F46" s="264">
        <v>1</v>
      </c>
      <c r="G46" s="264">
        <v>1</v>
      </c>
      <c r="H46" s="268">
        <f>(C46*E46*F46*G46)+J46</f>
        <v>120</v>
      </c>
      <c r="I46" s="267" t="s">
        <v>328</v>
      </c>
      <c r="J46" s="257">
        <f>2.5*2*2*4</f>
        <v>40</v>
      </c>
      <c r="K46" s="257"/>
    </row>
    <row r="47" spans="1:11" s="271" customFormat="1" x14ac:dyDescent="0.5">
      <c r="A47" s="264"/>
      <c r="B47" s="265" t="s">
        <v>327</v>
      </c>
      <c r="C47" s="264"/>
      <c r="D47" s="264"/>
      <c r="E47" s="264">
        <v>1</v>
      </c>
      <c r="F47" s="264">
        <v>1</v>
      </c>
      <c r="G47" s="264">
        <v>1</v>
      </c>
      <c r="H47" s="268">
        <f t="shared" ref="H47:H52" si="1">C47*E47*F47*G47</f>
        <v>0</v>
      </c>
      <c r="I47" s="267" t="s">
        <v>328</v>
      </c>
      <c r="J47" s="257"/>
      <c r="K47" s="257"/>
    </row>
    <row r="48" spans="1:11" s="271" customFormat="1" x14ac:dyDescent="0.5">
      <c r="A48" s="264"/>
      <c r="B48" s="265" t="s">
        <v>329</v>
      </c>
      <c r="C48" s="264">
        <v>0</v>
      </c>
      <c r="D48" s="264"/>
      <c r="E48" s="264">
        <v>6.67</v>
      </c>
      <c r="F48" s="264">
        <v>1.5</v>
      </c>
      <c r="G48" s="264">
        <v>1</v>
      </c>
      <c r="H48" s="268">
        <f t="shared" si="1"/>
        <v>0</v>
      </c>
      <c r="I48" s="267" t="s">
        <v>328</v>
      </c>
      <c r="J48" s="257"/>
      <c r="K48" s="257"/>
    </row>
    <row r="49" spans="1:12" s="271" customFormat="1" x14ac:dyDescent="0.5">
      <c r="A49" s="264"/>
      <c r="B49" s="265" t="s">
        <v>330</v>
      </c>
      <c r="C49" s="264">
        <v>16</v>
      </c>
      <c r="D49" s="264"/>
      <c r="E49" s="264">
        <v>6.67</v>
      </c>
      <c r="F49" s="264">
        <v>1</v>
      </c>
      <c r="G49" s="264">
        <v>1</v>
      </c>
      <c r="H49" s="268">
        <f t="shared" si="1"/>
        <v>106.72</v>
      </c>
      <c r="I49" s="267" t="s">
        <v>328</v>
      </c>
      <c r="J49" s="257"/>
      <c r="K49" s="257"/>
    </row>
    <row r="50" spans="1:12" s="271" customFormat="1" x14ac:dyDescent="0.5">
      <c r="A50" s="264"/>
      <c r="B50" s="265" t="s">
        <v>324</v>
      </c>
      <c r="C50" s="264">
        <v>16</v>
      </c>
      <c r="D50" s="264"/>
      <c r="E50" s="264">
        <v>0.2</v>
      </c>
      <c r="F50" s="264">
        <v>0.4</v>
      </c>
      <c r="G50" s="264">
        <v>1</v>
      </c>
      <c r="H50" s="268">
        <f t="shared" si="1"/>
        <v>1.2800000000000002</v>
      </c>
      <c r="I50" s="267" t="s">
        <v>328</v>
      </c>
      <c r="J50" s="257"/>
      <c r="K50" s="257"/>
    </row>
    <row r="51" spans="1:12" s="271" customFormat="1" x14ac:dyDescent="0.5">
      <c r="A51" s="264"/>
      <c r="B51" s="265" t="s">
        <v>331</v>
      </c>
      <c r="C51" s="264">
        <v>16</v>
      </c>
      <c r="D51" s="264"/>
      <c r="E51" s="264">
        <v>0.8</v>
      </c>
      <c r="F51" s="264">
        <v>1</v>
      </c>
      <c r="G51" s="264">
        <v>1</v>
      </c>
      <c r="H51" s="268">
        <f t="shared" si="1"/>
        <v>12.8</v>
      </c>
      <c r="I51" s="267" t="s">
        <v>17</v>
      </c>
      <c r="J51" s="257"/>
      <c r="K51" s="257"/>
    </row>
    <row r="52" spans="1:12" s="271" customFormat="1" x14ac:dyDescent="0.5">
      <c r="A52" s="264"/>
      <c r="B52" s="265" t="s">
        <v>323</v>
      </c>
      <c r="C52" s="264">
        <v>16</v>
      </c>
      <c r="D52" s="264"/>
      <c r="E52" s="264">
        <v>0.2</v>
      </c>
      <c r="F52" s="264">
        <v>0.05</v>
      </c>
      <c r="G52" s="264">
        <v>1</v>
      </c>
      <c r="H52" s="268">
        <f t="shared" si="1"/>
        <v>0.16000000000000003</v>
      </c>
      <c r="I52" s="267" t="s">
        <v>43</v>
      </c>
      <c r="J52" s="257"/>
      <c r="K52" s="257"/>
    </row>
    <row r="53" spans="1:12" s="271" customFormat="1" ht="23.25" x14ac:dyDescent="0.5">
      <c r="A53" s="264"/>
      <c r="B53" s="270" t="s">
        <v>343</v>
      </c>
      <c r="C53" s="264"/>
      <c r="D53" s="264"/>
      <c r="E53" s="264"/>
      <c r="F53" s="264"/>
      <c r="G53" s="264"/>
      <c r="H53" s="264"/>
      <c r="I53" s="264"/>
      <c r="J53" s="257"/>
      <c r="K53" s="257"/>
    </row>
    <row r="54" spans="1:12" s="271" customFormat="1" x14ac:dyDescent="0.5">
      <c r="A54" s="264"/>
      <c r="B54" s="265" t="s">
        <v>325</v>
      </c>
      <c r="C54" s="264"/>
      <c r="D54" s="264"/>
      <c r="E54" s="264"/>
      <c r="F54" s="264"/>
      <c r="G54" s="264"/>
      <c r="H54" s="264"/>
      <c r="I54" s="264"/>
      <c r="J54" s="257"/>
      <c r="K54" s="257"/>
    </row>
    <row r="55" spans="1:12" s="271" customFormat="1" x14ac:dyDescent="0.5">
      <c r="A55" s="264"/>
      <c r="B55" s="265" t="s">
        <v>204</v>
      </c>
      <c r="C55" s="264">
        <v>44.16</v>
      </c>
      <c r="D55" s="264"/>
      <c r="E55" s="264">
        <v>0.2</v>
      </c>
      <c r="F55" s="264">
        <v>1</v>
      </c>
      <c r="G55" s="264">
        <v>1</v>
      </c>
      <c r="H55" s="268">
        <f>C55*0.1</f>
        <v>4.4159999999999995</v>
      </c>
      <c r="I55" s="264"/>
      <c r="J55" s="257"/>
      <c r="K55" s="257"/>
    </row>
    <row r="56" spans="1:12" s="271" customFormat="1" x14ac:dyDescent="0.5">
      <c r="A56" s="264"/>
      <c r="B56" s="265" t="s">
        <v>327</v>
      </c>
      <c r="C56" s="264"/>
      <c r="D56" s="264"/>
      <c r="E56" s="264">
        <v>16.399999999999999</v>
      </c>
      <c r="F56" s="264">
        <v>1</v>
      </c>
      <c r="G56" s="264">
        <v>1</v>
      </c>
      <c r="H56" s="268">
        <f>C56*E56*F56*G56</f>
        <v>0</v>
      </c>
      <c r="I56" s="264"/>
      <c r="J56" s="257"/>
      <c r="K56" s="257"/>
    </row>
    <row r="57" spans="1:12" s="271" customFormat="1" x14ac:dyDescent="0.5">
      <c r="A57" s="264"/>
      <c r="B57" s="265" t="s">
        <v>329</v>
      </c>
      <c r="C57" s="264"/>
      <c r="D57" s="264"/>
      <c r="E57" s="264">
        <v>5</v>
      </c>
      <c r="F57" s="264">
        <v>1</v>
      </c>
      <c r="G57" s="264">
        <v>1</v>
      </c>
      <c r="H57" s="268">
        <f>C57*E57*F57*G57</f>
        <v>0</v>
      </c>
      <c r="I57" s="264"/>
      <c r="J57" s="257"/>
      <c r="K57" s="257"/>
    </row>
    <row r="58" spans="1:12" s="271" customFormat="1" x14ac:dyDescent="0.5">
      <c r="A58" s="264"/>
      <c r="B58" s="265" t="s">
        <v>330</v>
      </c>
      <c r="C58" s="264">
        <v>44.16</v>
      </c>
      <c r="D58" s="264"/>
      <c r="E58" s="264">
        <f>5</f>
        <v>5</v>
      </c>
      <c r="F58" s="264">
        <v>2</v>
      </c>
      <c r="G58" s="264">
        <v>1</v>
      </c>
      <c r="H58" s="268">
        <f>C58*E58*F58*G58</f>
        <v>441.59999999999997</v>
      </c>
      <c r="I58" s="266" t="s">
        <v>328</v>
      </c>
      <c r="J58" s="257" t="s">
        <v>344</v>
      </c>
      <c r="K58" s="257" t="s">
        <v>315</v>
      </c>
      <c r="L58" s="271" t="s">
        <v>345</v>
      </c>
    </row>
    <row r="59" spans="1:12" s="271" customFormat="1" x14ac:dyDescent="0.5">
      <c r="A59" s="264"/>
      <c r="B59" s="265" t="s">
        <v>324</v>
      </c>
      <c r="C59" s="264">
        <v>44.16</v>
      </c>
      <c r="D59" s="264"/>
      <c r="E59" s="264">
        <v>0.1</v>
      </c>
      <c r="F59" s="264">
        <v>1</v>
      </c>
      <c r="G59" s="264">
        <v>1</v>
      </c>
      <c r="H59" s="268">
        <f>(C59*E59*F59*G59)+L59</f>
        <v>4.9359999999999999</v>
      </c>
      <c r="I59" s="266" t="s">
        <v>43</v>
      </c>
      <c r="J59" s="257">
        <v>1.2500000000000001E-2</v>
      </c>
      <c r="K59" s="257">
        <v>41.6</v>
      </c>
      <c r="L59" s="271">
        <f>J59*K59</f>
        <v>0.52</v>
      </c>
    </row>
    <row r="60" spans="1:12" s="271" customFormat="1" x14ac:dyDescent="0.5">
      <c r="A60" s="264"/>
      <c r="B60" s="265" t="s">
        <v>331</v>
      </c>
      <c r="C60" s="264">
        <v>41.6</v>
      </c>
      <c r="D60" s="264"/>
      <c r="E60" s="264">
        <v>0.1</v>
      </c>
      <c r="F60" s="264">
        <v>1</v>
      </c>
      <c r="G60" s="264">
        <v>1</v>
      </c>
      <c r="H60" s="268">
        <f>C60*E60*F60*G60</f>
        <v>4.16</v>
      </c>
      <c r="I60" s="266" t="s">
        <v>17</v>
      </c>
      <c r="J60" s="257"/>
      <c r="K60" s="257"/>
    </row>
    <row r="61" spans="1:12" s="271" customFormat="1" x14ac:dyDescent="0.5">
      <c r="A61" s="264"/>
      <c r="B61" s="265" t="s">
        <v>323</v>
      </c>
      <c r="C61" s="264">
        <v>44.16</v>
      </c>
      <c r="D61" s="264"/>
      <c r="E61" s="264">
        <v>0.05</v>
      </c>
      <c r="F61" s="264">
        <v>1</v>
      </c>
      <c r="G61" s="264">
        <v>1</v>
      </c>
      <c r="H61" s="268">
        <f>C61*E61*F61*G61</f>
        <v>2.2079999999999997</v>
      </c>
      <c r="I61" s="266" t="s">
        <v>43</v>
      </c>
      <c r="J61" s="257"/>
      <c r="K61" s="257"/>
    </row>
    <row r="62" spans="1:12" s="271" customFormat="1" ht="23.25" x14ac:dyDescent="0.5">
      <c r="A62" s="264"/>
      <c r="B62" s="270" t="s">
        <v>346</v>
      </c>
      <c r="C62" s="264"/>
      <c r="D62" s="264"/>
      <c r="E62" s="264"/>
      <c r="F62" s="264"/>
      <c r="G62" s="264"/>
      <c r="H62" s="264"/>
      <c r="I62" s="264"/>
      <c r="J62" s="257"/>
      <c r="K62" s="257"/>
    </row>
    <row r="63" spans="1:12" s="271" customFormat="1" x14ac:dyDescent="0.5">
      <c r="A63" s="264"/>
      <c r="B63" s="265" t="s">
        <v>325</v>
      </c>
      <c r="C63" s="264"/>
      <c r="D63" s="264"/>
      <c r="E63" s="264"/>
      <c r="F63" s="264"/>
      <c r="G63" s="264"/>
      <c r="H63" s="264"/>
      <c r="I63" s="264"/>
      <c r="J63" s="257"/>
      <c r="K63" s="257"/>
    </row>
    <row r="64" spans="1:12" s="271" customFormat="1" x14ac:dyDescent="0.5">
      <c r="A64" s="264"/>
      <c r="B64" s="265" t="s">
        <v>326</v>
      </c>
      <c r="C64" s="264"/>
      <c r="D64" s="264"/>
      <c r="E64" s="264"/>
      <c r="F64" s="264"/>
      <c r="G64" s="264"/>
      <c r="H64" s="268">
        <f t="shared" ref="H64:H71" si="2">C64*E64*F64*G64</f>
        <v>0</v>
      </c>
      <c r="I64" s="264"/>
      <c r="J64" s="257"/>
      <c r="K64" s="257"/>
    </row>
    <row r="65" spans="1:11" s="271" customFormat="1" x14ac:dyDescent="0.5">
      <c r="A65" s="264"/>
      <c r="B65" s="265" t="s">
        <v>327</v>
      </c>
      <c r="C65" s="264">
        <v>0</v>
      </c>
      <c r="D65" s="264"/>
      <c r="E65" s="264"/>
      <c r="F65" s="264">
        <v>1</v>
      </c>
      <c r="G65" s="264">
        <v>1</v>
      </c>
      <c r="H65" s="268">
        <f t="shared" si="2"/>
        <v>0</v>
      </c>
      <c r="I65" s="266" t="s">
        <v>328</v>
      </c>
      <c r="J65" s="257" t="s">
        <v>347</v>
      </c>
      <c r="K65" s="257"/>
    </row>
    <row r="66" spans="1:11" s="271" customFormat="1" x14ac:dyDescent="0.5">
      <c r="A66" s="264"/>
      <c r="B66" s="265" t="s">
        <v>349</v>
      </c>
      <c r="C66" s="264">
        <v>48</v>
      </c>
      <c r="D66" s="264"/>
      <c r="E66" s="264">
        <v>6.67</v>
      </c>
      <c r="F66" s="264">
        <v>2</v>
      </c>
      <c r="G66" s="264">
        <v>1</v>
      </c>
      <c r="H66" s="268">
        <f t="shared" si="2"/>
        <v>640.31999999999994</v>
      </c>
      <c r="I66" s="266" t="s">
        <v>328</v>
      </c>
      <c r="J66" s="257"/>
      <c r="K66" s="257"/>
    </row>
    <row r="67" spans="1:11" s="271" customFormat="1" x14ac:dyDescent="0.5">
      <c r="A67" s="264"/>
      <c r="B67" s="265" t="s">
        <v>348</v>
      </c>
      <c r="C67" s="264">
        <v>36</v>
      </c>
      <c r="D67" s="264"/>
      <c r="E67" s="264">
        <v>6.67</v>
      </c>
      <c r="F67" s="264">
        <v>2</v>
      </c>
      <c r="G67" s="264">
        <v>1</v>
      </c>
      <c r="H67" s="268">
        <f t="shared" si="2"/>
        <v>480.24</v>
      </c>
      <c r="I67" s="266" t="s">
        <v>328</v>
      </c>
      <c r="J67" s="257"/>
      <c r="K67" s="257"/>
    </row>
    <row r="68" spans="1:11" s="271" customFormat="1" x14ac:dyDescent="0.5">
      <c r="A68" s="264"/>
      <c r="B68" s="265" t="s">
        <v>330</v>
      </c>
      <c r="C68" s="264"/>
      <c r="D68" s="264"/>
      <c r="E68" s="264"/>
      <c r="F68" s="264"/>
      <c r="G68" s="264"/>
      <c r="H68" s="268">
        <f t="shared" si="2"/>
        <v>0</v>
      </c>
      <c r="I68" s="266" t="s">
        <v>328</v>
      </c>
      <c r="J68" s="257"/>
      <c r="K68" s="257"/>
    </row>
    <row r="69" spans="1:11" s="271" customFormat="1" x14ac:dyDescent="0.5">
      <c r="A69" s="264"/>
      <c r="B69" s="265" t="s">
        <v>324</v>
      </c>
      <c r="C69" s="264">
        <v>48</v>
      </c>
      <c r="D69" s="264"/>
      <c r="E69" s="264">
        <v>0.1</v>
      </c>
      <c r="F69" s="264">
        <v>1</v>
      </c>
      <c r="G69" s="264">
        <v>1</v>
      </c>
      <c r="H69" s="268">
        <f t="shared" si="2"/>
        <v>4.8000000000000007</v>
      </c>
      <c r="I69" s="266" t="s">
        <v>43</v>
      </c>
      <c r="J69" s="257"/>
      <c r="K69" s="257"/>
    </row>
    <row r="70" spans="1:11" s="271" customFormat="1" x14ac:dyDescent="0.5">
      <c r="A70" s="264"/>
      <c r="B70" s="265" t="s">
        <v>331</v>
      </c>
      <c r="C70" s="264">
        <v>32</v>
      </c>
      <c r="D70" s="264"/>
      <c r="E70" s="264">
        <v>0.1</v>
      </c>
      <c r="F70" s="264">
        <v>1</v>
      </c>
      <c r="G70" s="264">
        <v>1</v>
      </c>
      <c r="H70" s="268">
        <f t="shared" si="2"/>
        <v>3.2</v>
      </c>
      <c r="I70" s="266" t="s">
        <v>17</v>
      </c>
      <c r="J70" s="257"/>
      <c r="K70" s="257"/>
    </row>
    <row r="71" spans="1:11" s="271" customFormat="1" x14ac:dyDescent="0.5">
      <c r="A71" s="264"/>
      <c r="B71" s="265" t="s">
        <v>323</v>
      </c>
      <c r="C71" s="264">
        <v>48</v>
      </c>
      <c r="D71" s="264"/>
      <c r="E71" s="264">
        <v>0.05</v>
      </c>
      <c r="F71" s="264">
        <v>1</v>
      </c>
      <c r="G71" s="264">
        <v>1</v>
      </c>
      <c r="H71" s="268">
        <f t="shared" si="2"/>
        <v>2.4000000000000004</v>
      </c>
      <c r="I71" s="266" t="s">
        <v>43</v>
      </c>
      <c r="J71" s="257"/>
      <c r="K71" s="257"/>
    </row>
    <row r="72" spans="1:11" s="271" customFormat="1" x14ac:dyDescent="0.5">
      <c r="A72" s="264"/>
      <c r="B72" s="265"/>
      <c r="C72" s="264"/>
      <c r="D72" s="264"/>
      <c r="E72" s="264"/>
      <c r="F72" s="264"/>
      <c r="G72" s="264"/>
      <c r="H72" s="268"/>
      <c r="I72" s="266"/>
      <c r="J72" s="257"/>
      <c r="K72" s="257"/>
    </row>
    <row r="73" spans="1:11" s="271" customFormat="1" x14ac:dyDescent="0.5">
      <c r="A73" s="264"/>
      <c r="B73" s="265"/>
      <c r="C73" s="264"/>
      <c r="D73" s="264"/>
      <c r="E73" s="264"/>
      <c r="F73" s="264"/>
      <c r="G73" s="264"/>
      <c r="H73" s="268"/>
      <c r="I73" s="266"/>
      <c r="J73" s="257"/>
      <c r="K73" s="257"/>
    </row>
    <row r="74" spans="1:11" s="271" customFormat="1" x14ac:dyDescent="0.5">
      <c r="A74" s="272" t="s">
        <v>9</v>
      </c>
      <c r="B74" s="272" t="s">
        <v>334</v>
      </c>
      <c r="C74" s="264">
        <v>0</v>
      </c>
      <c r="D74" s="269" t="s">
        <v>320</v>
      </c>
      <c r="E74" s="264"/>
      <c r="F74" s="264"/>
      <c r="G74" s="264"/>
      <c r="H74" s="264"/>
      <c r="I74" s="264"/>
      <c r="J74" s="257"/>
      <c r="K74" s="257"/>
    </row>
    <row r="75" spans="1:11" s="271" customFormat="1" x14ac:dyDescent="0.5">
      <c r="A75" s="264"/>
      <c r="B75" s="272" t="s">
        <v>335</v>
      </c>
      <c r="C75" s="264">
        <f>H5*1.3</f>
        <v>23.5625</v>
      </c>
      <c r="D75" s="269" t="s">
        <v>43</v>
      </c>
      <c r="E75" s="264">
        <f>ROUNDDOWN(C75,2)</f>
        <v>23.56</v>
      </c>
      <c r="F75" s="269" t="s">
        <v>43</v>
      </c>
      <c r="G75" s="264"/>
      <c r="H75" s="264"/>
      <c r="I75" s="264"/>
      <c r="J75" s="257"/>
      <c r="K75" s="257"/>
    </row>
    <row r="76" spans="1:11" s="271" customFormat="1" x14ac:dyDescent="0.5">
      <c r="A76" s="264"/>
      <c r="B76" s="272" t="s">
        <v>204</v>
      </c>
      <c r="C76" s="264">
        <f>H6+H55</f>
        <v>5.6659999999999995</v>
      </c>
      <c r="D76" s="269" t="s">
        <v>43</v>
      </c>
      <c r="E76" s="264">
        <f>ROUNDDOWN(C76,2)</f>
        <v>5.66</v>
      </c>
      <c r="F76" s="269" t="s">
        <v>43</v>
      </c>
      <c r="G76" s="264"/>
      <c r="H76" s="264"/>
      <c r="I76" s="264"/>
      <c r="J76" s="257"/>
      <c r="K76" s="257"/>
    </row>
    <row r="77" spans="1:11" s="271" customFormat="1" x14ac:dyDescent="0.5">
      <c r="A77" s="264"/>
      <c r="B77" s="272" t="s">
        <v>184</v>
      </c>
      <c r="C77" s="264">
        <f>H7+H42+H52+H61+H71</f>
        <v>5.633</v>
      </c>
      <c r="D77" s="269" t="s">
        <v>43</v>
      </c>
      <c r="E77" s="264">
        <f>ROUNDDOWN(C77,2)</f>
        <v>5.63</v>
      </c>
      <c r="F77" s="269" t="s">
        <v>43</v>
      </c>
      <c r="G77" s="264"/>
      <c r="H77" s="264"/>
      <c r="I77" s="264"/>
      <c r="J77" s="257"/>
      <c r="K77" s="257"/>
    </row>
    <row r="78" spans="1:11" s="271" customFormat="1" x14ac:dyDescent="0.5">
      <c r="A78" s="264"/>
      <c r="B78" s="272" t="s">
        <v>332</v>
      </c>
      <c r="C78" s="264"/>
      <c r="D78" s="269"/>
      <c r="E78" s="264"/>
      <c r="F78" s="264"/>
      <c r="G78" s="264"/>
      <c r="H78" s="264"/>
      <c r="I78" s="264"/>
      <c r="J78" s="257"/>
      <c r="K78" s="257"/>
    </row>
    <row r="79" spans="1:11" s="271" customFormat="1" x14ac:dyDescent="0.5">
      <c r="A79" s="264"/>
      <c r="B79" s="272" t="s">
        <v>326</v>
      </c>
      <c r="C79" s="264">
        <f>H36+H46</f>
        <v>294</v>
      </c>
      <c r="D79" s="269" t="s">
        <v>57</v>
      </c>
      <c r="E79" s="264">
        <f>ROUNDDOWN(C79*1.578*1.11,2)</f>
        <v>514.96</v>
      </c>
      <c r="F79" s="269" t="s">
        <v>54</v>
      </c>
      <c r="G79" s="264"/>
      <c r="H79" s="264"/>
      <c r="I79" s="264"/>
      <c r="J79" s="257"/>
      <c r="K79" s="257"/>
    </row>
    <row r="80" spans="1:11" s="271" customFormat="1" x14ac:dyDescent="0.5">
      <c r="A80" s="264"/>
      <c r="B80" s="272" t="s">
        <v>327</v>
      </c>
      <c r="C80" s="264">
        <f>H19+H28</f>
        <v>184</v>
      </c>
      <c r="D80" s="269" t="s">
        <v>57</v>
      </c>
      <c r="E80" s="264">
        <f>ROUNDDOWN(C80*0.888*1.09,2)</f>
        <v>178.09</v>
      </c>
      <c r="F80" s="269" t="s">
        <v>54</v>
      </c>
      <c r="G80" s="264"/>
      <c r="H80" s="264"/>
      <c r="I80" s="264"/>
      <c r="J80" s="257"/>
      <c r="K80" s="257"/>
    </row>
    <row r="81" spans="1:11" s="271" customFormat="1" x14ac:dyDescent="0.5">
      <c r="A81" s="264"/>
      <c r="B81" s="272" t="s">
        <v>329</v>
      </c>
      <c r="C81" s="264">
        <f>H12+H66+H67</f>
        <v>1300.56</v>
      </c>
      <c r="D81" s="269" t="s">
        <v>57</v>
      </c>
      <c r="E81" s="264">
        <f>ROUNDDOWN(C81*0.499*1.07,2)</f>
        <v>694.4</v>
      </c>
      <c r="F81" s="269" t="s">
        <v>54</v>
      </c>
      <c r="G81" s="264"/>
      <c r="H81" s="264"/>
      <c r="I81" s="264"/>
      <c r="J81" s="257"/>
      <c r="K81" s="257"/>
    </row>
    <row r="82" spans="1:11" s="271" customFormat="1" x14ac:dyDescent="0.5">
      <c r="A82" s="264"/>
      <c r="B82" s="272" t="s">
        <v>330</v>
      </c>
      <c r="C82" s="264">
        <f>H30+H21+H39+H49+H58</f>
        <v>864.12799999999993</v>
      </c>
      <c r="D82" s="269" t="s">
        <v>57</v>
      </c>
      <c r="E82" s="264">
        <f>ROUNDDOWN(C82*0.222*1.05,2)</f>
        <v>201.42</v>
      </c>
      <c r="F82" s="269" t="s">
        <v>54</v>
      </c>
      <c r="G82" s="264"/>
      <c r="H82" s="264"/>
      <c r="I82" s="264"/>
      <c r="J82" s="257"/>
      <c r="K82" s="257"/>
    </row>
    <row r="83" spans="1:11" s="271" customFormat="1" x14ac:dyDescent="0.5">
      <c r="A83" s="264"/>
      <c r="B83" s="265" t="s">
        <v>333</v>
      </c>
      <c r="C83" s="264"/>
      <c r="D83" s="269" t="s">
        <v>17</v>
      </c>
      <c r="E83" s="264"/>
      <c r="F83" s="269"/>
      <c r="G83" s="264"/>
      <c r="H83" s="264"/>
      <c r="I83" s="264"/>
      <c r="J83" s="257"/>
      <c r="K83" s="257"/>
    </row>
    <row r="84" spans="1:11" s="271" customFormat="1" x14ac:dyDescent="0.5">
      <c r="A84" s="264"/>
      <c r="B84" s="272" t="s">
        <v>336</v>
      </c>
      <c r="C84" s="264"/>
      <c r="D84" s="269" t="s">
        <v>17</v>
      </c>
      <c r="E84" s="264"/>
      <c r="F84" s="269"/>
      <c r="G84" s="264"/>
      <c r="H84" s="264"/>
      <c r="I84" s="264"/>
      <c r="J84" s="257"/>
      <c r="K84" s="257"/>
    </row>
    <row r="85" spans="1:11" s="271" customFormat="1" x14ac:dyDescent="0.5">
      <c r="A85" s="264"/>
      <c r="B85" s="272" t="s">
        <v>324</v>
      </c>
      <c r="C85" s="264">
        <f>H8+H22+H31+H40+H50+H59+H69</f>
        <v>15.774000000000001</v>
      </c>
      <c r="D85" s="269" t="s">
        <v>43</v>
      </c>
      <c r="E85" s="264">
        <f>ROUNDDOWN(C85,2)</f>
        <v>15.77</v>
      </c>
      <c r="F85" s="269" t="s">
        <v>43</v>
      </c>
      <c r="G85" s="264"/>
      <c r="H85" s="264"/>
      <c r="I85" s="264"/>
      <c r="J85" s="257"/>
      <c r="K85" s="257"/>
    </row>
    <row r="86" spans="1:11" s="271" customFormat="1" x14ac:dyDescent="0.5">
      <c r="A86" s="264"/>
      <c r="B86" s="272" t="s">
        <v>331</v>
      </c>
      <c r="C86" s="264">
        <f>H14+H23+H32+H41+H51+H60+H70</f>
        <v>77.92</v>
      </c>
      <c r="D86" s="269" t="s">
        <v>43</v>
      </c>
      <c r="E86" s="264">
        <f>ROUNDDOWN(C86,2)</f>
        <v>77.92</v>
      </c>
      <c r="F86" s="269" t="s">
        <v>43</v>
      </c>
      <c r="G86" s="264"/>
      <c r="H86" s="264"/>
      <c r="I86" s="264"/>
      <c r="J86" s="257"/>
      <c r="K86" s="257"/>
    </row>
    <row r="87" spans="1:11" s="271" customFormat="1" x14ac:dyDescent="0.5">
      <c r="A87" s="264"/>
      <c r="B87" s="265"/>
      <c r="C87" s="264"/>
      <c r="D87" s="264"/>
      <c r="E87" s="264"/>
      <c r="F87" s="264"/>
      <c r="G87" s="264"/>
      <c r="H87" s="264"/>
      <c r="I87" s="264"/>
      <c r="J87" s="257"/>
      <c r="K87" s="257"/>
    </row>
    <row r="88" spans="1:11" s="271" customFormat="1" x14ac:dyDescent="0.5">
      <c r="A88" s="264"/>
      <c r="B88" s="265"/>
      <c r="C88" s="264"/>
      <c r="D88" s="269" t="s">
        <v>358</v>
      </c>
      <c r="E88" s="264"/>
      <c r="F88" s="264"/>
      <c r="G88" s="264"/>
      <c r="H88" s="264"/>
      <c r="I88" s="264"/>
      <c r="J88" s="257"/>
      <c r="K88" s="257"/>
    </row>
    <row r="89" spans="1:11" s="271" customFormat="1" x14ac:dyDescent="0.5">
      <c r="A89" s="264" t="s">
        <v>350</v>
      </c>
      <c r="B89" s="265" t="s">
        <v>351</v>
      </c>
      <c r="C89" s="264" t="s">
        <v>353</v>
      </c>
      <c r="D89" s="269">
        <v>48</v>
      </c>
      <c r="E89" s="264">
        <v>2</v>
      </c>
      <c r="F89" s="264">
        <f>D89*E89</f>
        <v>96</v>
      </c>
      <c r="G89" s="264">
        <f>F89/6</f>
        <v>16</v>
      </c>
      <c r="H89" s="275">
        <f>ROUNDUP(G89,0)</f>
        <v>16</v>
      </c>
      <c r="I89" s="264" t="s">
        <v>56</v>
      </c>
      <c r="J89" s="257"/>
      <c r="K89" s="257"/>
    </row>
    <row r="90" spans="1:11" s="271" customFormat="1" x14ac:dyDescent="0.5">
      <c r="A90" s="264"/>
      <c r="B90" s="265" t="s">
        <v>352</v>
      </c>
      <c r="C90" s="264" t="s">
        <v>359</v>
      </c>
      <c r="D90" s="269">
        <f>24*1.3</f>
        <v>31.200000000000003</v>
      </c>
      <c r="E90" s="264">
        <v>1</v>
      </c>
      <c r="F90" s="264">
        <f t="shared" ref="F90:F98" si="3">D90*E90</f>
        <v>31.200000000000003</v>
      </c>
      <c r="G90" s="264"/>
      <c r="H90" s="264"/>
      <c r="I90" s="264"/>
      <c r="J90" s="257"/>
      <c r="K90" s="257"/>
    </row>
    <row r="91" spans="1:11" s="271" customFormat="1" x14ac:dyDescent="0.5">
      <c r="A91" s="264"/>
      <c r="B91" s="265" t="s">
        <v>352</v>
      </c>
      <c r="C91" s="264" t="s">
        <v>360</v>
      </c>
      <c r="D91" s="269">
        <f>(18*2.7)+(2.7*2)+(1.35*8)</f>
        <v>64.8</v>
      </c>
      <c r="E91" s="264">
        <v>1</v>
      </c>
      <c r="F91" s="264">
        <f t="shared" si="3"/>
        <v>64.8</v>
      </c>
      <c r="G91" s="264"/>
      <c r="H91" s="264"/>
      <c r="I91" s="264"/>
      <c r="J91" s="257"/>
      <c r="K91" s="257"/>
    </row>
    <row r="92" spans="1:11" s="271" customFormat="1" x14ac:dyDescent="0.5">
      <c r="A92" s="264"/>
      <c r="B92" s="265" t="s">
        <v>352</v>
      </c>
      <c r="C92" s="264" t="s">
        <v>362</v>
      </c>
      <c r="D92" s="269">
        <v>32</v>
      </c>
      <c r="E92" s="264">
        <v>1</v>
      </c>
      <c r="F92" s="264">
        <f t="shared" si="3"/>
        <v>32</v>
      </c>
      <c r="G92" s="264"/>
      <c r="H92" s="264"/>
      <c r="I92" s="264"/>
      <c r="J92" s="257"/>
      <c r="K92" s="257"/>
    </row>
    <row r="93" spans="1:11" s="271" customFormat="1" x14ac:dyDescent="0.5">
      <c r="A93" s="264"/>
      <c r="B93" s="265" t="s">
        <v>352</v>
      </c>
      <c r="C93" s="264" t="s">
        <v>354</v>
      </c>
      <c r="D93" s="269">
        <v>40</v>
      </c>
      <c r="E93" s="264">
        <v>2</v>
      </c>
      <c r="F93" s="264">
        <f t="shared" si="3"/>
        <v>80</v>
      </c>
      <c r="G93" s="264"/>
      <c r="H93" s="264"/>
      <c r="I93" s="264"/>
      <c r="J93" s="257"/>
      <c r="K93" s="257"/>
    </row>
    <row r="94" spans="1:11" s="271" customFormat="1" x14ac:dyDescent="0.5">
      <c r="A94" s="264"/>
      <c r="B94" s="265" t="s">
        <v>352</v>
      </c>
      <c r="C94" s="264" t="s">
        <v>355</v>
      </c>
      <c r="D94" s="269">
        <v>2.2999999999999998</v>
      </c>
      <c r="E94" s="264">
        <v>16</v>
      </c>
      <c r="F94" s="264">
        <f t="shared" si="3"/>
        <v>36.799999999999997</v>
      </c>
      <c r="G94" s="264"/>
      <c r="H94" s="264"/>
      <c r="I94" s="264"/>
      <c r="J94" s="257"/>
      <c r="K94" s="257"/>
    </row>
    <row r="95" spans="1:11" s="271" customFormat="1" x14ac:dyDescent="0.5">
      <c r="A95" s="264"/>
      <c r="B95" s="265" t="s">
        <v>352</v>
      </c>
      <c r="C95" s="264" t="s">
        <v>356</v>
      </c>
      <c r="D95" s="269">
        <v>20</v>
      </c>
      <c r="E95" s="264">
        <v>2</v>
      </c>
      <c r="F95" s="264">
        <f t="shared" si="3"/>
        <v>40</v>
      </c>
      <c r="G95" s="264"/>
      <c r="H95" s="264"/>
      <c r="I95" s="264"/>
      <c r="J95" s="257"/>
      <c r="K95" s="257"/>
    </row>
    <row r="96" spans="1:11" s="271" customFormat="1" x14ac:dyDescent="0.5">
      <c r="A96" s="264"/>
      <c r="B96" s="265" t="s">
        <v>352</v>
      </c>
      <c r="C96" s="264" t="s">
        <v>364</v>
      </c>
      <c r="D96" s="269">
        <f>1.44*2*4</f>
        <v>11.52</v>
      </c>
      <c r="E96" s="264">
        <v>1</v>
      </c>
      <c r="F96" s="264">
        <f t="shared" si="3"/>
        <v>11.52</v>
      </c>
      <c r="G96" s="264"/>
      <c r="H96" s="264"/>
      <c r="I96" s="264"/>
      <c r="J96" s="257"/>
      <c r="K96" s="257"/>
    </row>
    <row r="97" spans="1:11" s="271" customFormat="1" x14ac:dyDescent="0.5">
      <c r="A97" s="264"/>
      <c r="B97" s="265"/>
      <c r="C97" s="264"/>
      <c r="D97" s="269"/>
      <c r="E97" s="274" t="s">
        <v>363</v>
      </c>
      <c r="F97" s="264">
        <f>SUM(F90:F96)</f>
        <v>296.32</v>
      </c>
      <c r="G97" s="264">
        <f>F97/6</f>
        <v>49.386666666666663</v>
      </c>
      <c r="H97" s="275">
        <f>ROUNDUP(G97,0)</f>
        <v>50</v>
      </c>
      <c r="I97" s="264" t="s">
        <v>56</v>
      </c>
      <c r="J97" s="257"/>
      <c r="K97" s="257"/>
    </row>
    <row r="98" spans="1:11" s="271" customFormat="1" x14ac:dyDescent="0.5">
      <c r="A98" s="264"/>
      <c r="B98" s="265" t="s">
        <v>357</v>
      </c>
      <c r="C98" s="264" t="s">
        <v>361</v>
      </c>
      <c r="D98" s="269">
        <f>12*1.82</f>
        <v>21.84</v>
      </c>
      <c r="E98" s="264">
        <v>1</v>
      </c>
      <c r="F98" s="264">
        <f t="shared" si="3"/>
        <v>21.84</v>
      </c>
      <c r="G98" s="264">
        <f>F98/6</f>
        <v>3.64</v>
      </c>
      <c r="H98" s="275">
        <f>ROUNDUP(G98,0)</f>
        <v>4</v>
      </c>
      <c r="I98" s="264" t="s">
        <v>56</v>
      </c>
      <c r="J98" s="257"/>
      <c r="K98" s="257"/>
    </row>
    <row r="99" spans="1:11" s="271" customFormat="1" x14ac:dyDescent="0.5">
      <c r="A99" s="264"/>
      <c r="B99" s="265" t="s">
        <v>365</v>
      </c>
      <c r="C99" s="264"/>
      <c r="D99" s="264"/>
      <c r="E99" s="264"/>
      <c r="F99" s="264"/>
      <c r="G99" s="264"/>
      <c r="H99" s="264">
        <v>20</v>
      </c>
      <c r="I99" s="264" t="s">
        <v>46</v>
      </c>
      <c r="J99" s="257"/>
      <c r="K99" s="257"/>
    </row>
    <row r="100" spans="1:11" s="271" customFormat="1" x14ac:dyDescent="0.5">
      <c r="A100" s="264"/>
      <c r="B100" s="265"/>
      <c r="C100" s="264"/>
      <c r="D100" s="264"/>
      <c r="E100" s="264"/>
      <c r="F100" s="264"/>
      <c r="G100" s="264"/>
      <c r="H100" s="264"/>
      <c r="I100" s="264"/>
      <c r="J100" s="257"/>
      <c r="K100" s="257"/>
    </row>
    <row r="101" spans="1:11" s="271" customFormat="1" x14ac:dyDescent="0.5">
      <c r="A101" s="264"/>
      <c r="B101" s="265"/>
      <c r="C101" s="264"/>
      <c r="D101" s="264"/>
      <c r="E101" s="264"/>
      <c r="F101" s="264"/>
      <c r="G101" s="264"/>
      <c r="H101" s="264"/>
      <c r="I101" s="264"/>
      <c r="J101" s="257"/>
      <c r="K101" s="257"/>
    </row>
    <row r="102" spans="1:11" s="271" customFormat="1" x14ac:dyDescent="0.5">
      <c r="A102" s="264"/>
      <c r="B102" s="265"/>
      <c r="C102" s="264"/>
      <c r="D102" s="264"/>
      <c r="E102" s="264"/>
      <c r="F102" s="264"/>
      <c r="G102" s="264"/>
      <c r="H102" s="264"/>
      <c r="I102" s="264"/>
      <c r="J102" s="257"/>
      <c r="K102" s="257"/>
    </row>
    <row r="103" spans="1:11" s="271" customFormat="1" x14ac:dyDescent="0.5">
      <c r="A103" s="264"/>
      <c r="B103" s="265"/>
      <c r="C103" s="264"/>
      <c r="D103" s="264"/>
      <c r="E103" s="264"/>
      <c r="F103" s="264"/>
      <c r="G103" s="264"/>
      <c r="H103" s="264"/>
      <c r="I103" s="264"/>
      <c r="J103" s="257"/>
      <c r="K103" s="257"/>
    </row>
    <row r="104" spans="1:11" s="271" customFormat="1" x14ac:dyDescent="0.5">
      <c r="A104" s="264"/>
      <c r="B104" s="265"/>
      <c r="C104" s="264"/>
      <c r="D104" s="264"/>
      <c r="E104" s="264"/>
      <c r="F104" s="264"/>
      <c r="G104" s="264"/>
      <c r="H104" s="264"/>
      <c r="I104" s="264"/>
      <c r="J104" s="257"/>
      <c r="K104" s="257"/>
    </row>
    <row r="105" spans="1:11" s="271" customFormat="1" x14ac:dyDescent="0.5">
      <c r="A105" s="264"/>
      <c r="B105" s="265"/>
      <c r="C105" s="264"/>
      <c r="D105" s="264"/>
      <c r="E105" s="264"/>
      <c r="F105" s="264"/>
      <c r="G105" s="264"/>
      <c r="H105" s="264"/>
      <c r="I105" s="264"/>
      <c r="J105" s="257"/>
      <c r="K105" s="257"/>
    </row>
    <row r="106" spans="1:11" s="271" customFormat="1" x14ac:dyDescent="0.5">
      <c r="A106" s="264"/>
      <c r="B106" s="265"/>
      <c r="C106" s="264"/>
      <c r="D106" s="264"/>
      <c r="E106" s="264"/>
      <c r="F106" s="264"/>
      <c r="G106" s="264"/>
      <c r="H106" s="264"/>
      <c r="I106" s="264"/>
      <c r="J106" s="257"/>
      <c r="K106" s="257"/>
    </row>
    <row r="107" spans="1:11" s="271" customFormat="1" x14ac:dyDescent="0.5">
      <c r="A107" s="264"/>
      <c r="B107" s="265"/>
      <c r="C107" s="264"/>
      <c r="D107" s="264"/>
      <c r="E107" s="264"/>
      <c r="F107" s="264"/>
      <c r="G107" s="264"/>
      <c r="H107" s="264"/>
      <c r="I107" s="264"/>
      <c r="J107" s="257"/>
      <c r="K107" s="257"/>
    </row>
    <row r="108" spans="1:11" s="271" customFormat="1" x14ac:dyDescent="0.5">
      <c r="A108" s="264"/>
      <c r="B108" s="265"/>
      <c r="C108" s="264"/>
      <c r="D108" s="264"/>
      <c r="E108" s="264"/>
      <c r="F108" s="264"/>
      <c r="G108" s="264"/>
      <c r="H108" s="264"/>
      <c r="I108" s="264"/>
      <c r="J108" s="257"/>
      <c r="K108" s="257"/>
    </row>
    <row r="109" spans="1:11" s="271" customFormat="1" x14ac:dyDescent="0.5">
      <c r="A109" s="264"/>
      <c r="B109" s="265"/>
      <c r="C109" s="264"/>
      <c r="D109" s="264"/>
      <c r="E109" s="264"/>
      <c r="F109" s="264"/>
      <c r="G109" s="264"/>
      <c r="H109" s="264"/>
      <c r="I109" s="264"/>
      <c r="J109" s="257"/>
      <c r="K109" s="257"/>
    </row>
    <row r="110" spans="1:11" s="271" customFormat="1" x14ac:dyDescent="0.5">
      <c r="A110" s="264"/>
      <c r="B110" s="265"/>
      <c r="C110" s="264"/>
      <c r="D110" s="264"/>
      <c r="E110" s="264"/>
      <c r="F110" s="264"/>
      <c r="G110" s="264"/>
      <c r="H110" s="264"/>
      <c r="I110" s="264"/>
      <c r="J110" s="257"/>
      <c r="K110" s="257"/>
    </row>
    <row r="111" spans="1:11" s="271" customFormat="1" x14ac:dyDescent="0.5">
      <c r="A111" s="264"/>
      <c r="B111" s="265"/>
      <c r="C111" s="264"/>
      <c r="D111" s="264"/>
      <c r="E111" s="264"/>
      <c r="F111" s="264"/>
      <c r="G111" s="264"/>
      <c r="H111" s="264"/>
      <c r="I111" s="264"/>
      <c r="J111" s="257"/>
      <c r="K111" s="257"/>
    </row>
    <row r="112" spans="1:11" s="271" customFormat="1" x14ac:dyDescent="0.5">
      <c r="A112" s="264"/>
      <c r="B112" s="265"/>
      <c r="C112" s="264"/>
      <c r="D112" s="264"/>
      <c r="E112" s="264"/>
      <c r="F112" s="264"/>
      <c r="G112" s="264"/>
      <c r="H112" s="264"/>
      <c r="I112" s="264"/>
      <c r="J112" s="257"/>
      <c r="K112" s="257"/>
    </row>
    <row r="113" spans="1:11" s="271" customFormat="1" x14ac:dyDescent="0.5">
      <c r="A113" s="264"/>
      <c r="B113" s="265"/>
      <c r="C113" s="264"/>
      <c r="D113" s="264"/>
      <c r="E113" s="264"/>
      <c r="F113" s="264"/>
      <c r="G113" s="264"/>
      <c r="H113" s="264"/>
      <c r="I113" s="264"/>
      <c r="J113" s="257"/>
      <c r="K113" s="257"/>
    </row>
    <row r="114" spans="1:11" s="271" customFormat="1" x14ac:dyDescent="0.5">
      <c r="A114" s="264"/>
      <c r="B114" s="265"/>
      <c r="C114" s="264"/>
      <c r="D114" s="264"/>
      <c r="E114" s="264"/>
      <c r="F114" s="264"/>
      <c r="G114" s="264"/>
      <c r="H114" s="264"/>
      <c r="I114" s="264"/>
      <c r="J114" s="257"/>
      <c r="K114" s="257"/>
    </row>
    <row r="115" spans="1:11" s="271" customFormat="1" x14ac:dyDescent="0.5">
      <c r="A115" s="264"/>
      <c r="B115" s="265"/>
      <c r="C115" s="264"/>
      <c r="D115" s="264"/>
      <c r="E115" s="264"/>
      <c r="F115" s="264"/>
      <c r="G115" s="264"/>
      <c r="H115" s="264"/>
      <c r="I115" s="264"/>
      <c r="J115" s="257"/>
      <c r="K115" s="257"/>
    </row>
    <row r="116" spans="1:11" s="271" customFormat="1" x14ac:dyDescent="0.5">
      <c r="A116" s="264"/>
      <c r="B116" s="265"/>
      <c r="C116" s="264"/>
      <c r="D116" s="264"/>
      <c r="E116" s="264"/>
      <c r="F116" s="264"/>
      <c r="G116" s="264"/>
      <c r="H116" s="264"/>
      <c r="I116" s="264"/>
      <c r="J116" s="257"/>
      <c r="K116" s="257"/>
    </row>
    <row r="117" spans="1:11" s="271" customFormat="1" x14ac:dyDescent="0.5">
      <c r="A117" s="264"/>
      <c r="B117" s="265"/>
      <c r="C117" s="264"/>
      <c r="D117" s="264"/>
      <c r="E117" s="264"/>
      <c r="F117" s="264"/>
      <c r="G117" s="264"/>
      <c r="H117" s="264"/>
      <c r="I117" s="264"/>
      <c r="J117" s="257"/>
      <c r="K117" s="257"/>
    </row>
    <row r="118" spans="1:11" s="271" customFormat="1" x14ac:dyDescent="0.5">
      <c r="A118" s="264"/>
      <c r="B118" s="265"/>
      <c r="C118" s="264"/>
      <c r="D118" s="264"/>
      <c r="E118" s="264"/>
      <c r="F118" s="264"/>
      <c r="G118" s="264"/>
      <c r="H118" s="264"/>
      <c r="I118" s="264"/>
      <c r="J118" s="257"/>
      <c r="K118" s="257"/>
    </row>
    <row r="119" spans="1:11" s="271" customFormat="1" x14ac:dyDescent="0.5">
      <c r="A119" s="264"/>
      <c r="B119" s="265"/>
      <c r="C119" s="264"/>
      <c r="D119" s="264"/>
      <c r="E119" s="264"/>
      <c r="F119" s="264"/>
      <c r="G119" s="264"/>
      <c r="H119" s="264"/>
      <c r="I119" s="264"/>
      <c r="J119" s="257"/>
      <c r="K119" s="257"/>
    </row>
    <row r="120" spans="1:11" s="271" customFormat="1" x14ac:dyDescent="0.5">
      <c r="A120" s="264"/>
      <c r="B120" s="265"/>
      <c r="C120" s="264"/>
      <c r="D120" s="264"/>
      <c r="E120" s="264"/>
      <c r="F120" s="264"/>
      <c r="G120" s="264"/>
      <c r="H120" s="264"/>
      <c r="I120" s="264"/>
      <c r="J120" s="257"/>
      <c r="K120" s="257"/>
    </row>
    <row r="121" spans="1:11" s="271" customFormat="1" x14ac:dyDescent="0.5">
      <c r="A121" s="264"/>
      <c r="B121" s="265"/>
      <c r="C121" s="264"/>
      <c r="D121" s="264"/>
      <c r="E121" s="264"/>
      <c r="F121" s="264"/>
      <c r="G121" s="264"/>
      <c r="H121" s="264"/>
      <c r="I121" s="264"/>
      <c r="J121" s="257"/>
      <c r="K121" s="257"/>
    </row>
    <row r="122" spans="1:11" s="271" customFormat="1" x14ac:dyDescent="0.5">
      <c r="A122" s="264"/>
      <c r="B122" s="265"/>
      <c r="C122" s="264"/>
      <c r="D122" s="264"/>
      <c r="E122" s="264"/>
      <c r="F122" s="264"/>
      <c r="G122" s="264"/>
      <c r="H122" s="264"/>
      <c r="I122" s="264"/>
      <c r="J122" s="257"/>
      <c r="K122" s="257"/>
    </row>
    <row r="123" spans="1:11" s="271" customFormat="1" x14ac:dyDescent="0.5">
      <c r="A123" s="264"/>
      <c r="B123" s="265"/>
      <c r="C123" s="264"/>
      <c r="D123" s="264"/>
      <c r="E123" s="264"/>
      <c r="F123" s="264"/>
      <c r="G123" s="264"/>
      <c r="H123" s="264"/>
      <c r="I123" s="264"/>
      <c r="J123" s="257"/>
      <c r="K123" s="257"/>
    </row>
    <row r="124" spans="1:11" s="271" customFormat="1" x14ac:dyDescent="0.5">
      <c r="A124" s="264"/>
      <c r="B124" s="265"/>
      <c r="C124" s="264"/>
      <c r="D124" s="264"/>
      <c r="E124" s="264"/>
      <c r="F124" s="264"/>
      <c r="G124" s="264"/>
      <c r="H124" s="264"/>
      <c r="I124" s="264"/>
      <c r="J124" s="257"/>
      <c r="K124" s="257"/>
    </row>
    <row r="125" spans="1:11" s="271" customFormat="1" x14ac:dyDescent="0.5">
      <c r="A125" s="264"/>
      <c r="B125" s="265"/>
      <c r="C125" s="264"/>
      <c r="D125" s="264"/>
      <c r="E125" s="264"/>
      <c r="F125" s="264"/>
      <c r="G125" s="264"/>
      <c r="H125" s="264"/>
      <c r="I125" s="264"/>
      <c r="J125" s="257"/>
      <c r="K125" s="257"/>
    </row>
    <row r="126" spans="1:11" s="271" customFormat="1" x14ac:dyDescent="0.5">
      <c r="A126" s="264"/>
      <c r="B126" s="265"/>
      <c r="C126" s="264"/>
      <c r="D126" s="264"/>
      <c r="E126" s="264"/>
      <c r="F126" s="264"/>
      <c r="G126" s="264"/>
      <c r="H126" s="264"/>
      <c r="I126" s="264"/>
      <c r="J126" s="257"/>
      <c r="K126" s="257"/>
    </row>
    <row r="127" spans="1:11" s="271" customFormat="1" x14ac:dyDescent="0.5">
      <c r="A127" s="264"/>
      <c r="B127" s="265"/>
      <c r="C127" s="264"/>
      <c r="D127" s="264"/>
      <c r="E127" s="264"/>
      <c r="F127" s="264"/>
      <c r="G127" s="264"/>
      <c r="H127" s="264"/>
      <c r="I127" s="264"/>
      <c r="J127" s="257"/>
      <c r="K127" s="257"/>
    </row>
    <row r="128" spans="1:11" s="271" customFormat="1" x14ac:dyDescent="0.5">
      <c r="A128" s="264"/>
      <c r="B128" s="265"/>
      <c r="C128" s="264"/>
      <c r="D128" s="264"/>
      <c r="E128" s="264"/>
      <c r="F128" s="264"/>
      <c r="G128" s="264"/>
      <c r="H128" s="264"/>
      <c r="I128" s="264"/>
      <c r="J128" s="257"/>
      <c r="K128" s="257"/>
    </row>
    <row r="129" spans="1:11" s="271" customFormat="1" x14ac:dyDescent="0.5">
      <c r="A129" s="264"/>
      <c r="B129" s="265"/>
      <c r="C129" s="264"/>
      <c r="D129" s="264"/>
      <c r="E129" s="264"/>
      <c r="F129" s="264"/>
      <c r="G129" s="264"/>
      <c r="H129" s="264"/>
      <c r="I129" s="264"/>
      <c r="J129" s="257"/>
      <c r="K129" s="257"/>
    </row>
    <row r="130" spans="1:11" s="271" customFormat="1" x14ac:dyDescent="0.5">
      <c r="A130" s="264"/>
      <c r="B130" s="265"/>
      <c r="C130" s="264"/>
      <c r="D130" s="264"/>
      <c r="E130" s="264"/>
      <c r="F130" s="264"/>
      <c r="G130" s="264"/>
      <c r="H130" s="264"/>
      <c r="I130" s="264"/>
      <c r="J130" s="257"/>
      <c r="K130" s="257"/>
    </row>
    <row r="131" spans="1:11" s="271" customFormat="1" x14ac:dyDescent="0.5">
      <c r="A131" s="264"/>
      <c r="B131" s="265"/>
      <c r="C131" s="264"/>
      <c r="D131" s="264"/>
      <c r="E131" s="264"/>
      <c r="F131" s="264"/>
      <c r="G131" s="264"/>
      <c r="H131" s="264"/>
      <c r="I131" s="264"/>
      <c r="J131" s="257"/>
      <c r="K131" s="257"/>
    </row>
    <row r="132" spans="1:11" s="271" customFormat="1" x14ac:dyDescent="0.5">
      <c r="A132" s="264"/>
      <c r="B132" s="265"/>
      <c r="C132" s="264"/>
      <c r="D132" s="264"/>
      <c r="E132" s="264"/>
      <c r="F132" s="264"/>
      <c r="G132" s="264"/>
      <c r="H132" s="264"/>
      <c r="I132" s="264"/>
      <c r="J132" s="257"/>
      <c r="K132" s="257"/>
    </row>
    <row r="133" spans="1:11" s="271" customFormat="1" x14ac:dyDescent="0.5">
      <c r="A133" s="264"/>
      <c r="B133" s="265"/>
      <c r="C133" s="264"/>
      <c r="D133" s="264"/>
      <c r="E133" s="264"/>
      <c r="F133" s="264"/>
      <c r="G133" s="264"/>
      <c r="H133" s="264"/>
      <c r="I133" s="264"/>
      <c r="J133" s="257"/>
      <c r="K133" s="257"/>
    </row>
    <row r="134" spans="1:11" s="271" customFormat="1" x14ac:dyDescent="0.5">
      <c r="A134" s="264"/>
      <c r="B134" s="265"/>
      <c r="C134" s="264"/>
      <c r="D134" s="264"/>
      <c r="E134" s="264"/>
      <c r="F134" s="264"/>
      <c r="G134" s="264"/>
      <c r="H134" s="264"/>
      <c r="I134" s="264"/>
      <c r="J134" s="257"/>
      <c r="K134" s="257"/>
    </row>
    <row r="135" spans="1:11" s="271" customFormat="1" x14ac:dyDescent="0.5">
      <c r="A135" s="264"/>
      <c r="B135" s="265"/>
      <c r="C135" s="264"/>
      <c r="D135" s="264"/>
      <c r="E135" s="264"/>
      <c r="F135" s="264"/>
      <c r="G135" s="264"/>
      <c r="H135" s="264"/>
      <c r="I135" s="264"/>
      <c r="J135" s="257"/>
      <c r="K135" s="257"/>
    </row>
    <row r="136" spans="1:11" s="271" customFormat="1" x14ac:dyDescent="0.5">
      <c r="A136" s="264"/>
      <c r="B136" s="265"/>
      <c r="C136" s="264"/>
      <c r="D136" s="264"/>
      <c r="E136" s="264"/>
      <c r="F136" s="264"/>
      <c r="G136" s="264"/>
      <c r="H136" s="264"/>
      <c r="I136" s="264"/>
      <c r="J136" s="257"/>
      <c r="K136" s="257"/>
    </row>
    <row r="137" spans="1:11" s="271" customFormat="1" x14ac:dyDescent="0.5">
      <c r="A137" s="264"/>
      <c r="B137" s="265"/>
      <c r="C137" s="264"/>
      <c r="D137" s="264"/>
      <c r="E137" s="264"/>
      <c r="F137" s="264"/>
      <c r="G137" s="264"/>
      <c r="H137" s="264"/>
      <c r="I137" s="264"/>
      <c r="J137" s="257"/>
      <c r="K137" s="257"/>
    </row>
    <row r="138" spans="1:11" s="271" customFormat="1" x14ac:dyDescent="0.5">
      <c r="A138" s="264"/>
      <c r="B138" s="265"/>
      <c r="C138" s="264"/>
      <c r="D138" s="264"/>
      <c r="E138" s="264"/>
      <c r="F138" s="264"/>
      <c r="G138" s="264"/>
      <c r="H138" s="264"/>
      <c r="I138" s="264"/>
      <c r="J138" s="257"/>
      <c r="K138" s="257"/>
    </row>
    <row r="139" spans="1:11" s="271" customFormat="1" x14ac:dyDescent="0.5">
      <c r="A139" s="264"/>
      <c r="B139" s="265"/>
      <c r="C139" s="264"/>
      <c r="D139" s="264"/>
      <c r="E139" s="264"/>
      <c r="F139" s="264"/>
      <c r="G139" s="264"/>
      <c r="H139" s="264"/>
      <c r="I139" s="264"/>
      <c r="J139" s="257"/>
      <c r="K139" s="257"/>
    </row>
    <row r="140" spans="1:11" s="271" customFormat="1" x14ac:dyDescent="0.5">
      <c r="A140" s="264"/>
      <c r="B140" s="265"/>
      <c r="C140" s="264"/>
      <c r="D140" s="264"/>
      <c r="E140" s="264"/>
      <c r="F140" s="264"/>
      <c r="G140" s="264"/>
      <c r="H140" s="264"/>
      <c r="I140" s="264"/>
      <c r="J140" s="257"/>
      <c r="K140" s="257"/>
    </row>
    <row r="141" spans="1:11" s="271" customFormat="1" x14ac:dyDescent="0.5">
      <c r="A141" s="264"/>
      <c r="B141" s="265"/>
      <c r="C141" s="264"/>
      <c r="D141" s="264"/>
      <c r="E141" s="264"/>
      <c r="F141" s="264"/>
      <c r="G141" s="264"/>
      <c r="H141" s="264"/>
      <c r="I141" s="264"/>
      <c r="J141" s="257"/>
      <c r="K141" s="257"/>
    </row>
    <row r="142" spans="1:11" s="271" customFormat="1" x14ac:dyDescent="0.5">
      <c r="A142" s="264"/>
      <c r="B142" s="265"/>
      <c r="C142" s="264"/>
      <c r="D142" s="264"/>
      <c r="E142" s="264"/>
      <c r="F142" s="264"/>
      <c r="G142" s="264"/>
      <c r="H142" s="264"/>
      <c r="I142" s="264"/>
      <c r="J142" s="257"/>
      <c r="K142" s="257"/>
    </row>
    <row r="143" spans="1:11" s="271" customFormat="1" x14ac:dyDescent="0.5">
      <c r="A143" s="264"/>
      <c r="B143" s="265"/>
      <c r="C143" s="264"/>
      <c r="D143" s="264"/>
      <c r="E143" s="264"/>
      <c r="F143" s="264"/>
      <c r="G143" s="264"/>
      <c r="H143" s="264"/>
      <c r="I143" s="264"/>
      <c r="J143" s="257"/>
      <c r="K143" s="257"/>
    </row>
    <row r="144" spans="1:11" s="271" customFormat="1" x14ac:dyDescent="0.5">
      <c r="A144" s="264"/>
      <c r="B144" s="265"/>
      <c r="C144" s="264"/>
      <c r="D144" s="264"/>
      <c r="E144" s="264"/>
      <c r="F144" s="264"/>
      <c r="G144" s="264"/>
      <c r="H144" s="264"/>
      <c r="I144" s="264"/>
      <c r="J144" s="257"/>
      <c r="K144" s="257"/>
    </row>
    <row r="145" spans="1:11" s="271" customFormat="1" x14ac:dyDescent="0.5">
      <c r="A145" s="264"/>
      <c r="B145" s="265"/>
      <c r="C145" s="264"/>
      <c r="D145" s="264"/>
      <c r="E145" s="264"/>
      <c r="F145" s="264"/>
      <c r="G145" s="264"/>
      <c r="H145" s="264"/>
      <c r="I145" s="264"/>
      <c r="J145" s="257"/>
      <c r="K145" s="257"/>
    </row>
    <row r="146" spans="1:11" s="271" customFormat="1" x14ac:dyDescent="0.5">
      <c r="A146" s="264"/>
      <c r="B146" s="265"/>
      <c r="C146" s="264"/>
      <c r="D146" s="264"/>
      <c r="E146" s="264"/>
      <c r="F146" s="264"/>
      <c r="G146" s="264"/>
      <c r="H146" s="264"/>
      <c r="I146" s="264"/>
      <c r="J146" s="257"/>
      <c r="K146" s="257"/>
    </row>
    <row r="147" spans="1:11" s="271" customFormat="1" x14ac:dyDescent="0.5">
      <c r="A147" s="264"/>
      <c r="B147" s="265"/>
      <c r="C147" s="264"/>
      <c r="D147" s="264"/>
      <c r="E147" s="264"/>
      <c r="F147" s="264"/>
      <c r="G147" s="264"/>
      <c r="H147" s="264"/>
      <c r="I147" s="264"/>
      <c r="J147" s="257"/>
      <c r="K147" s="257"/>
    </row>
    <row r="148" spans="1:11" s="271" customFormat="1" x14ac:dyDescent="0.5">
      <c r="A148" s="264"/>
      <c r="B148" s="265"/>
      <c r="C148" s="264"/>
      <c r="D148" s="264"/>
      <c r="E148" s="264"/>
      <c r="F148" s="264"/>
      <c r="G148" s="264"/>
      <c r="H148" s="264"/>
      <c r="I148" s="264"/>
      <c r="J148" s="257"/>
      <c r="K148" s="257"/>
    </row>
    <row r="149" spans="1:11" s="271" customFormat="1" x14ac:dyDescent="0.5">
      <c r="A149" s="264"/>
      <c r="B149" s="265"/>
      <c r="C149" s="264"/>
      <c r="D149" s="264"/>
      <c r="E149" s="264"/>
      <c r="F149" s="264"/>
      <c r="G149" s="264"/>
      <c r="H149" s="264"/>
      <c r="I149" s="264"/>
      <c r="J149" s="257"/>
      <c r="K149" s="257"/>
    </row>
    <row r="150" spans="1:11" s="271" customFormat="1" x14ac:dyDescent="0.5">
      <c r="A150" s="264"/>
      <c r="B150" s="265"/>
      <c r="C150" s="264"/>
      <c r="D150" s="264"/>
      <c r="E150" s="264"/>
      <c r="F150" s="264"/>
      <c r="G150" s="264"/>
      <c r="H150" s="264"/>
      <c r="I150" s="264"/>
      <c r="J150" s="257"/>
      <c r="K150" s="257"/>
    </row>
    <row r="151" spans="1:11" s="271" customFormat="1" x14ac:dyDescent="0.5">
      <c r="A151" s="264"/>
      <c r="B151" s="265"/>
      <c r="C151" s="264"/>
      <c r="D151" s="264"/>
      <c r="E151" s="264"/>
      <c r="F151" s="264"/>
      <c r="G151" s="264"/>
      <c r="H151" s="264"/>
      <c r="I151" s="264"/>
      <c r="J151" s="257"/>
      <c r="K151" s="257"/>
    </row>
    <row r="152" spans="1:11" s="271" customFormat="1" x14ac:dyDescent="0.5">
      <c r="A152" s="264"/>
      <c r="B152" s="265"/>
      <c r="C152" s="264"/>
      <c r="D152" s="264"/>
      <c r="E152" s="264"/>
      <c r="F152" s="264"/>
      <c r="G152" s="264"/>
      <c r="H152" s="264"/>
      <c r="I152" s="264"/>
      <c r="J152" s="257"/>
      <c r="K152" s="257"/>
    </row>
    <row r="153" spans="1:11" s="271" customFormat="1" x14ac:dyDescent="0.5">
      <c r="A153" s="264"/>
      <c r="B153" s="265"/>
      <c r="C153" s="264"/>
      <c r="D153" s="264"/>
      <c r="E153" s="264"/>
      <c r="F153" s="264"/>
      <c r="G153" s="264"/>
      <c r="H153" s="264"/>
      <c r="I153" s="264"/>
      <c r="J153" s="257"/>
      <c r="K153" s="257"/>
    </row>
    <row r="154" spans="1:11" s="271" customFormat="1" x14ac:dyDescent="0.5">
      <c r="A154" s="264"/>
      <c r="B154" s="265"/>
      <c r="C154" s="264"/>
      <c r="D154" s="264"/>
      <c r="E154" s="264"/>
      <c r="F154" s="264"/>
      <c r="G154" s="264"/>
      <c r="H154" s="264"/>
      <c r="I154" s="264"/>
      <c r="J154" s="257"/>
      <c r="K154" s="257"/>
    </row>
    <row r="155" spans="1:11" s="271" customFormat="1" x14ac:dyDescent="0.5">
      <c r="A155" s="264"/>
      <c r="B155" s="265"/>
      <c r="C155" s="264"/>
      <c r="D155" s="264"/>
      <c r="E155" s="264"/>
      <c r="F155" s="264"/>
      <c r="G155" s="264"/>
      <c r="H155" s="264"/>
      <c r="I155" s="264"/>
      <c r="J155" s="257"/>
      <c r="K155" s="257"/>
    </row>
    <row r="156" spans="1:11" s="271" customFormat="1" x14ac:dyDescent="0.5">
      <c r="A156" s="264"/>
      <c r="B156" s="265"/>
      <c r="C156" s="264"/>
      <c r="D156" s="264"/>
      <c r="E156" s="264"/>
      <c r="F156" s="264"/>
      <c r="G156" s="264"/>
      <c r="H156" s="264"/>
      <c r="I156" s="264"/>
      <c r="J156" s="257"/>
      <c r="K156" s="257"/>
    </row>
    <row r="157" spans="1:11" s="271" customFormat="1" x14ac:dyDescent="0.5">
      <c r="A157" s="264"/>
      <c r="B157" s="265"/>
      <c r="C157" s="264"/>
      <c r="D157" s="264"/>
      <c r="E157" s="264"/>
      <c r="F157" s="264"/>
      <c r="G157" s="264"/>
      <c r="H157" s="264"/>
      <c r="I157" s="264"/>
      <c r="J157" s="257"/>
      <c r="K157" s="257"/>
    </row>
    <row r="158" spans="1:11" s="271" customFormat="1" x14ac:dyDescent="0.5">
      <c r="A158" s="264"/>
      <c r="B158" s="265"/>
      <c r="C158" s="264"/>
      <c r="D158" s="264"/>
      <c r="E158" s="264"/>
      <c r="F158" s="264"/>
      <c r="G158" s="264"/>
      <c r="H158" s="264"/>
      <c r="I158" s="264"/>
      <c r="J158" s="257"/>
      <c r="K158" s="257"/>
    </row>
    <row r="159" spans="1:11" s="271" customFormat="1" x14ac:dyDescent="0.5">
      <c r="A159" s="264"/>
      <c r="B159" s="265"/>
      <c r="C159" s="264"/>
      <c r="D159" s="264"/>
      <c r="E159" s="264"/>
      <c r="F159" s="264"/>
      <c r="G159" s="264"/>
      <c r="H159" s="264"/>
      <c r="I159" s="264"/>
      <c r="J159" s="257"/>
      <c r="K159" s="257"/>
    </row>
    <row r="160" spans="1:11" s="271" customFormat="1" x14ac:dyDescent="0.5">
      <c r="A160" s="264"/>
      <c r="B160" s="265"/>
      <c r="C160" s="264"/>
      <c r="D160" s="264"/>
      <c r="E160" s="264"/>
      <c r="F160" s="264"/>
      <c r="G160" s="264"/>
      <c r="H160" s="264"/>
      <c r="I160" s="264"/>
      <c r="J160" s="257"/>
      <c r="K160" s="257"/>
    </row>
    <row r="161" spans="1:11" s="271" customFormat="1" x14ac:dyDescent="0.5">
      <c r="A161" s="264"/>
      <c r="B161" s="265"/>
      <c r="C161" s="264"/>
      <c r="D161" s="264"/>
      <c r="E161" s="264"/>
      <c r="F161" s="264"/>
      <c r="G161" s="264"/>
      <c r="H161" s="264"/>
      <c r="I161" s="264"/>
      <c r="J161" s="257"/>
      <c r="K161" s="257"/>
    </row>
    <row r="162" spans="1:11" s="271" customFormat="1" x14ac:dyDescent="0.5">
      <c r="A162" s="264"/>
      <c r="B162" s="265"/>
      <c r="C162" s="264"/>
      <c r="D162" s="264"/>
      <c r="E162" s="264"/>
      <c r="F162" s="264"/>
      <c r="G162" s="264"/>
      <c r="H162" s="264"/>
      <c r="I162" s="264"/>
      <c r="J162" s="257"/>
      <c r="K162" s="257"/>
    </row>
    <row r="163" spans="1:11" s="271" customFormat="1" x14ac:dyDescent="0.5">
      <c r="A163" s="264"/>
      <c r="B163" s="265"/>
      <c r="C163" s="264"/>
      <c r="D163" s="264"/>
      <c r="E163" s="264"/>
      <c r="F163" s="264"/>
      <c r="G163" s="264"/>
      <c r="H163" s="264"/>
      <c r="I163" s="264"/>
      <c r="J163" s="257"/>
      <c r="K163" s="257"/>
    </row>
    <row r="164" spans="1:11" s="271" customFormat="1" x14ac:dyDescent="0.5">
      <c r="A164" s="264"/>
      <c r="B164" s="265"/>
      <c r="C164" s="264"/>
      <c r="D164" s="264"/>
      <c r="E164" s="264"/>
      <c r="F164" s="264"/>
      <c r="G164" s="264"/>
      <c r="H164" s="264"/>
      <c r="I164" s="264"/>
      <c r="J164" s="257"/>
      <c r="K164" s="257"/>
    </row>
    <row r="165" spans="1:11" s="271" customFormat="1" x14ac:dyDescent="0.5">
      <c r="A165" s="264"/>
      <c r="B165" s="265"/>
      <c r="C165" s="264"/>
      <c r="D165" s="264"/>
      <c r="E165" s="264"/>
      <c r="F165" s="264"/>
      <c r="G165" s="264"/>
      <c r="H165" s="264"/>
      <c r="I165" s="264"/>
      <c r="J165" s="257"/>
      <c r="K165" s="257"/>
    </row>
    <row r="166" spans="1:11" s="271" customFormat="1" x14ac:dyDescent="0.5">
      <c r="A166" s="264"/>
      <c r="B166" s="265"/>
      <c r="C166" s="264"/>
      <c r="D166" s="264"/>
      <c r="E166" s="264"/>
      <c r="F166" s="264"/>
      <c r="G166" s="264"/>
      <c r="H166" s="264"/>
      <c r="I166" s="264"/>
      <c r="J166" s="257"/>
      <c r="K166" s="257"/>
    </row>
    <row r="167" spans="1:11" s="271" customFormat="1" x14ac:dyDescent="0.5">
      <c r="A167" s="264"/>
      <c r="B167" s="265"/>
      <c r="C167" s="264"/>
      <c r="D167" s="264"/>
      <c r="E167" s="264"/>
      <c r="F167" s="264"/>
      <c r="G167" s="264"/>
      <c r="H167" s="264"/>
      <c r="I167" s="264"/>
      <c r="J167" s="257"/>
      <c r="K167" s="257"/>
    </row>
    <row r="168" spans="1:11" s="271" customFormat="1" x14ac:dyDescent="0.5">
      <c r="A168" s="264"/>
      <c r="B168" s="265"/>
      <c r="C168" s="264"/>
      <c r="D168" s="264"/>
      <c r="E168" s="264"/>
      <c r="F168" s="264"/>
      <c r="G168" s="264"/>
      <c r="H168" s="264"/>
      <c r="I168" s="264"/>
      <c r="J168" s="257"/>
      <c r="K168" s="257"/>
    </row>
    <row r="169" spans="1:11" s="271" customFormat="1" x14ac:dyDescent="0.5">
      <c r="A169" s="264"/>
      <c r="B169" s="265"/>
      <c r="C169" s="264"/>
      <c r="D169" s="264"/>
      <c r="E169" s="264"/>
      <c r="F169" s="264"/>
      <c r="G169" s="264"/>
      <c r="H169" s="264"/>
      <c r="I169" s="264"/>
      <c r="J169" s="257"/>
      <c r="K169" s="257"/>
    </row>
    <row r="170" spans="1:11" s="271" customFormat="1" x14ac:dyDescent="0.5">
      <c r="A170" s="264"/>
      <c r="B170" s="265"/>
      <c r="C170" s="264"/>
      <c r="D170" s="264"/>
      <c r="E170" s="264"/>
      <c r="F170" s="264"/>
      <c r="G170" s="264"/>
      <c r="H170" s="264"/>
      <c r="I170" s="264"/>
      <c r="J170" s="257"/>
      <c r="K170" s="257"/>
    </row>
    <row r="171" spans="1:11" s="271" customFormat="1" x14ac:dyDescent="0.5">
      <c r="A171" s="264"/>
      <c r="B171" s="265"/>
      <c r="C171" s="264"/>
      <c r="D171" s="264"/>
      <c r="E171" s="264"/>
      <c r="F171" s="264"/>
      <c r="G171" s="264"/>
      <c r="H171" s="264"/>
      <c r="I171" s="264"/>
      <c r="J171" s="257"/>
      <c r="K171" s="257"/>
    </row>
    <row r="172" spans="1:11" s="271" customFormat="1" x14ac:dyDescent="0.5">
      <c r="A172" s="264"/>
      <c r="B172" s="265"/>
      <c r="C172" s="264"/>
      <c r="D172" s="264"/>
      <c r="E172" s="264"/>
      <c r="F172" s="264"/>
      <c r="G172" s="264"/>
      <c r="H172" s="264"/>
      <c r="I172" s="264"/>
      <c r="J172" s="257"/>
      <c r="K172" s="257"/>
    </row>
    <row r="173" spans="1:11" s="271" customFormat="1" x14ac:dyDescent="0.5">
      <c r="A173" s="264"/>
      <c r="B173" s="265"/>
      <c r="C173" s="264"/>
      <c r="D173" s="264"/>
      <c r="E173" s="264"/>
      <c r="F173" s="264"/>
      <c r="G173" s="264"/>
      <c r="H173" s="264"/>
      <c r="I173" s="264"/>
      <c r="J173" s="257"/>
      <c r="K173" s="257"/>
    </row>
    <row r="174" spans="1:11" s="271" customFormat="1" x14ac:dyDescent="0.5">
      <c r="A174" s="264"/>
      <c r="B174" s="265"/>
      <c r="C174" s="264"/>
      <c r="D174" s="264"/>
      <c r="E174" s="264"/>
      <c r="F174" s="264"/>
      <c r="G174" s="264"/>
      <c r="H174" s="264"/>
      <c r="I174" s="264"/>
      <c r="J174" s="257"/>
      <c r="K174" s="257"/>
    </row>
    <row r="175" spans="1:11" s="271" customFormat="1" x14ac:dyDescent="0.5">
      <c r="A175" s="264"/>
      <c r="B175" s="265"/>
      <c r="C175" s="264"/>
      <c r="D175" s="264"/>
      <c r="E175" s="264"/>
      <c r="F175" s="264"/>
      <c r="G175" s="264"/>
      <c r="H175" s="264"/>
      <c r="I175" s="264"/>
      <c r="J175" s="257"/>
      <c r="K175" s="257"/>
    </row>
    <row r="176" spans="1:11" s="271" customFormat="1" x14ac:dyDescent="0.5">
      <c r="A176" s="264"/>
      <c r="B176" s="265"/>
      <c r="C176" s="264"/>
      <c r="D176" s="264"/>
      <c r="E176" s="264"/>
      <c r="F176" s="264"/>
      <c r="G176" s="264"/>
      <c r="H176" s="264"/>
      <c r="I176" s="264"/>
      <c r="J176" s="257"/>
      <c r="K176" s="257"/>
    </row>
    <row r="177" spans="1:11" s="271" customFormat="1" x14ac:dyDescent="0.5">
      <c r="A177" s="264"/>
      <c r="B177" s="265"/>
      <c r="C177" s="264"/>
      <c r="D177" s="264"/>
      <c r="E177" s="264"/>
      <c r="F177" s="264"/>
      <c r="G177" s="264"/>
      <c r="H177" s="264"/>
      <c r="I177" s="264"/>
      <c r="J177" s="257"/>
      <c r="K177" s="257"/>
    </row>
    <row r="178" spans="1:11" s="271" customFormat="1" x14ac:dyDescent="0.5">
      <c r="A178" s="264"/>
      <c r="B178" s="265"/>
      <c r="C178" s="264"/>
      <c r="D178" s="264"/>
      <c r="E178" s="264"/>
      <c r="F178" s="264"/>
      <c r="G178" s="264"/>
      <c r="H178" s="264"/>
      <c r="I178" s="264"/>
      <c r="J178" s="257"/>
      <c r="K178" s="257"/>
    </row>
    <row r="179" spans="1:11" s="271" customFormat="1" x14ac:dyDescent="0.5">
      <c r="A179" s="264"/>
      <c r="B179" s="265"/>
      <c r="C179" s="264"/>
      <c r="D179" s="264"/>
      <c r="E179" s="264"/>
      <c r="F179" s="264"/>
      <c r="G179" s="264"/>
      <c r="H179" s="264"/>
      <c r="I179" s="264"/>
      <c r="J179" s="257"/>
      <c r="K179" s="257"/>
    </row>
    <row r="180" spans="1:11" s="271" customFormat="1" x14ac:dyDescent="0.5">
      <c r="A180" s="264"/>
      <c r="B180" s="265"/>
      <c r="C180" s="264"/>
      <c r="D180" s="264"/>
      <c r="E180" s="264"/>
      <c r="F180" s="264"/>
      <c r="G180" s="264"/>
      <c r="H180" s="264"/>
      <c r="I180" s="264"/>
      <c r="J180" s="257"/>
      <c r="K180" s="257"/>
    </row>
    <row r="181" spans="1:11" s="271" customFormat="1" x14ac:dyDescent="0.5">
      <c r="A181" s="264"/>
      <c r="B181" s="265"/>
      <c r="C181" s="264"/>
      <c r="D181" s="264"/>
      <c r="E181" s="264"/>
      <c r="F181" s="264"/>
      <c r="G181" s="264"/>
      <c r="H181" s="264"/>
      <c r="I181" s="264"/>
      <c r="J181" s="257"/>
      <c r="K181" s="257"/>
    </row>
    <row r="182" spans="1:11" s="271" customFormat="1" x14ac:dyDescent="0.5">
      <c r="A182" s="264"/>
      <c r="B182" s="265"/>
      <c r="C182" s="264"/>
      <c r="D182" s="264"/>
      <c r="E182" s="264"/>
      <c r="F182" s="264"/>
      <c r="G182" s="264"/>
      <c r="H182" s="264"/>
      <c r="I182" s="264"/>
      <c r="J182" s="257"/>
      <c r="K182" s="257"/>
    </row>
    <row r="183" spans="1:11" s="271" customFormat="1" x14ac:dyDescent="0.5">
      <c r="A183" s="264"/>
      <c r="B183" s="265"/>
      <c r="C183" s="264"/>
      <c r="D183" s="264"/>
      <c r="E183" s="264"/>
      <c r="F183" s="264"/>
      <c r="G183" s="264"/>
      <c r="H183" s="264"/>
      <c r="I183" s="264"/>
      <c r="J183" s="257"/>
      <c r="K183" s="257"/>
    </row>
    <row r="184" spans="1:11" s="271" customFormat="1" x14ac:dyDescent="0.5">
      <c r="A184" s="264"/>
      <c r="B184" s="265"/>
      <c r="C184" s="264"/>
      <c r="D184" s="264"/>
      <c r="E184" s="264"/>
      <c r="F184" s="264"/>
      <c r="G184" s="264"/>
      <c r="H184" s="264"/>
      <c r="I184" s="264"/>
      <c r="J184" s="257"/>
      <c r="K184" s="257"/>
    </row>
    <row r="185" spans="1:11" s="271" customFormat="1" x14ac:dyDescent="0.5">
      <c r="A185" s="264"/>
      <c r="B185" s="265"/>
      <c r="C185" s="264"/>
      <c r="D185" s="264"/>
      <c r="E185" s="264"/>
      <c r="F185" s="264"/>
      <c r="G185" s="264"/>
      <c r="H185" s="264"/>
      <c r="I185" s="264"/>
      <c r="J185" s="257"/>
      <c r="K185" s="257"/>
    </row>
    <row r="186" spans="1:11" s="271" customFormat="1" x14ac:dyDescent="0.5">
      <c r="A186" s="264"/>
      <c r="B186" s="265"/>
      <c r="C186" s="264"/>
      <c r="D186" s="264"/>
      <c r="E186" s="264"/>
      <c r="F186" s="264"/>
      <c r="G186" s="264"/>
      <c r="H186" s="264"/>
      <c r="I186" s="264"/>
      <c r="J186" s="257"/>
      <c r="K186" s="257"/>
    </row>
    <row r="187" spans="1:11" s="271" customFormat="1" x14ac:dyDescent="0.5">
      <c r="A187" s="264"/>
      <c r="B187" s="265"/>
      <c r="C187" s="264"/>
      <c r="D187" s="264"/>
      <c r="E187" s="264"/>
      <c r="F187" s="264"/>
      <c r="G187" s="264"/>
      <c r="H187" s="264"/>
      <c r="I187" s="264"/>
      <c r="J187" s="257"/>
      <c r="K187" s="257"/>
    </row>
    <row r="188" spans="1:11" s="271" customFormat="1" x14ac:dyDescent="0.5">
      <c r="A188" s="264"/>
      <c r="B188" s="265"/>
      <c r="C188" s="264"/>
      <c r="D188" s="264"/>
      <c r="E188" s="264"/>
      <c r="F188" s="264"/>
      <c r="G188" s="264"/>
      <c r="H188" s="264"/>
      <c r="I188" s="264"/>
      <c r="J188" s="257"/>
      <c r="K188" s="257"/>
    </row>
    <row r="189" spans="1:11" s="271" customFormat="1" x14ac:dyDescent="0.5">
      <c r="A189" s="264"/>
      <c r="B189" s="265"/>
      <c r="C189" s="264"/>
      <c r="D189" s="264"/>
      <c r="E189" s="264"/>
      <c r="F189" s="264"/>
      <c r="G189" s="264"/>
      <c r="H189" s="264"/>
      <c r="I189" s="264"/>
      <c r="J189" s="257"/>
      <c r="K189" s="257"/>
    </row>
    <row r="190" spans="1:11" s="271" customFormat="1" x14ac:dyDescent="0.5">
      <c r="A190" s="264"/>
      <c r="B190" s="265"/>
      <c r="C190" s="264"/>
      <c r="D190" s="264"/>
      <c r="E190" s="264"/>
      <c r="F190" s="264"/>
      <c r="G190" s="264"/>
      <c r="H190" s="264"/>
      <c r="I190" s="264"/>
      <c r="J190" s="257"/>
      <c r="K190" s="257"/>
    </row>
    <row r="191" spans="1:11" s="271" customFormat="1" x14ac:dyDescent="0.5">
      <c r="A191" s="264"/>
      <c r="B191" s="265"/>
      <c r="C191" s="264"/>
      <c r="D191" s="264"/>
      <c r="E191" s="264"/>
      <c r="F191" s="264"/>
      <c r="G191" s="264"/>
      <c r="H191" s="264"/>
      <c r="I191" s="264"/>
      <c r="J191" s="257"/>
      <c r="K191" s="257"/>
    </row>
    <row r="192" spans="1:11" s="271" customFormat="1" x14ac:dyDescent="0.5">
      <c r="A192" s="264"/>
      <c r="B192" s="265"/>
      <c r="C192" s="264"/>
      <c r="D192" s="264"/>
      <c r="E192" s="264"/>
      <c r="F192" s="264"/>
      <c r="G192" s="264"/>
      <c r="H192" s="264"/>
      <c r="I192" s="264"/>
      <c r="J192" s="257"/>
      <c r="K192" s="257"/>
    </row>
    <row r="193" spans="1:11" s="271" customFormat="1" x14ac:dyDescent="0.5">
      <c r="A193" s="264"/>
      <c r="B193" s="265"/>
      <c r="C193" s="264"/>
      <c r="D193" s="264"/>
      <c r="E193" s="264"/>
      <c r="F193" s="264"/>
      <c r="G193" s="264"/>
      <c r="H193" s="264"/>
      <c r="I193" s="264"/>
      <c r="J193" s="257"/>
      <c r="K193" s="257"/>
    </row>
    <row r="194" spans="1:11" s="271" customFormat="1" x14ac:dyDescent="0.5">
      <c r="A194" s="264"/>
      <c r="B194" s="265"/>
      <c r="C194" s="264"/>
      <c r="D194" s="264"/>
      <c r="E194" s="264"/>
      <c r="F194" s="264"/>
      <c r="G194" s="264"/>
      <c r="H194" s="264"/>
      <c r="I194" s="264"/>
      <c r="J194" s="257"/>
      <c r="K194" s="257"/>
    </row>
    <row r="195" spans="1:11" s="271" customFormat="1" x14ac:dyDescent="0.5">
      <c r="A195" s="264"/>
      <c r="B195" s="265"/>
      <c r="C195" s="264"/>
      <c r="D195" s="264"/>
      <c r="E195" s="264"/>
      <c r="F195" s="264"/>
      <c r="G195" s="264"/>
      <c r="H195" s="264"/>
      <c r="I195" s="264"/>
      <c r="J195" s="257"/>
      <c r="K195" s="257"/>
    </row>
    <row r="196" spans="1:11" s="271" customFormat="1" x14ac:dyDescent="0.5">
      <c r="A196" s="264"/>
      <c r="B196" s="265"/>
      <c r="C196" s="264"/>
      <c r="D196" s="264"/>
      <c r="E196" s="264"/>
      <c r="F196" s="264"/>
      <c r="G196" s="264"/>
      <c r="H196" s="264"/>
      <c r="I196" s="264"/>
      <c r="J196" s="257"/>
      <c r="K196" s="257"/>
    </row>
    <row r="197" spans="1:11" s="271" customFormat="1" x14ac:dyDescent="0.5">
      <c r="A197" s="264"/>
      <c r="B197" s="265"/>
      <c r="C197" s="264"/>
      <c r="D197" s="264"/>
      <c r="E197" s="264"/>
      <c r="F197" s="264"/>
      <c r="G197" s="264"/>
      <c r="H197" s="264"/>
      <c r="I197" s="264"/>
      <c r="J197" s="257"/>
      <c r="K197" s="257"/>
    </row>
    <row r="198" spans="1:11" s="271" customFormat="1" x14ac:dyDescent="0.5">
      <c r="A198" s="264"/>
      <c r="B198" s="265"/>
      <c r="C198" s="264"/>
      <c r="D198" s="264"/>
      <c r="E198" s="264"/>
      <c r="F198" s="264"/>
      <c r="G198" s="264"/>
      <c r="H198" s="264"/>
      <c r="I198" s="264"/>
      <c r="J198" s="257"/>
      <c r="K198" s="257"/>
    </row>
    <row r="199" spans="1:11" s="271" customFormat="1" x14ac:dyDescent="0.5">
      <c r="A199" s="264"/>
      <c r="B199" s="265"/>
      <c r="C199" s="264"/>
      <c r="D199" s="264"/>
      <c r="E199" s="264"/>
      <c r="F199" s="264"/>
      <c r="G199" s="264"/>
      <c r="H199" s="264"/>
      <c r="I199" s="264"/>
      <c r="J199" s="257"/>
      <c r="K199" s="257"/>
    </row>
    <row r="200" spans="1:11" s="271" customFormat="1" x14ac:dyDescent="0.5">
      <c r="A200" s="264"/>
      <c r="B200" s="265"/>
      <c r="C200" s="264"/>
      <c r="D200" s="264"/>
      <c r="E200" s="264"/>
      <c r="F200" s="264"/>
      <c r="G200" s="264"/>
      <c r="H200" s="264"/>
      <c r="I200" s="264"/>
      <c r="J200" s="257"/>
      <c r="K200" s="257"/>
    </row>
    <row r="201" spans="1:11" s="271" customFormat="1" x14ac:dyDescent="0.5">
      <c r="A201" s="264"/>
      <c r="B201" s="265"/>
      <c r="C201" s="264"/>
      <c r="D201" s="264"/>
      <c r="E201" s="264"/>
      <c r="F201" s="264"/>
      <c r="G201" s="264"/>
      <c r="H201" s="264"/>
      <c r="I201" s="264"/>
      <c r="J201" s="257"/>
      <c r="K201" s="257"/>
    </row>
    <row r="202" spans="1:11" s="271" customFormat="1" x14ac:dyDescent="0.5">
      <c r="A202" s="264"/>
      <c r="B202" s="265"/>
      <c r="C202" s="264"/>
      <c r="D202" s="264"/>
      <c r="E202" s="264"/>
      <c r="F202" s="264"/>
      <c r="G202" s="264"/>
      <c r="H202" s="264"/>
      <c r="I202" s="264"/>
      <c r="J202" s="257"/>
      <c r="K202" s="257"/>
    </row>
    <row r="203" spans="1:11" s="271" customFormat="1" x14ac:dyDescent="0.5">
      <c r="A203" s="264"/>
      <c r="B203" s="265"/>
      <c r="C203" s="264"/>
      <c r="D203" s="264"/>
      <c r="E203" s="264"/>
      <c r="F203" s="264"/>
      <c r="G203" s="264"/>
      <c r="H203" s="264"/>
      <c r="I203" s="264"/>
      <c r="J203" s="257"/>
      <c r="K203" s="257"/>
    </row>
    <row r="204" spans="1:11" s="271" customFormat="1" x14ac:dyDescent="0.5">
      <c r="A204" s="264"/>
      <c r="B204" s="265"/>
      <c r="C204" s="264"/>
      <c r="D204" s="264"/>
      <c r="E204" s="264"/>
      <c r="F204" s="264"/>
      <c r="G204" s="264"/>
      <c r="H204" s="264"/>
      <c r="I204" s="264"/>
      <c r="J204" s="257"/>
      <c r="K204" s="257"/>
    </row>
    <row r="205" spans="1:11" s="271" customFormat="1" x14ac:dyDescent="0.5">
      <c r="A205" s="264"/>
      <c r="B205" s="265"/>
      <c r="C205" s="264"/>
      <c r="D205" s="264"/>
      <c r="E205" s="264"/>
      <c r="F205" s="264"/>
      <c r="G205" s="264"/>
      <c r="H205" s="264"/>
      <c r="I205" s="264"/>
      <c r="J205" s="257"/>
      <c r="K205" s="257"/>
    </row>
    <row r="206" spans="1:11" s="271" customFormat="1" x14ac:dyDescent="0.5">
      <c r="A206" s="264"/>
      <c r="B206" s="265"/>
      <c r="C206" s="264"/>
      <c r="D206" s="264"/>
      <c r="E206" s="264"/>
      <c r="F206" s="264"/>
      <c r="G206" s="264"/>
      <c r="H206" s="264"/>
      <c r="I206" s="264"/>
      <c r="J206" s="257"/>
      <c r="K206" s="257"/>
    </row>
    <row r="207" spans="1:11" s="271" customFormat="1" x14ac:dyDescent="0.5">
      <c r="A207" s="264"/>
      <c r="B207" s="265"/>
      <c r="C207" s="264"/>
      <c r="D207" s="264"/>
      <c r="E207" s="264"/>
      <c r="F207" s="264"/>
      <c r="G207" s="264"/>
      <c r="H207" s="264"/>
      <c r="I207" s="264"/>
      <c r="J207" s="257"/>
      <c r="K207" s="257"/>
    </row>
    <row r="208" spans="1:11" s="271" customFormat="1" x14ac:dyDescent="0.5">
      <c r="A208" s="264"/>
      <c r="B208" s="265"/>
      <c r="C208" s="264"/>
      <c r="D208" s="264"/>
      <c r="E208" s="264"/>
      <c r="F208" s="264"/>
      <c r="G208" s="264"/>
      <c r="H208" s="264"/>
      <c r="I208" s="264"/>
      <c r="J208" s="257"/>
      <c r="K208" s="257"/>
    </row>
    <row r="209" spans="1:11" s="271" customFormat="1" x14ac:dyDescent="0.5">
      <c r="A209" s="264"/>
      <c r="B209" s="265"/>
      <c r="C209" s="264"/>
      <c r="D209" s="264"/>
      <c r="E209" s="264"/>
      <c r="F209" s="264"/>
      <c r="G209" s="264"/>
      <c r="H209" s="264"/>
      <c r="I209" s="264"/>
      <c r="J209" s="257"/>
      <c r="K209" s="257"/>
    </row>
    <row r="210" spans="1:11" s="271" customFormat="1" x14ac:dyDescent="0.5">
      <c r="A210" s="264"/>
      <c r="B210" s="265"/>
      <c r="C210" s="264"/>
      <c r="D210" s="264"/>
      <c r="E210" s="264"/>
      <c r="F210" s="264"/>
      <c r="G210" s="264"/>
      <c r="H210" s="264"/>
      <c r="I210" s="264"/>
      <c r="J210" s="257"/>
      <c r="K210" s="257"/>
    </row>
    <row r="211" spans="1:11" s="271" customFormat="1" x14ac:dyDescent="0.5">
      <c r="A211" s="264"/>
      <c r="B211" s="265"/>
      <c r="C211" s="264"/>
      <c r="D211" s="264"/>
      <c r="E211" s="264"/>
      <c r="F211" s="264"/>
      <c r="G211" s="264"/>
      <c r="H211" s="264"/>
      <c r="I211" s="264"/>
      <c r="J211" s="257"/>
      <c r="K211" s="257"/>
    </row>
    <row r="212" spans="1:11" s="271" customFormat="1" x14ac:dyDescent="0.5">
      <c r="A212" s="264"/>
      <c r="B212" s="265"/>
      <c r="C212" s="264"/>
      <c r="D212" s="264"/>
      <c r="E212" s="264"/>
      <c r="F212" s="264"/>
      <c r="G212" s="264"/>
      <c r="H212" s="264"/>
      <c r="I212" s="264"/>
      <c r="J212" s="257"/>
      <c r="K212" s="257"/>
    </row>
    <row r="213" spans="1:11" s="271" customFormat="1" x14ac:dyDescent="0.5">
      <c r="A213" s="264"/>
      <c r="B213" s="265"/>
      <c r="C213" s="264"/>
      <c r="D213" s="264"/>
      <c r="E213" s="264"/>
      <c r="F213" s="264"/>
      <c r="G213" s="264"/>
      <c r="H213" s="264"/>
      <c r="I213" s="264"/>
      <c r="J213" s="257"/>
      <c r="K213" s="257"/>
    </row>
  </sheetData>
  <mergeCells count="5">
    <mergeCell ref="B1:B2"/>
    <mergeCell ref="C1:C2"/>
    <mergeCell ref="D1:D2"/>
    <mergeCell ref="E1:G1"/>
    <mergeCell ref="H1:H2"/>
  </mergeCells>
  <phoneticPr fontId="10" type="noConversion"/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FF00"/>
  </sheetPr>
  <dimension ref="A1:L213"/>
  <sheetViews>
    <sheetView topLeftCell="A64" workbookViewId="0">
      <selection activeCell="E82" sqref="E82"/>
    </sheetView>
  </sheetViews>
  <sheetFormatPr defaultRowHeight="21.75" x14ac:dyDescent="0.5"/>
  <cols>
    <col min="1" max="1" width="14.5703125" style="271" customWidth="1"/>
    <col min="2" max="2" width="33.5703125" style="271" customWidth="1"/>
    <col min="3" max="3" width="15.140625" style="271" customWidth="1"/>
    <col min="4" max="5" width="11.140625" style="271" customWidth="1"/>
    <col min="6" max="6" width="11" style="271" customWidth="1"/>
    <col min="7" max="7" width="10.5703125" style="271" customWidth="1"/>
    <col min="8" max="9" width="11.42578125" style="271" customWidth="1"/>
    <col min="10" max="10" width="13.28515625" style="257" customWidth="1"/>
    <col min="11" max="11" width="12.42578125" style="257" customWidth="1"/>
    <col min="12" max="16384" width="9.140625" style="257"/>
  </cols>
  <sheetData>
    <row r="1" spans="1:9" x14ac:dyDescent="0.5">
      <c r="A1" s="254"/>
      <c r="B1" s="1020" t="s">
        <v>1</v>
      </c>
      <c r="C1" s="1020" t="s">
        <v>312</v>
      </c>
      <c r="D1" s="1020" t="s">
        <v>3</v>
      </c>
      <c r="E1" s="1022" t="s">
        <v>313</v>
      </c>
      <c r="F1" s="1023"/>
      <c r="G1" s="1024"/>
      <c r="H1" s="1020" t="s">
        <v>312</v>
      </c>
      <c r="I1" s="256"/>
    </row>
    <row r="2" spans="1:9" x14ac:dyDescent="0.5">
      <c r="A2" s="258"/>
      <c r="B2" s="1021"/>
      <c r="C2" s="1021"/>
      <c r="D2" s="1021"/>
      <c r="E2" s="260" t="s">
        <v>314</v>
      </c>
      <c r="F2" s="260" t="s">
        <v>315</v>
      </c>
      <c r="G2" s="260" t="s">
        <v>316</v>
      </c>
      <c r="H2" s="1021"/>
      <c r="I2" s="259"/>
    </row>
    <row r="3" spans="1:9" ht="23.25" x14ac:dyDescent="0.5">
      <c r="A3" s="261"/>
      <c r="B3" s="262" t="s">
        <v>317</v>
      </c>
      <c r="C3" s="263"/>
      <c r="D3" s="255" t="s">
        <v>318</v>
      </c>
      <c r="E3" s="261"/>
      <c r="F3" s="261"/>
      <c r="G3" s="261"/>
      <c r="H3" s="254"/>
      <c r="I3" s="254"/>
    </row>
    <row r="4" spans="1:9" x14ac:dyDescent="0.5">
      <c r="A4" s="264"/>
      <c r="B4" s="265" t="s">
        <v>319</v>
      </c>
      <c r="C4" s="264"/>
      <c r="D4" s="266" t="s">
        <v>318</v>
      </c>
      <c r="E4" s="264">
        <v>1</v>
      </c>
      <c r="F4" s="264">
        <v>1</v>
      </c>
      <c r="G4" s="264">
        <v>1</v>
      </c>
      <c r="H4" s="264">
        <f t="shared" ref="H4:H14" si="0">C4*E4*F4*G4</f>
        <v>0</v>
      </c>
      <c r="I4" s="266" t="s">
        <v>320</v>
      </c>
    </row>
    <row r="5" spans="1:9" x14ac:dyDescent="0.5">
      <c r="A5" s="264"/>
      <c r="B5" s="265" t="s">
        <v>321</v>
      </c>
      <c r="C5" s="264">
        <v>8</v>
      </c>
      <c r="D5" s="267" t="s">
        <v>318</v>
      </c>
      <c r="E5" s="264">
        <v>1.25</v>
      </c>
      <c r="F5" s="264">
        <v>1.25</v>
      </c>
      <c r="G5" s="264">
        <v>1.45</v>
      </c>
      <c r="H5" s="268">
        <f t="shared" si="0"/>
        <v>18.125</v>
      </c>
      <c r="I5" s="267" t="s">
        <v>43</v>
      </c>
    </row>
    <row r="6" spans="1:9" x14ac:dyDescent="0.5">
      <c r="A6" s="264"/>
      <c r="B6" s="265" t="s">
        <v>322</v>
      </c>
      <c r="C6" s="264">
        <f>C5</f>
        <v>8</v>
      </c>
      <c r="D6" s="266" t="s">
        <v>318</v>
      </c>
      <c r="E6" s="264">
        <v>1.25</v>
      </c>
      <c r="F6" s="264">
        <v>1.25</v>
      </c>
      <c r="G6" s="264">
        <v>0.1</v>
      </c>
      <c r="H6" s="268">
        <f t="shared" si="0"/>
        <v>1.25</v>
      </c>
      <c r="I6" s="267" t="s">
        <v>43</v>
      </c>
    </row>
    <row r="7" spans="1:9" x14ac:dyDescent="0.5">
      <c r="A7" s="264"/>
      <c r="B7" s="265" t="s">
        <v>323</v>
      </c>
      <c r="C7" s="264">
        <f>C6</f>
        <v>8</v>
      </c>
      <c r="D7" s="269" t="s">
        <v>46</v>
      </c>
      <c r="E7" s="264">
        <v>1.25</v>
      </c>
      <c r="F7" s="264">
        <v>1.25</v>
      </c>
      <c r="G7" s="264">
        <v>0.05</v>
      </c>
      <c r="H7" s="268">
        <f t="shared" si="0"/>
        <v>0.625</v>
      </c>
      <c r="I7" s="267" t="s">
        <v>43</v>
      </c>
    </row>
    <row r="8" spans="1:9" x14ac:dyDescent="0.5">
      <c r="A8" s="264"/>
      <c r="B8" s="265" t="s">
        <v>324</v>
      </c>
      <c r="C8" s="264">
        <f>C7</f>
        <v>8</v>
      </c>
      <c r="D8" s="266" t="s">
        <v>318</v>
      </c>
      <c r="E8" s="264">
        <v>0.5</v>
      </c>
      <c r="F8" s="264">
        <v>0.5</v>
      </c>
      <c r="G8" s="264">
        <v>0.6</v>
      </c>
      <c r="H8" s="268">
        <f>(C8*E8*F8*G8)</f>
        <v>1.2</v>
      </c>
      <c r="I8" s="267" t="s">
        <v>43</v>
      </c>
    </row>
    <row r="9" spans="1:9" x14ac:dyDescent="0.5">
      <c r="A9" s="264"/>
      <c r="B9" s="265" t="s">
        <v>325</v>
      </c>
      <c r="C9" s="264"/>
      <c r="D9" s="269"/>
      <c r="E9" s="264"/>
      <c r="F9" s="264"/>
      <c r="G9" s="264"/>
      <c r="H9" s="268"/>
      <c r="I9" s="268"/>
    </row>
    <row r="10" spans="1:9" x14ac:dyDescent="0.5">
      <c r="A10" s="264"/>
      <c r="B10" s="265" t="s">
        <v>326</v>
      </c>
      <c r="C10" s="264">
        <v>0</v>
      </c>
      <c r="D10" s="266" t="s">
        <v>46</v>
      </c>
      <c r="E10" s="264">
        <v>1.5</v>
      </c>
      <c r="F10" s="264">
        <v>4</v>
      </c>
      <c r="G10" s="264">
        <v>2</v>
      </c>
      <c r="H10" s="268">
        <f>(C10*E10*F10*G10)</f>
        <v>0</v>
      </c>
      <c r="I10" s="268"/>
    </row>
    <row r="11" spans="1:9" x14ac:dyDescent="0.5">
      <c r="A11" s="264"/>
      <c r="B11" s="265" t="s">
        <v>327</v>
      </c>
      <c r="C11" s="264"/>
      <c r="D11" s="266" t="s">
        <v>46</v>
      </c>
      <c r="E11" s="264">
        <v>15</v>
      </c>
      <c r="F11" s="264">
        <v>1</v>
      </c>
      <c r="G11" s="264">
        <v>1</v>
      </c>
      <c r="H11" s="268">
        <f>(C11*E11*F11*G11)</f>
        <v>0</v>
      </c>
      <c r="I11" s="267" t="s">
        <v>328</v>
      </c>
    </row>
    <row r="12" spans="1:9" x14ac:dyDescent="0.5">
      <c r="A12" s="264"/>
      <c r="B12" s="265" t="s">
        <v>329</v>
      </c>
      <c r="C12" s="264">
        <v>8</v>
      </c>
      <c r="D12" s="266" t="s">
        <v>46</v>
      </c>
      <c r="E12" s="264">
        <v>9</v>
      </c>
      <c r="F12" s="264">
        <v>1.25</v>
      </c>
      <c r="G12" s="264">
        <v>2</v>
      </c>
      <c r="H12" s="268">
        <f t="shared" si="0"/>
        <v>180</v>
      </c>
      <c r="I12" s="267" t="s">
        <v>328</v>
      </c>
    </row>
    <row r="13" spans="1:9" x14ac:dyDescent="0.5">
      <c r="A13" s="264"/>
      <c r="B13" s="265" t="s">
        <v>330</v>
      </c>
      <c r="C13" s="264"/>
      <c r="D13" s="266" t="s">
        <v>46</v>
      </c>
      <c r="E13" s="264"/>
      <c r="F13" s="264"/>
      <c r="G13" s="264"/>
      <c r="H13" s="268"/>
      <c r="I13" s="267" t="s">
        <v>328</v>
      </c>
    </row>
    <row r="14" spans="1:9" x14ac:dyDescent="0.5">
      <c r="A14" s="264"/>
      <c r="B14" s="265" t="s">
        <v>331</v>
      </c>
      <c r="C14" s="264">
        <f>C12</f>
        <v>8</v>
      </c>
      <c r="D14" s="266" t="s">
        <v>46</v>
      </c>
      <c r="E14" s="264">
        <v>1</v>
      </c>
      <c r="F14" s="264">
        <v>0.2</v>
      </c>
      <c r="G14" s="264">
        <v>5</v>
      </c>
      <c r="H14" s="268">
        <f t="shared" si="0"/>
        <v>8</v>
      </c>
      <c r="I14" s="267" t="s">
        <v>17</v>
      </c>
    </row>
    <row r="15" spans="1:9" ht="23.25" x14ac:dyDescent="0.5">
      <c r="A15" s="264"/>
      <c r="B15" s="270" t="s">
        <v>337</v>
      </c>
      <c r="C15" s="264"/>
      <c r="D15" s="264"/>
      <c r="E15" s="264"/>
      <c r="F15" s="264"/>
      <c r="G15" s="264"/>
      <c r="H15" s="264"/>
      <c r="I15" s="264"/>
    </row>
    <row r="16" spans="1:9" x14ac:dyDescent="0.5">
      <c r="A16" s="264"/>
      <c r="B16" s="265" t="s">
        <v>325</v>
      </c>
      <c r="C16" s="264"/>
      <c r="D16" s="264"/>
      <c r="E16" s="264"/>
      <c r="F16" s="264"/>
      <c r="G16" s="264"/>
      <c r="H16" s="264"/>
      <c r="I16" s="264"/>
    </row>
    <row r="17" spans="1:9" x14ac:dyDescent="0.5">
      <c r="A17" s="264"/>
      <c r="B17" s="265" t="s">
        <v>332</v>
      </c>
      <c r="C17" s="264"/>
      <c r="D17" s="264"/>
      <c r="E17" s="264"/>
      <c r="F17" s="264"/>
      <c r="G17" s="264"/>
      <c r="H17" s="264"/>
      <c r="I17" s="264"/>
    </row>
    <row r="18" spans="1:9" x14ac:dyDescent="0.5">
      <c r="A18" s="264"/>
      <c r="B18" s="265" t="s">
        <v>326</v>
      </c>
      <c r="C18" s="264">
        <v>0</v>
      </c>
      <c r="D18" s="265" t="s">
        <v>320</v>
      </c>
      <c r="E18" s="264">
        <v>0</v>
      </c>
      <c r="F18" s="264">
        <v>1</v>
      </c>
      <c r="G18" s="264">
        <v>4</v>
      </c>
      <c r="H18" s="268">
        <f>C18*E18*F18*G18</f>
        <v>0</v>
      </c>
      <c r="I18" s="267" t="s">
        <v>328</v>
      </c>
    </row>
    <row r="19" spans="1:9" x14ac:dyDescent="0.5">
      <c r="A19" s="264"/>
      <c r="B19" s="265" t="s">
        <v>327</v>
      </c>
      <c r="C19" s="264">
        <v>8</v>
      </c>
      <c r="D19" s="265" t="s">
        <v>320</v>
      </c>
      <c r="E19" s="264">
        <v>3.4</v>
      </c>
      <c r="F19" s="264">
        <v>1</v>
      </c>
      <c r="G19" s="264">
        <v>4</v>
      </c>
      <c r="H19" s="268">
        <f>C19*E19*F19*G19</f>
        <v>108.8</v>
      </c>
      <c r="I19" s="267" t="s">
        <v>328</v>
      </c>
    </row>
    <row r="20" spans="1:9" x14ac:dyDescent="0.5">
      <c r="A20" s="264"/>
      <c r="B20" s="265" t="s">
        <v>329</v>
      </c>
      <c r="C20" s="264"/>
      <c r="D20" s="265" t="s">
        <v>320</v>
      </c>
      <c r="E20" s="264"/>
      <c r="F20" s="264"/>
      <c r="G20" s="264"/>
      <c r="H20" s="264"/>
      <c r="I20" s="267" t="s">
        <v>328</v>
      </c>
    </row>
    <row r="21" spans="1:9" x14ac:dyDescent="0.5">
      <c r="A21" s="264"/>
      <c r="B21" s="265" t="s">
        <v>330</v>
      </c>
      <c r="C21" s="264">
        <v>8</v>
      </c>
      <c r="D21" s="265" t="s">
        <v>320</v>
      </c>
      <c r="E21" s="264">
        <v>7.33</v>
      </c>
      <c r="F21" s="264">
        <v>0.8</v>
      </c>
      <c r="G21" s="264">
        <v>1</v>
      </c>
      <c r="H21" s="268">
        <f>C21*E21*F21*G21</f>
        <v>46.912000000000006</v>
      </c>
      <c r="I21" s="267" t="s">
        <v>328</v>
      </c>
    </row>
    <row r="22" spans="1:9" x14ac:dyDescent="0.5">
      <c r="A22" s="264"/>
      <c r="B22" s="265" t="s">
        <v>324</v>
      </c>
      <c r="C22" s="264">
        <v>8</v>
      </c>
      <c r="D22" s="265" t="s">
        <v>320</v>
      </c>
      <c r="E22" s="264">
        <v>0.25</v>
      </c>
      <c r="F22" s="264">
        <v>0.25</v>
      </c>
      <c r="G22" s="264">
        <v>1.1000000000000001</v>
      </c>
      <c r="H22" s="268">
        <f>C22*E22*F22*G22</f>
        <v>0.55000000000000004</v>
      </c>
      <c r="I22" s="267" t="s">
        <v>328</v>
      </c>
    </row>
    <row r="23" spans="1:9" x14ac:dyDescent="0.5">
      <c r="A23" s="264"/>
      <c r="B23" s="265" t="s">
        <v>331</v>
      </c>
      <c r="C23" s="264">
        <v>8</v>
      </c>
      <c r="D23" s="265" t="s">
        <v>320</v>
      </c>
      <c r="E23" s="264">
        <v>0.25</v>
      </c>
      <c r="F23" s="264">
        <v>1.1000000000000001</v>
      </c>
      <c r="G23" s="264">
        <v>4</v>
      </c>
      <c r="H23" s="268">
        <f>C23*E23*F23*G23</f>
        <v>8.8000000000000007</v>
      </c>
      <c r="I23" s="267" t="s">
        <v>17</v>
      </c>
    </row>
    <row r="24" spans="1:9" ht="23.25" x14ac:dyDescent="0.5">
      <c r="A24" s="264"/>
      <c r="B24" s="270" t="s">
        <v>338</v>
      </c>
      <c r="C24" s="264"/>
      <c r="D24" s="264"/>
      <c r="E24" s="264"/>
      <c r="F24" s="264"/>
      <c r="G24" s="264"/>
      <c r="H24" s="264"/>
      <c r="I24" s="264"/>
    </row>
    <row r="25" spans="1:9" x14ac:dyDescent="0.5">
      <c r="A25" s="264"/>
      <c r="B25" s="265" t="s">
        <v>325</v>
      </c>
      <c r="C25" s="264"/>
      <c r="D25" s="264"/>
      <c r="E25" s="264"/>
      <c r="F25" s="264"/>
      <c r="G25" s="264"/>
      <c r="H25" s="264"/>
      <c r="I25" s="264"/>
    </row>
    <row r="26" spans="1:9" x14ac:dyDescent="0.5">
      <c r="A26" s="264"/>
      <c r="B26" s="265" t="s">
        <v>332</v>
      </c>
      <c r="C26" s="264"/>
      <c r="D26" s="264"/>
      <c r="E26" s="264"/>
      <c r="F26" s="264"/>
      <c r="G26" s="264"/>
      <c r="H26" s="264"/>
      <c r="I26" s="264"/>
    </row>
    <row r="27" spans="1:9" x14ac:dyDescent="0.5">
      <c r="A27" s="264"/>
      <c r="B27" s="265" t="s">
        <v>326</v>
      </c>
      <c r="C27" s="264"/>
      <c r="D27" s="265" t="s">
        <v>320</v>
      </c>
      <c r="E27" s="264"/>
      <c r="F27" s="264"/>
      <c r="G27" s="264"/>
      <c r="H27" s="268"/>
      <c r="I27" s="267" t="s">
        <v>328</v>
      </c>
    </row>
    <row r="28" spans="1:9" x14ac:dyDescent="0.5">
      <c r="A28" s="264"/>
      <c r="B28" s="265" t="s">
        <v>327</v>
      </c>
      <c r="C28" s="264">
        <v>8</v>
      </c>
      <c r="D28" s="265" t="s">
        <v>320</v>
      </c>
      <c r="E28" s="264">
        <v>2.35</v>
      </c>
      <c r="F28" s="264">
        <v>4</v>
      </c>
      <c r="G28" s="264">
        <v>1</v>
      </c>
      <c r="H28" s="268">
        <f>C28*E28*F28*G28</f>
        <v>75.2</v>
      </c>
      <c r="I28" s="267" t="s">
        <v>328</v>
      </c>
    </row>
    <row r="29" spans="1:9" x14ac:dyDescent="0.5">
      <c r="A29" s="264"/>
      <c r="B29" s="265" t="s">
        <v>329</v>
      </c>
      <c r="C29" s="264"/>
      <c r="D29" s="265" t="s">
        <v>320</v>
      </c>
      <c r="E29" s="264"/>
      <c r="F29" s="264"/>
      <c r="G29" s="264"/>
      <c r="H29" s="268">
        <f>C29*E29*F29*G29</f>
        <v>0</v>
      </c>
      <c r="I29" s="267" t="s">
        <v>328</v>
      </c>
    </row>
    <row r="30" spans="1:9" x14ac:dyDescent="0.5">
      <c r="A30" s="264"/>
      <c r="B30" s="265" t="s">
        <v>330</v>
      </c>
      <c r="C30" s="264">
        <v>8</v>
      </c>
      <c r="D30" s="265" t="s">
        <v>320</v>
      </c>
      <c r="E30" s="264">
        <v>22.67</v>
      </c>
      <c r="F30" s="264">
        <v>0.6</v>
      </c>
      <c r="G30" s="264">
        <v>1</v>
      </c>
      <c r="H30" s="268">
        <f>C30*E30*F30*G30</f>
        <v>108.816</v>
      </c>
      <c r="I30" s="267" t="s">
        <v>328</v>
      </c>
    </row>
    <row r="31" spans="1:9" x14ac:dyDescent="0.5">
      <c r="A31" s="264"/>
      <c r="B31" s="265" t="s">
        <v>324</v>
      </c>
      <c r="C31" s="264">
        <v>8</v>
      </c>
      <c r="D31" s="265" t="s">
        <v>320</v>
      </c>
      <c r="E31" s="264">
        <v>0.2</v>
      </c>
      <c r="F31" s="264">
        <v>0.2</v>
      </c>
      <c r="G31" s="264">
        <v>3.4</v>
      </c>
      <c r="H31" s="268">
        <f>C31*E31*F31*G31</f>
        <v>1.0880000000000001</v>
      </c>
      <c r="I31" s="267" t="s">
        <v>328</v>
      </c>
    </row>
    <row r="32" spans="1:9" x14ac:dyDescent="0.5">
      <c r="A32" s="264"/>
      <c r="B32" s="265" t="s">
        <v>331</v>
      </c>
      <c r="C32" s="264">
        <v>8</v>
      </c>
      <c r="D32" s="265" t="s">
        <v>320</v>
      </c>
      <c r="E32" s="264">
        <v>0.2</v>
      </c>
      <c r="F32" s="264">
        <v>3.4</v>
      </c>
      <c r="G32" s="264">
        <v>4</v>
      </c>
      <c r="H32" s="268">
        <f>C32*E32*F32*G32</f>
        <v>21.76</v>
      </c>
      <c r="I32" s="267" t="s">
        <v>17</v>
      </c>
    </row>
    <row r="33" spans="1:11" ht="23.25" x14ac:dyDescent="0.5">
      <c r="A33" s="264"/>
      <c r="B33" s="270" t="s">
        <v>367</v>
      </c>
      <c r="C33" s="264">
        <v>44</v>
      </c>
      <c r="D33" s="264"/>
      <c r="E33" s="264"/>
      <c r="F33" s="264"/>
      <c r="G33" s="264"/>
      <c r="H33" s="264"/>
      <c r="I33" s="264"/>
    </row>
    <row r="34" spans="1:11" x14ac:dyDescent="0.5">
      <c r="A34" s="264"/>
      <c r="B34" s="265" t="s">
        <v>325</v>
      </c>
      <c r="C34" s="264"/>
      <c r="D34" s="264"/>
      <c r="E34" s="264"/>
      <c r="F34" s="264"/>
      <c r="G34" s="264"/>
      <c r="H34" s="264"/>
      <c r="I34" s="264"/>
    </row>
    <row r="35" spans="1:11" x14ac:dyDescent="0.5">
      <c r="A35" s="264"/>
      <c r="B35" s="265" t="s">
        <v>332</v>
      </c>
      <c r="C35" s="264"/>
      <c r="D35" s="264"/>
      <c r="E35" s="264"/>
      <c r="F35" s="264"/>
      <c r="G35" s="264"/>
      <c r="H35" s="264"/>
      <c r="I35" s="264"/>
      <c r="J35" s="273" t="s">
        <v>341</v>
      </c>
      <c r="K35" s="273" t="s">
        <v>342</v>
      </c>
    </row>
    <row r="36" spans="1:11" x14ac:dyDescent="0.5">
      <c r="A36" s="264"/>
      <c r="B36" s="265" t="s">
        <v>326</v>
      </c>
      <c r="C36" s="264">
        <v>34</v>
      </c>
      <c r="D36" s="264"/>
      <c r="E36" s="264">
        <v>4</v>
      </c>
      <c r="F36" s="264">
        <v>1</v>
      </c>
      <c r="G36" s="264">
        <v>1</v>
      </c>
      <c r="H36" s="268">
        <f>(C36*E36*F36*G36)+J36+K36</f>
        <v>240</v>
      </c>
      <c r="I36" s="264"/>
      <c r="J36" s="273">
        <f>3*8</f>
        <v>24</v>
      </c>
      <c r="K36" s="273">
        <f>2.5*4*8</f>
        <v>80</v>
      </c>
    </row>
    <row r="37" spans="1:11" x14ac:dyDescent="0.5">
      <c r="A37" s="264"/>
      <c r="B37" s="265" t="s">
        <v>327</v>
      </c>
      <c r="C37" s="264">
        <v>0</v>
      </c>
      <c r="D37" s="264"/>
      <c r="E37" s="264">
        <v>2</v>
      </c>
      <c r="F37" s="264">
        <v>1</v>
      </c>
      <c r="G37" s="264">
        <v>1</v>
      </c>
      <c r="H37" s="268">
        <f>C37*E37*F37*G37</f>
        <v>0</v>
      </c>
      <c r="I37" s="267" t="s">
        <v>328</v>
      </c>
    </row>
    <row r="38" spans="1:11" x14ac:dyDescent="0.5">
      <c r="A38" s="264"/>
      <c r="B38" s="265" t="s">
        <v>329</v>
      </c>
      <c r="C38" s="264">
        <v>0</v>
      </c>
      <c r="D38" s="264"/>
      <c r="E38" s="264">
        <v>6.67</v>
      </c>
      <c r="F38" s="264">
        <v>1.9</v>
      </c>
      <c r="G38" s="264">
        <v>1</v>
      </c>
      <c r="H38" s="268">
        <f>ROUNDDOWN(C38*E38*F38*G38,2)</f>
        <v>0</v>
      </c>
      <c r="I38" s="267" t="s">
        <v>328</v>
      </c>
    </row>
    <row r="39" spans="1:11" x14ac:dyDescent="0.5">
      <c r="A39" s="264"/>
      <c r="B39" s="265" t="s">
        <v>330</v>
      </c>
      <c r="C39" s="264">
        <v>34</v>
      </c>
      <c r="D39" s="264"/>
      <c r="E39" s="264">
        <v>6.67</v>
      </c>
      <c r="F39" s="264">
        <v>1</v>
      </c>
      <c r="G39" s="264">
        <v>1</v>
      </c>
      <c r="H39" s="268">
        <f>C39*E39*F39*G39</f>
        <v>226.78</v>
      </c>
      <c r="I39" s="267" t="s">
        <v>328</v>
      </c>
    </row>
    <row r="40" spans="1:11" x14ac:dyDescent="0.5">
      <c r="A40" s="264"/>
      <c r="B40" s="265" t="s">
        <v>324</v>
      </c>
      <c r="C40" s="264">
        <v>34</v>
      </c>
      <c r="D40" s="264"/>
      <c r="E40" s="264">
        <v>0.2</v>
      </c>
      <c r="F40" s="264">
        <v>0.4</v>
      </c>
      <c r="G40" s="264">
        <v>1</v>
      </c>
      <c r="H40" s="268">
        <f>C40*E40*F40*G40</f>
        <v>2.7200000000000006</v>
      </c>
      <c r="I40" s="267" t="s">
        <v>328</v>
      </c>
    </row>
    <row r="41" spans="1:11" s="271" customFormat="1" x14ac:dyDescent="0.5">
      <c r="A41" s="264"/>
      <c r="B41" s="265" t="s">
        <v>331</v>
      </c>
      <c r="C41" s="264">
        <v>34</v>
      </c>
      <c r="D41" s="264"/>
      <c r="E41" s="264">
        <v>0.8</v>
      </c>
      <c r="F41" s="264">
        <v>1</v>
      </c>
      <c r="G41" s="264">
        <v>1</v>
      </c>
      <c r="H41" s="268">
        <f>C41*E41*F41*G41</f>
        <v>27.200000000000003</v>
      </c>
      <c r="I41" s="267" t="s">
        <v>17</v>
      </c>
      <c r="J41" s="257"/>
      <c r="K41" s="257"/>
    </row>
    <row r="42" spans="1:11" s="271" customFormat="1" x14ac:dyDescent="0.5">
      <c r="A42" s="264"/>
      <c r="B42" s="265" t="s">
        <v>323</v>
      </c>
      <c r="C42" s="264">
        <v>34</v>
      </c>
      <c r="D42" s="264"/>
      <c r="E42" s="264">
        <v>0.2</v>
      </c>
      <c r="F42" s="264">
        <v>0.05</v>
      </c>
      <c r="G42" s="264">
        <v>1</v>
      </c>
      <c r="H42" s="268">
        <f>C42*E42*F42*G42</f>
        <v>0.34000000000000008</v>
      </c>
      <c r="I42" s="267" t="s">
        <v>43</v>
      </c>
      <c r="J42" s="257"/>
      <c r="K42" s="257"/>
    </row>
    <row r="43" spans="1:11" s="271" customFormat="1" ht="23.25" x14ac:dyDescent="0.5">
      <c r="A43" s="264"/>
      <c r="B43" s="270" t="s">
        <v>340</v>
      </c>
      <c r="C43" s="264"/>
      <c r="D43" s="264"/>
      <c r="E43" s="264"/>
      <c r="F43" s="264"/>
      <c r="G43" s="264"/>
      <c r="H43" s="264"/>
      <c r="I43" s="264"/>
      <c r="J43" s="257"/>
      <c r="K43" s="257"/>
    </row>
    <row r="44" spans="1:11" s="271" customFormat="1" x14ac:dyDescent="0.5">
      <c r="A44" s="264"/>
      <c r="B44" s="265" t="s">
        <v>325</v>
      </c>
      <c r="C44" s="264"/>
      <c r="D44" s="264"/>
      <c r="E44" s="264"/>
      <c r="F44" s="264"/>
      <c r="G44" s="264"/>
      <c r="H44" s="264"/>
      <c r="I44" s="264"/>
      <c r="J44" s="257"/>
      <c r="K44" s="257"/>
    </row>
    <row r="45" spans="1:11" s="271" customFormat="1" x14ac:dyDescent="0.45">
      <c r="A45" s="264"/>
      <c r="B45" s="265" t="s">
        <v>332</v>
      </c>
      <c r="C45" s="264"/>
      <c r="D45" s="264"/>
      <c r="E45" s="264"/>
      <c r="F45" s="264"/>
      <c r="G45" s="264"/>
      <c r="H45" s="264"/>
      <c r="I45" s="264"/>
      <c r="J45" s="273" t="s">
        <v>341</v>
      </c>
      <c r="K45" s="273" t="s">
        <v>342</v>
      </c>
    </row>
    <row r="46" spans="1:11" s="271" customFormat="1" x14ac:dyDescent="0.5">
      <c r="A46" s="264"/>
      <c r="B46" s="265" t="s">
        <v>326</v>
      </c>
      <c r="C46" s="264">
        <v>16</v>
      </c>
      <c r="D46" s="264"/>
      <c r="E46" s="264">
        <v>5</v>
      </c>
      <c r="F46" s="264">
        <v>1</v>
      </c>
      <c r="G46" s="264">
        <v>1</v>
      </c>
      <c r="H46" s="268">
        <f>(C46*E46*F46*G46)+J46</f>
        <v>120</v>
      </c>
      <c r="I46" s="267" t="s">
        <v>328</v>
      </c>
      <c r="J46" s="257">
        <f>2.5*2*2*4</f>
        <v>40</v>
      </c>
      <c r="K46" s="257"/>
    </row>
    <row r="47" spans="1:11" s="271" customFormat="1" x14ac:dyDescent="0.5">
      <c r="A47" s="264"/>
      <c r="B47" s="265" t="s">
        <v>327</v>
      </c>
      <c r="C47" s="264"/>
      <c r="D47" s="264"/>
      <c r="E47" s="264">
        <v>1</v>
      </c>
      <c r="F47" s="264">
        <v>1</v>
      </c>
      <c r="G47" s="264">
        <v>1</v>
      </c>
      <c r="H47" s="268">
        <f t="shared" ref="H47:H52" si="1">C47*E47*F47*G47</f>
        <v>0</v>
      </c>
      <c r="I47" s="267" t="s">
        <v>328</v>
      </c>
      <c r="J47" s="257"/>
      <c r="K47" s="257"/>
    </row>
    <row r="48" spans="1:11" s="271" customFormat="1" x14ac:dyDescent="0.5">
      <c r="A48" s="264"/>
      <c r="B48" s="265" t="s">
        <v>329</v>
      </c>
      <c r="C48" s="264">
        <v>0</v>
      </c>
      <c r="D48" s="264"/>
      <c r="E48" s="264">
        <v>6.67</v>
      </c>
      <c r="F48" s="264">
        <v>1.5</v>
      </c>
      <c r="G48" s="264">
        <v>1</v>
      </c>
      <c r="H48" s="268">
        <f t="shared" si="1"/>
        <v>0</v>
      </c>
      <c r="I48" s="267" t="s">
        <v>328</v>
      </c>
      <c r="J48" s="257"/>
      <c r="K48" s="257"/>
    </row>
    <row r="49" spans="1:12" s="271" customFormat="1" x14ac:dyDescent="0.5">
      <c r="A49" s="264"/>
      <c r="B49" s="265" t="s">
        <v>330</v>
      </c>
      <c r="C49" s="264">
        <v>16</v>
      </c>
      <c r="D49" s="264"/>
      <c r="E49" s="264">
        <v>6.67</v>
      </c>
      <c r="F49" s="264">
        <v>1</v>
      </c>
      <c r="G49" s="264">
        <v>1</v>
      </c>
      <c r="H49" s="268">
        <f t="shared" si="1"/>
        <v>106.72</v>
      </c>
      <c r="I49" s="267" t="s">
        <v>328</v>
      </c>
      <c r="J49" s="257"/>
      <c r="K49" s="257"/>
    </row>
    <row r="50" spans="1:12" s="271" customFormat="1" x14ac:dyDescent="0.5">
      <c r="A50" s="264"/>
      <c r="B50" s="265" t="s">
        <v>324</v>
      </c>
      <c r="C50" s="264">
        <v>16</v>
      </c>
      <c r="D50" s="264"/>
      <c r="E50" s="264">
        <v>0.2</v>
      </c>
      <c r="F50" s="264">
        <v>0.4</v>
      </c>
      <c r="G50" s="264">
        <v>1</v>
      </c>
      <c r="H50" s="268">
        <f t="shared" si="1"/>
        <v>1.2800000000000002</v>
      </c>
      <c r="I50" s="267" t="s">
        <v>328</v>
      </c>
      <c r="J50" s="257"/>
      <c r="K50" s="257"/>
    </row>
    <row r="51" spans="1:12" s="271" customFormat="1" x14ac:dyDescent="0.5">
      <c r="A51" s="264"/>
      <c r="B51" s="265" t="s">
        <v>331</v>
      </c>
      <c r="C51" s="264">
        <v>16</v>
      </c>
      <c r="D51" s="264"/>
      <c r="E51" s="264">
        <v>0.8</v>
      </c>
      <c r="F51" s="264">
        <v>1</v>
      </c>
      <c r="G51" s="264">
        <v>1</v>
      </c>
      <c r="H51" s="268">
        <f t="shared" si="1"/>
        <v>12.8</v>
      </c>
      <c r="I51" s="267" t="s">
        <v>17</v>
      </c>
      <c r="J51" s="257"/>
      <c r="K51" s="257"/>
    </row>
    <row r="52" spans="1:12" s="271" customFormat="1" x14ac:dyDescent="0.5">
      <c r="A52" s="264"/>
      <c r="B52" s="265" t="s">
        <v>323</v>
      </c>
      <c r="C52" s="264">
        <v>16</v>
      </c>
      <c r="D52" s="264"/>
      <c r="E52" s="264">
        <v>0.2</v>
      </c>
      <c r="F52" s="264">
        <v>0.05</v>
      </c>
      <c r="G52" s="264">
        <v>1</v>
      </c>
      <c r="H52" s="268">
        <f t="shared" si="1"/>
        <v>0.16000000000000003</v>
      </c>
      <c r="I52" s="267" t="s">
        <v>43</v>
      </c>
      <c r="J52" s="257"/>
      <c r="K52" s="257"/>
    </row>
    <row r="53" spans="1:12" s="271" customFormat="1" ht="23.25" x14ac:dyDescent="0.5">
      <c r="A53" s="264"/>
      <c r="B53" s="270" t="s">
        <v>368</v>
      </c>
      <c r="C53" s="264">
        <f>5*3.5</f>
        <v>17.5</v>
      </c>
      <c r="D53" s="264"/>
      <c r="E53" s="264"/>
      <c r="F53" s="264"/>
      <c r="G53" s="264"/>
      <c r="H53" s="264"/>
      <c r="I53" s="264"/>
      <c r="J53" s="257"/>
      <c r="K53" s="257"/>
    </row>
    <row r="54" spans="1:12" s="271" customFormat="1" x14ac:dyDescent="0.5">
      <c r="A54" s="264"/>
      <c r="B54" s="265" t="s">
        <v>325</v>
      </c>
      <c r="C54" s="264"/>
      <c r="D54" s="264"/>
      <c r="E54" s="264"/>
      <c r="F54" s="264"/>
      <c r="G54" s="264"/>
      <c r="H54" s="264"/>
      <c r="I54" s="264"/>
      <c r="J54" s="257"/>
      <c r="K54" s="257"/>
    </row>
    <row r="55" spans="1:12" s="271" customFormat="1" x14ac:dyDescent="0.5">
      <c r="A55" s="264"/>
      <c r="B55" s="265" t="s">
        <v>204</v>
      </c>
      <c r="C55" s="264">
        <v>42.48</v>
      </c>
      <c r="D55" s="264"/>
      <c r="E55" s="264">
        <v>0.2</v>
      </c>
      <c r="F55" s="264">
        <v>1</v>
      </c>
      <c r="G55" s="264">
        <v>1</v>
      </c>
      <c r="H55" s="268">
        <f>C55*0.1</f>
        <v>4.2480000000000002</v>
      </c>
      <c r="I55" s="264"/>
      <c r="J55" s="257"/>
      <c r="K55" s="257"/>
    </row>
    <row r="56" spans="1:12" s="271" customFormat="1" x14ac:dyDescent="0.5">
      <c r="A56" s="264"/>
      <c r="B56" s="265" t="s">
        <v>327</v>
      </c>
      <c r="C56" s="264"/>
      <c r="D56" s="264"/>
      <c r="E56" s="264">
        <v>16.399999999999999</v>
      </c>
      <c r="F56" s="264">
        <v>1</v>
      </c>
      <c r="G56" s="264">
        <v>1</v>
      </c>
      <c r="H56" s="268">
        <f>C56*E56*F56*G56</f>
        <v>0</v>
      </c>
      <c r="I56" s="264"/>
      <c r="J56" s="257"/>
      <c r="K56" s="257"/>
    </row>
    <row r="57" spans="1:12" s="271" customFormat="1" x14ac:dyDescent="0.5">
      <c r="A57" s="264"/>
      <c r="B57" s="265" t="s">
        <v>329</v>
      </c>
      <c r="C57" s="264"/>
      <c r="D57" s="264"/>
      <c r="E57" s="264">
        <v>5</v>
      </c>
      <c r="F57" s="264">
        <v>1</v>
      </c>
      <c r="G57" s="264">
        <v>1</v>
      </c>
      <c r="H57" s="268">
        <f>C57*E57*F57*G57</f>
        <v>0</v>
      </c>
      <c r="I57" s="264"/>
      <c r="J57" s="257"/>
      <c r="K57" s="257"/>
    </row>
    <row r="58" spans="1:12" s="271" customFormat="1" x14ac:dyDescent="0.5">
      <c r="A58" s="264"/>
      <c r="B58" s="265" t="s">
        <v>330</v>
      </c>
      <c r="C58" s="264">
        <v>42.48</v>
      </c>
      <c r="D58" s="264"/>
      <c r="E58" s="264">
        <f>5</f>
        <v>5</v>
      </c>
      <c r="F58" s="264">
        <v>2</v>
      </c>
      <c r="G58" s="264">
        <v>1</v>
      </c>
      <c r="H58" s="268">
        <f>C58*E58*F58*G58</f>
        <v>424.79999999999995</v>
      </c>
      <c r="I58" s="266" t="s">
        <v>328</v>
      </c>
      <c r="J58" s="257" t="s">
        <v>344</v>
      </c>
      <c r="K58" s="257" t="s">
        <v>315</v>
      </c>
      <c r="L58" s="271" t="s">
        <v>345</v>
      </c>
    </row>
    <row r="59" spans="1:12" s="271" customFormat="1" x14ac:dyDescent="0.5">
      <c r="A59" s="264"/>
      <c r="B59" s="265" t="s">
        <v>324</v>
      </c>
      <c r="C59" s="264">
        <v>42.48</v>
      </c>
      <c r="D59" s="264"/>
      <c r="E59" s="264">
        <v>0.1</v>
      </c>
      <c r="F59" s="264">
        <v>1</v>
      </c>
      <c r="G59" s="264">
        <v>1</v>
      </c>
      <c r="H59" s="268">
        <f>(C59*E59*F59*G59)+L59</f>
        <v>4.7680000000000007</v>
      </c>
      <c r="I59" s="266" t="s">
        <v>43</v>
      </c>
      <c r="J59" s="257">
        <v>1.2500000000000001E-2</v>
      </c>
      <c r="K59" s="257">
        <v>41.6</v>
      </c>
      <c r="L59" s="271">
        <f>J59*K59</f>
        <v>0.52</v>
      </c>
    </row>
    <row r="60" spans="1:12" s="271" customFormat="1" x14ac:dyDescent="0.5">
      <c r="A60" s="264"/>
      <c r="B60" s="265" t="s">
        <v>331</v>
      </c>
      <c r="C60" s="264">
        <v>27.4</v>
      </c>
      <c r="D60" s="264"/>
      <c r="E60" s="264">
        <v>0.1</v>
      </c>
      <c r="F60" s="264">
        <v>1</v>
      </c>
      <c r="G60" s="264">
        <v>1</v>
      </c>
      <c r="H60" s="268">
        <f>C60*E60*F60*G60</f>
        <v>2.74</v>
      </c>
      <c r="I60" s="266" t="s">
        <v>17</v>
      </c>
      <c r="J60" s="257"/>
      <c r="K60" s="257"/>
    </row>
    <row r="61" spans="1:12" s="271" customFormat="1" x14ac:dyDescent="0.5">
      <c r="A61" s="264"/>
      <c r="B61" s="265" t="s">
        <v>323</v>
      </c>
      <c r="C61" s="264">
        <v>42.48</v>
      </c>
      <c r="D61" s="264"/>
      <c r="E61" s="264">
        <v>0.05</v>
      </c>
      <c r="F61" s="264">
        <v>1</v>
      </c>
      <c r="G61" s="264">
        <v>1</v>
      </c>
      <c r="H61" s="268">
        <f>C61*E61*F61*G61</f>
        <v>2.1240000000000001</v>
      </c>
      <c r="I61" s="266" t="s">
        <v>43</v>
      </c>
      <c r="J61" s="257"/>
      <c r="K61" s="257"/>
    </row>
    <row r="62" spans="1:12" s="271" customFormat="1" ht="23.25" x14ac:dyDescent="0.5">
      <c r="A62" s="264"/>
      <c r="B62" s="270" t="s">
        <v>346</v>
      </c>
      <c r="C62" s="264"/>
      <c r="D62" s="264"/>
      <c r="E62" s="264"/>
      <c r="F62" s="264"/>
      <c r="G62" s="264"/>
      <c r="H62" s="264"/>
      <c r="I62" s="264"/>
      <c r="J62" s="257"/>
      <c r="K62" s="257"/>
    </row>
    <row r="63" spans="1:12" s="271" customFormat="1" x14ac:dyDescent="0.5">
      <c r="A63" s="264"/>
      <c r="B63" s="265" t="s">
        <v>325</v>
      </c>
      <c r="C63" s="264"/>
      <c r="D63" s="264"/>
      <c r="E63" s="264"/>
      <c r="F63" s="264"/>
      <c r="G63" s="264"/>
      <c r="H63" s="264"/>
      <c r="I63" s="264"/>
      <c r="J63" s="257"/>
      <c r="K63" s="257"/>
    </row>
    <row r="64" spans="1:12" s="271" customFormat="1" x14ac:dyDescent="0.5">
      <c r="A64" s="264"/>
      <c r="B64" s="265" t="s">
        <v>326</v>
      </c>
      <c r="C64" s="264"/>
      <c r="D64" s="264"/>
      <c r="E64" s="264"/>
      <c r="F64" s="264"/>
      <c r="G64" s="264"/>
      <c r="H64" s="268">
        <f t="shared" ref="H64:H71" si="2">C64*E64*F64*G64</f>
        <v>0</v>
      </c>
      <c r="I64" s="264"/>
      <c r="J64" s="257"/>
      <c r="K64" s="257"/>
    </row>
    <row r="65" spans="1:11" s="271" customFormat="1" x14ac:dyDescent="0.5">
      <c r="A65" s="264"/>
      <c r="B65" s="265" t="s">
        <v>327</v>
      </c>
      <c r="C65" s="264">
        <v>0</v>
      </c>
      <c r="D65" s="264"/>
      <c r="E65" s="264"/>
      <c r="F65" s="264">
        <v>1</v>
      </c>
      <c r="G65" s="264">
        <v>1</v>
      </c>
      <c r="H65" s="268">
        <f t="shared" si="2"/>
        <v>0</v>
      </c>
      <c r="I65" s="266" t="s">
        <v>328</v>
      </c>
      <c r="J65" s="257" t="s">
        <v>347</v>
      </c>
      <c r="K65" s="257"/>
    </row>
    <row r="66" spans="1:11" s="271" customFormat="1" x14ac:dyDescent="0.5">
      <c r="A66" s="264"/>
      <c r="B66" s="265" t="s">
        <v>349</v>
      </c>
      <c r="C66" s="264">
        <v>48</v>
      </c>
      <c r="D66" s="264"/>
      <c r="E66" s="264">
        <v>6.67</v>
      </c>
      <c r="F66" s="264">
        <v>2</v>
      </c>
      <c r="G66" s="264">
        <v>1</v>
      </c>
      <c r="H66" s="268">
        <f t="shared" si="2"/>
        <v>640.31999999999994</v>
      </c>
      <c r="I66" s="266" t="s">
        <v>328</v>
      </c>
      <c r="J66" s="257"/>
      <c r="K66" s="257"/>
    </row>
    <row r="67" spans="1:11" s="271" customFormat="1" x14ac:dyDescent="0.5">
      <c r="A67" s="264"/>
      <c r="B67" s="265" t="s">
        <v>348</v>
      </c>
      <c r="C67" s="264">
        <v>36</v>
      </c>
      <c r="D67" s="264"/>
      <c r="E67" s="264">
        <v>6.67</v>
      </c>
      <c r="F67" s="264">
        <v>2</v>
      </c>
      <c r="G67" s="264">
        <v>1</v>
      </c>
      <c r="H67" s="268">
        <f t="shared" si="2"/>
        <v>480.24</v>
      </c>
      <c r="I67" s="266" t="s">
        <v>328</v>
      </c>
      <c r="J67" s="257"/>
      <c r="K67" s="257"/>
    </row>
    <row r="68" spans="1:11" s="271" customFormat="1" x14ac:dyDescent="0.5">
      <c r="A68" s="264"/>
      <c r="B68" s="265" t="s">
        <v>330</v>
      </c>
      <c r="C68" s="264"/>
      <c r="D68" s="264"/>
      <c r="E68" s="264"/>
      <c r="F68" s="264"/>
      <c r="G68" s="264"/>
      <c r="H68" s="268">
        <f t="shared" si="2"/>
        <v>0</v>
      </c>
      <c r="I68" s="266" t="s">
        <v>328</v>
      </c>
      <c r="J68" s="257"/>
      <c r="K68" s="257"/>
    </row>
    <row r="69" spans="1:11" s="271" customFormat="1" x14ac:dyDescent="0.5">
      <c r="A69" s="264"/>
      <c r="B69" s="265" t="s">
        <v>324</v>
      </c>
      <c r="C69" s="264">
        <v>48</v>
      </c>
      <c r="D69" s="264"/>
      <c r="E69" s="264">
        <v>0.1</v>
      </c>
      <c r="F69" s="264">
        <v>1</v>
      </c>
      <c r="G69" s="264">
        <v>1</v>
      </c>
      <c r="H69" s="268">
        <f t="shared" si="2"/>
        <v>4.8000000000000007</v>
      </c>
      <c r="I69" s="266" t="s">
        <v>43</v>
      </c>
      <c r="J69" s="257"/>
      <c r="K69" s="257"/>
    </row>
    <row r="70" spans="1:11" s="271" customFormat="1" x14ac:dyDescent="0.5">
      <c r="A70" s="264"/>
      <c r="B70" s="265" t="s">
        <v>331</v>
      </c>
      <c r="C70" s="264">
        <v>32</v>
      </c>
      <c r="D70" s="264"/>
      <c r="E70" s="264">
        <v>0.1</v>
      </c>
      <c r="F70" s="264">
        <v>1</v>
      </c>
      <c r="G70" s="264">
        <v>1</v>
      </c>
      <c r="H70" s="268">
        <f t="shared" si="2"/>
        <v>3.2</v>
      </c>
      <c r="I70" s="266" t="s">
        <v>17</v>
      </c>
      <c r="J70" s="257"/>
      <c r="K70" s="257"/>
    </row>
    <row r="71" spans="1:11" s="271" customFormat="1" x14ac:dyDescent="0.5">
      <c r="A71" s="264"/>
      <c r="B71" s="265" t="s">
        <v>323</v>
      </c>
      <c r="C71" s="264">
        <v>48</v>
      </c>
      <c r="D71" s="264"/>
      <c r="E71" s="264">
        <v>0.05</v>
      </c>
      <c r="F71" s="264">
        <v>1</v>
      </c>
      <c r="G71" s="264">
        <v>1</v>
      </c>
      <c r="H71" s="268">
        <f t="shared" si="2"/>
        <v>2.4000000000000004</v>
      </c>
      <c r="I71" s="266" t="s">
        <v>43</v>
      </c>
      <c r="J71" s="257"/>
      <c r="K71" s="257"/>
    </row>
    <row r="72" spans="1:11" s="271" customFormat="1" x14ac:dyDescent="0.5">
      <c r="A72" s="264"/>
      <c r="B72" s="265"/>
      <c r="C72" s="264"/>
      <c r="D72" s="264"/>
      <c r="E72" s="264"/>
      <c r="F72" s="264"/>
      <c r="G72" s="264"/>
      <c r="H72" s="268"/>
      <c r="I72" s="266"/>
      <c r="J72" s="257"/>
      <c r="K72" s="257"/>
    </row>
    <row r="73" spans="1:11" s="271" customFormat="1" x14ac:dyDescent="0.5">
      <c r="A73" s="264"/>
      <c r="B73" s="265"/>
      <c r="C73" s="264"/>
      <c r="D73" s="264"/>
      <c r="E73" s="264"/>
      <c r="F73" s="264"/>
      <c r="G73" s="264"/>
      <c r="H73" s="268"/>
      <c r="I73" s="266"/>
      <c r="J73" s="257"/>
      <c r="K73" s="257"/>
    </row>
    <row r="74" spans="1:11" s="271" customFormat="1" x14ac:dyDescent="0.5">
      <c r="A74" s="272" t="s">
        <v>9</v>
      </c>
      <c r="B74" s="272" t="s">
        <v>334</v>
      </c>
      <c r="C74" s="264">
        <v>0</v>
      </c>
      <c r="D74" s="269" t="s">
        <v>320</v>
      </c>
      <c r="E74" s="264"/>
      <c r="F74" s="264"/>
      <c r="G74" s="264"/>
      <c r="H74" s="264"/>
      <c r="I74" s="264"/>
      <c r="J74" s="257"/>
      <c r="K74" s="257"/>
    </row>
    <row r="75" spans="1:11" s="271" customFormat="1" x14ac:dyDescent="0.5">
      <c r="A75" s="264"/>
      <c r="B75" s="272" t="s">
        <v>335</v>
      </c>
      <c r="C75" s="264">
        <f>H5*1.3</f>
        <v>23.5625</v>
      </c>
      <c r="D75" s="269" t="s">
        <v>43</v>
      </c>
      <c r="E75" s="264">
        <f>ROUNDDOWN(C75,2)</f>
        <v>23.56</v>
      </c>
      <c r="F75" s="269" t="s">
        <v>43</v>
      </c>
      <c r="G75" s="264"/>
      <c r="H75" s="264"/>
      <c r="I75" s="264"/>
      <c r="J75" s="257"/>
      <c r="K75" s="257"/>
    </row>
    <row r="76" spans="1:11" s="271" customFormat="1" x14ac:dyDescent="0.5">
      <c r="A76" s="264"/>
      <c r="B76" s="272" t="s">
        <v>204</v>
      </c>
      <c r="C76" s="264">
        <f>H6+H55</f>
        <v>5.4980000000000002</v>
      </c>
      <c r="D76" s="269" t="s">
        <v>43</v>
      </c>
      <c r="E76" s="264">
        <f>ROUNDDOWN(C76,2)</f>
        <v>5.49</v>
      </c>
      <c r="F76" s="269" t="s">
        <v>43</v>
      </c>
      <c r="G76" s="264"/>
      <c r="H76" s="264"/>
      <c r="I76" s="264"/>
      <c r="J76" s="257"/>
      <c r="K76" s="257"/>
    </row>
    <row r="77" spans="1:11" s="271" customFormat="1" x14ac:dyDescent="0.5">
      <c r="A77" s="264"/>
      <c r="B77" s="272" t="s">
        <v>184</v>
      </c>
      <c r="C77" s="264">
        <f>H7+H42+H52+H61+H71</f>
        <v>5.6490000000000009</v>
      </c>
      <c r="D77" s="269" t="s">
        <v>43</v>
      </c>
      <c r="E77" s="264">
        <f>ROUNDDOWN(C77,2)</f>
        <v>5.64</v>
      </c>
      <c r="F77" s="269" t="s">
        <v>43</v>
      </c>
      <c r="G77" s="264"/>
      <c r="H77" s="264"/>
      <c r="I77" s="264"/>
      <c r="J77" s="257"/>
      <c r="K77" s="257"/>
    </row>
    <row r="78" spans="1:11" s="271" customFormat="1" x14ac:dyDescent="0.5">
      <c r="A78" s="264"/>
      <c r="B78" s="272" t="s">
        <v>332</v>
      </c>
      <c r="C78" s="264"/>
      <c r="D78" s="269"/>
      <c r="E78" s="264"/>
      <c r="F78" s="264"/>
      <c r="G78" s="264"/>
      <c r="H78" s="264"/>
      <c r="I78" s="264"/>
      <c r="J78" s="257"/>
      <c r="K78" s="257"/>
    </row>
    <row r="79" spans="1:11" s="271" customFormat="1" x14ac:dyDescent="0.5">
      <c r="A79" s="264"/>
      <c r="B79" s="272" t="s">
        <v>326</v>
      </c>
      <c r="C79" s="264">
        <f>H36+H46</f>
        <v>360</v>
      </c>
      <c r="D79" s="269" t="s">
        <v>57</v>
      </c>
      <c r="E79" s="264">
        <f>ROUNDDOWN(C79*1.578*1.11,2)</f>
        <v>630.55999999999995</v>
      </c>
      <c r="F79" s="269" t="s">
        <v>54</v>
      </c>
      <c r="G79" s="264"/>
      <c r="H79" s="264"/>
      <c r="I79" s="264"/>
      <c r="J79" s="257"/>
      <c r="K79" s="257"/>
    </row>
    <row r="80" spans="1:11" s="271" customFormat="1" x14ac:dyDescent="0.5">
      <c r="A80" s="264"/>
      <c r="B80" s="272" t="s">
        <v>327</v>
      </c>
      <c r="C80" s="264">
        <f>H19+H28</f>
        <v>184</v>
      </c>
      <c r="D80" s="269" t="s">
        <v>57</v>
      </c>
      <c r="E80" s="264">
        <f>ROUNDDOWN(C80*0.888*1.09,2)</f>
        <v>178.09</v>
      </c>
      <c r="F80" s="269" t="s">
        <v>54</v>
      </c>
      <c r="G80" s="264"/>
      <c r="H80" s="264"/>
      <c r="I80" s="264"/>
      <c r="J80" s="257"/>
      <c r="K80" s="257"/>
    </row>
    <row r="81" spans="1:11" s="271" customFormat="1" x14ac:dyDescent="0.5">
      <c r="A81" s="264"/>
      <c r="B81" s="272" t="s">
        <v>329</v>
      </c>
      <c r="C81" s="264">
        <f>H12+H66+H67</f>
        <v>1300.56</v>
      </c>
      <c r="D81" s="269" t="s">
        <v>57</v>
      </c>
      <c r="E81" s="264">
        <f>ROUNDDOWN(C81*0.499*1.07,2)</f>
        <v>694.4</v>
      </c>
      <c r="F81" s="269" t="s">
        <v>54</v>
      </c>
      <c r="G81" s="264"/>
      <c r="H81" s="264"/>
      <c r="I81" s="264"/>
      <c r="J81" s="257"/>
      <c r="K81" s="257"/>
    </row>
    <row r="82" spans="1:11" s="271" customFormat="1" x14ac:dyDescent="0.5">
      <c r="A82" s="264"/>
      <c r="B82" s="272" t="s">
        <v>330</v>
      </c>
      <c r="C82" s="264">
        <f>H30+H21+H39+H49+H58</f>
        <v>914.02800000000002</v>
      </c>
      <c r="D82" s="269" t="s">
        <v>57</v>
      </c>
      <c r="E82" s="264">
        <f>ROUNDDOWN(C82*0.222*1.05,2)</f>
        <v>213.05</v>
      </c>
      <c r="F82" s="269" t="s">
        <v>54</v>
      </c>
      <c r="G82" s="264"/>
      <c r="H82" s="264"/>
      <c r="I82" s="264"/>
      <c r="J82" s="257"/>
      <c r="K82" s="257"/>
    </row>
    <row r="83" spans="1:11" s="271" customFormat="1" x14ac:dyDescent="0.5">
      <c r="A83" s="264"/>
      <c r="B83" s="265" t="s">
        <v>333</v>
      </c>
      <c r="C83" s="264"/>
      <c r="D83" s="269" t="s">
        <v>17</v>
      </c>
      <c r="E83" s="264"/>
      <c r="F83" s="269"/>
      <c r="G83" s="264"/>
      <c r="H83" s="264"/>
      <c r="I83" s="264"/>
      <c r="J83" s="257"/>
      <c r="K83" s="257"/>
    </row>
    <row r="84" spans="1:11" s="271" customFormat="1" x14ac:dyDescent="0.5">
      <c r="A84" s="264"/>
      <c r="B84" s="272" t="s">
        <v>336</v>
      </c>
      <c r="C84" s="264"/>
      <c r="D84" s="269" t="s">
        <v>17</v>
      </c>
      <c r="E84" s="264"/>
      <c r="F84" s="269"/>
      <c r="G84" s="264"/>
      <c r="H84" s="264"/>
      <c r="I84" s="264"/>
      <c r="J84" s="257"/>
      <c r="K84" s="257"/>
    </row>
    <row r="85" spans="1:11" s="271" customFormat="1" x14ac:dyDescent="0.5">
      <c r="A85" s="264"/>
      <c r="B85" s="272" t="s">
        <v>324</v>
      </c>
      <c r="C85" s="264">
        <f>H8+H22+H31+H40+H50+H59+H69</f>
        <v>16.406000000000002</v>
      </c>
      <c r="D85" s="269" t="s">
        <v>43</v>
      </c>
      <c r="E85" s="264">
        <f>ROUNDDOWN(C85,2)</f>
        <v>16.399999999999999</v>
      </c>
      <c r="F85" s="269" t="s">
        <v>43</v>
      </c>
      <c r="G85" s="264"/>
      <c r="H85" s="264"/>
      <c r="I85" s="264"/>
      <c r="J85" s="257"/>
      <c r="K85" s="257"/>
    </row>
    <row r="86" spans="1:11" s="271" customFormat="1" x14ac:dyDescent="0.5">
      <c r="A86" s="264"/>
      <c r="B86" s="272" t="s">
        <v>331</v>
      </c>
      <c r="C86" s="264">
        <f>H14+H23+H32+H41+H51+H60+H70</f>
        <v>84.5</v>
      </c>
      <c r="D86" s="269" t="s">
        <v>43</v>
      </c>
      <c r="E86" s="264">
        <f>ROUNDDOWN(C86,2)</f>
        <v>84.5</v>
      </c>
      <c r="F86" s="269" t="s">
        <v>43</v>
      </c>
      <c r="G86" s="264"/>
      <c r="H86" s="264"/>
      <c r="I86" s="264"/>
      <c r="J86" s="257"/>
      <c r="K86" s="257"/>
    </row>
    <row r="87" spans="1:11" s="271" customFormat="1" x14ac:dyDescent="0.5">
      <c r="A87" s="264"/>
      <c r="B87" s="265"/>
      <c r="C87" s="264"/>
      <c r="D87" s="264"/>
      <c r="E87" s="264"/>
      <c r="F87" s="264"/>
      <c r="G87" s="264"/>
      <c r="H87" s="264"/>
      <c r="I87" s="264"/>
      <c r="J87" s="257"/>
      <c r="K87" s="257"/>
    </row>
    <row r="88" spans="1:11" s="271" customFormat="1" x14ac:dyDescent="0.5">
      <c r="A88" s="264"/>
      <c r="B88" s="265"/>
      <c r="C88" s="264"/>
      <c r="D88" s="269" t="s">
        <v>358</v>
      </c>
      <c r="E88" s="264"/>
      <c r="F88" s="264"/>
      <c r="G88" s="264"/>
      <c r="H88" s="264"/>
      <c r="I88" s="264"/>
      <c r="J88" s="257"/>
      <c r="K88" s="257"/>
    </row>
    <row r="89" spans="1:11" s="271" customFormat="1" x14ac:dyDescent="0.5">
      <c r="A89" s="264" t="s">
        <v>350</v>
      </c>
      <c r="B89" s="265" t="s">
        <v>351</v>
      </c>
      <c r="C89" s="264" t="s">
        <v>353</v>
      </c>
      <c r="D89" s="269">
        <v>48</v>
      </c>
      <c r="E89" s="264">
        <v>2</v>
      </c>
      <c r="F89" s="264">
        <f>D89*E89</f>
        <v>96</v>
      </c>
      <c r="G89" s="264">
        <f>F89/6</f>
        <v>16</v>
      </c>
      <c r="H89" s="275">
        <f>ROUNDUP(G89,0)</f>
        <v>16</v>
      </c>
      <c r="I89" s="264" t="s">
        <v>56</v>
      </c>
      <c r="J89" s="257"/>
      <c r="K89" s="257"/>
    </row>
    <row r="90" spans="1:11" s="271" customFormat="1" x14ac:dyDescent="0.5">
      <c r="A90" s="264"/>
      <c r="B90" s="265" t="s">
        <v>352</v>
      </c>
      <c r="C90" s="264" t="s">
        <v>359</v>
      </c>
      <c r="D90" s="269">
        <f>24*1.3</f>
        <v>31.200000000000003</v>
      </c>
      <c r="E90" s="264">
        <v>1</v>
      </c>
      <c r="F90" s="264">
        <f t="shared" ref="F90:F98" si="3">D90*E90</f>
        <v>31.200000000000003</v>
      </c>
      <c r="G90" s="264"/>
      <c r="H90" s="264"/>
      <c r="I90" s="264"/>
      <c r="J90" s="257"/>
      <c r="K90" s="257"/>
    </row>
    <row r="91" spans="1:11" s="271" customFormat="1" x14ac:dyDescent="0.5">
      <c r="A91" s="264"/>
      <c r="B91" s="265" t="s">
        <v>352</v>
      </c>
      <c r="C91" s="264" t="s">
        <v>360</v>
      </c>
      <c r="D91" s="269">
        <f>(18*2.7)+(2.7*2)+(1.35*8)</f>
        <v>64.8</v>
      </c>
      <c r="E91" s="264">
        <v>1</v>
      </c>
      <c r="F91" s="264">
        <f t="shared" si="3"/>
        <v>64.8</v>
      </c>
      <c r="G91" s="264"/>
      <c r="H91" s="264"/>
      <c r="I91" s="264"/>
      <c r="J91" s="257"/>
      <c r="K91" s="257"/>
    </row>
    <row r="92" spans="1:11" s="271" customFormat="1" x14ac:dyDescent="0.5">
      <c r="A92" s="264"/>
      <c r="B92" s="265" t="s">
        <v>352</v>
      </c>
      <c r="C92" s="264" t="s">
        <v>362</v>
      </c>
      <c r="D92" s="269">
        <v>32</v>
      </c>
      <c r="E92" s="264">
        <v>1</v>
      </c>
      <c r="F92" s="264">
        <f t="shared" si="3"/>
        <v>32</v>
      </c>
      <c r="G92" s="264"/>
      <c r="H92" s="264"/>
      <c r="I92" s="264"/>
      <c r="J92" s="257"/>
      <c r="K92" s="257"/>
    </row>
    <row r="93" spans="1:11" s="271" customFormat="1" x14ac:dyDescent="0.5">
      <c r="A93" s="264"/>
      <c r="B93" s="265" t="s">
        <v>352</v>
      </c>
      <c r="C93" s="264" t="s">
        <v>354</v>
      </c>
      <c r="D93" s="269">
        <v>40</v>
      </c>
      <c r="E93" s="264">
        <v>2</v>
      </c>
      <c r="F93" s="264">
        <f t="shared" si="3"/>
        <v>80</v>
      </c>
      <c r="G93" s="264"/>
      <c r="H93" s="264"/>
      <c r="I93" s="264"/>
      <c r="J93" s="257"/>
      <c r="K93" s="257"/>
    </row>
    <row r="94" spans="1:11" s="271" customFormat="1" x14ac:dyDescent="0.5">
      <c r="A94" s="264"/>
      <c r="B94" s="265" t="s">
        <v>352</v>
      </c>
      <c r="C94" s="264" t="s">
        <v>355</v>
      </c>
      <c r="D94" s="269">
        <v>2.2999999999999998</v>
      </c>
      <c r="E94" s="264">
        <v>16</v>
      </c>
      <c r="F94" s="264">
        <f t="shared" si="3"/>
        <v>36.799999999999997</v>
      </c>
      <c r="G94" s="264"/>
      <c r="H94" s="264"/>
      <c r="I94" s="264"/>
      <c r="J94" s="257"/>
      <c r="K94" s="257"/>
    </row>
    <row r="95" spans="1:11" s="271" customFormat="1" x14ac:dyDescent="0.5">
      <c r="A95" s="264"/>
      <c r="B95" s="265" t="s">
        <v>352</v>
      </c>
      <c r="C95" s="264" t="s">
        <v>356</v>
      </c>
      <c r="D95" s="269">
        <v>20</v>
      </c>
      <c r="E95" s="264">
        <v>2</v>
      </c>
      <c r="F95" s="264">
        <f t="shared" si="3"/>
        <v>40</v>
      </c>
      <c r="G95" s="264"/>
      <c r="H95" s="264"/>
      <c r="I95" s="264"/>
      <c r="J95" s="257"/>
      <c r="K95" s="257"/>
    </row>
    <row r="96" spans="1:11" s="271" customFormat="1" x14ac:dyDescent="0.5">
      <c r="A96" s="264"/>
      <c r="B96" s="265" t="s">
        <v>352</v>
      </c>
      <c r="C96" s="264" t="s">
        <v>364</v>
      </c>
      <c r="D96" s="269">
        <f>1.44*2*4</f>
        <v>11.52</v>
      </c>
      <c r="E96" s="264">
        <v>1</v>
      </c>
      <c r="F96" s="264">
        <f t="shared" si="3"/>
        <v>11.52</v>
      </c>
      <c r="G96" s="264"/>
      <c r="H96" s="264"/>
      <c r="I96" s="264"/>
      <c r="J96" s="257"/>
      <c r="K96" s="257"/>
    </row>
    <row r="97" spans="1:11" s="271" customFormat="1" x14ac:dyDescent="0.5">
      <c r="A97" s="264"/>
      <c r="B97" s="265"/>
      <c r="C97" s="264"/>
      <c r="D97" s="269"/>
      <c r="E97" s="274" t="s">
        <v>363</v>
      </c>
      <c r="F97" s="264">
        <f>SUM(F90:F96)</f>
        <v>296.32</v>
      </c>
      <c r="G97" s="264">
        <f>F97/6</f>
        <v>49.386666666666663</v>
      </c>
      <c r="H97" s="275">
        <f>ROUNDUP(G97,0)</f>
        <v>50</v>
      </c>
      <c r="I97" s="264" t="s">
        <v>56</v>
      </c>
      <c r="J97" s="257"/>
      <c r="K97" s="257"/>
    </row>
    <row r="98" spans="1:11" s="271" customFormat="1" x14ac:dyDescent="0.5">
      <c r="A98" s="264"/>
      <c r="B98" s="265" t="s">
        <v>357</v>
      </c>
      <c r="C98" s="264" t="s">
        <v>361</v>
      </c>
      <c r="D98" s="269">
        <f>12*1.82</f>
        <v>21.84</v>
      </c>
      <c r="E98" s="264">
        <v>1</v>
      </c>
      <c r="F98" s="264">
        <f t="shared" si="3"/>
        <v>21.84</v>
      </c>
      <c r="G98" s="264">
        <f>F98/6</f>
        <v>3.64</v>
      </c>
      <c r="H98" s="275">
        <f>ROUNDUP(G98,0)</f>
        <v>4</v>
      </c>
      <c r="I98" s="264" t="s">
        <v>56</v>
      </c>
      <c r="J98" s="257"/>
      <c r="K98" s="257"/>
    </row>
    <row r="99" spans="1:11" s="271" customFormat="1" x14ac:dyDescent="0.5">
      <c r="A99" s="264"/>
      <c r="B99" s="265" t="s">
        <v>365</v>
      </c>
      <c r="C99" s="264"/>
      <c r="D99" s="264"/>
      <c r="E99" s="264"/>
      <c r="F99" s="264"/>
      <c r="G99" s="264"/>
      <c r="H99" s="264">
        <v>20</v>
      </c>
      <c r="I99" s="264" t="s">
        <v>46</v>
      </c>
      <c r="J99" s="257"/>
      <c r="K99" s="257"/>
    </row>
    <row r="100" spans="1:11" s="271" customFormat="1" x14ac:dyDescent="0.5">
      <c r="A100" s="264"/>
      <c r="B100" s="265"/>
      <c r="C100" s="264"/>
      <c r="D100" s="264"/>
      <c r="E100" s="264"/>
      <c r="F100" s="264"/>
      <c r="G100" s="264"/>
      <c r="H100" s="264"/>
      <c r="I100" s="264"/>
      <c r="J100" s="257"/>
      <c r="K100" s="257"/>
    </row>
    <row r="101" spans="1:11" s="271" customFormat="1" x14ac:dyDescent="0.5">
      <c r="A101" s="264"/>
      <c r="B101" s="265"/>
      <c r="C101" s="264"/>
      <c r="D101" s="264"/>
      <c r="E101" s="264"/>
      <c r="F101" s="264"/>
      <c r="G101" s="264"/>
      <c r="H101" s="264"/>
      <c r="I101" s="264"/>
      <c r="J101" s="257"/>
      <c r="K101" s="257"/>
    </row>
    <row r="102" spans="1:11" s="271" customFormat="1" x14ac:dyDescent="0.5">
      <c r="A102" s="264"/>
      <c r="B102" s="265"/>
      <c r="C102" s="264"/>
      <c r="D102" s="264"/>
      <c r="E102" s="264"/>
      <c r="F102" s="264"/>
      <c r="G102" s="264"/>
      <c r="H102" s="264"/>
      <c r="I102" s="264"/>
      <c r="J102" s="257"/>
      <c r="K102" s="257"/>
    </row>
    <row r="103" spans="1:11" s="271" customFormat="1" x14ac:dyDescent="0.5">
      <c r="A103" s="264"/>
      <c r="B103" s="265"/>
      <c r="C103" s="264"/>
      <c r="D103" s="264"/>
      <c r="E103" s="264"/>
      <c r="F103" s="264"/>
      <c r="G103" s="264"/>
      <c r="H103" s="264"/>
      <c r="I103" s="264"/>
      <c r="J103" s="257"/>
      <c r="K103" s="257"/>
    </row>
    <row r="104" spans="1:11" s="271" customFormat="1" x14ac:dyDescent="0.5">
      <c r="A104" s="264"/>
      <c r="B104" s="265"/>
      <c r="C104" s="264"/>
      <c r="D104" s="264"/>
      <c r="E104" s="264"/>
      <c r="F104" s="264"/>
      <c r="G104" s="264"/>
      <c r="H104" s="264"/>
      <c r="I104" s="264"/>
      <c r="J104" s="257"/>
      <c r="K104" s="257"/>
    </row>
    <row r="105" spans="1:11" s="271" customFormat="1" x14ac:dyDescent="0.5">
      <c r="A105" s="264"/>
      <c r="B105" s="265"/>
      <c r="C105" s="264"/>
      <c r="D105" s="264"/>
      <c r="E105" s="264"/>
      <c r="F105" s="264"/>
      <c r="G105" s="264"/>
      <c r="H105" s="264"/>
      <c r="I105" s="264"/>
      <c r="J105" s="257"/>
      <c r="K105" s="257"/>
    </row>
    <row r="106" spans="1:11" s="271" customFormat="1" x14ac:dyDescent="0.5">
      <c r="A106" s="264"/>
      <c r="B106" s="265"/>
      <c r="C106" s="264"/>
      <c r="D106" s="264"/>
      <c r="E106" s="264"/>
      <c r="F106" s="264"/>
      <c r="G106" s="264"/>
      <c r="H106" s="264"/>
      <c r="I106" s="264"/>
      <c r="J106" s="257"/>
      <c r="K106" s="257"/>
    </row>
    <row r="107" spans="1:11" s="271" customFormat="1" x14ac:dyDescent="0.5">
      <c r="A107" s="264"/>
      <c r="B107" s="265"/>
      <c r="C107" s="264"/>
      <c r="D107" s="264"/>
      <c r="E107" s="264"/>
      <c r="F107" s="264"/>
      <c r="G107" s="264"/>
      <c r="H107" s="264"/>
      <c r="I107" s="264"/>
      <c r="J107" s="257"/>
      <c r="K107" s="257"/>
    </row>
    <row r="108" spans="1:11" s="271" customFormat="1" x14ac:dyDescent="0.5">
      <c r="A108" s="264"/>
      <c r="B108" s="265"/>
      <c r="C108" s="264"/>
      <c r="D108" s="264"/>
      <c r="E108" s="264"/>
      <c r="F108" s="264"/>
      <c r="G108" s="264"/>
      <c r="H108" s="264"/>
      <c r="I108" s="264"/>
      <c r="J108" s="257"/>
      <c r="K108" s="257"/>
    </row>
    <row r="109" spans="1:11" s="271" customFormat="1" x14ac:dyDescent="0.5">
      <c r="A109" s="264"/>
      <c r="B109" s="265"/>
      <c r="C109" s="264"/>
      <c r="D109" s="264"/>
      <c r="E109" s="264"/>
      <c r="F109" s="264"/>
      <c r="G109" s="264"/>
      <c r="H109" s="264"/>
      <c r="I109" s="264"/>
      <c r="J109" s="257"/>
      <c r="K109" s="257"/>
    </row>
    <row r="110" spans="1:11" s="271" customFormat="1" x14ac:dyDescent="0.5">
      <c r="A110" s="264"/>
      <c r="B110" s="265"/>
      <c r="C110" s="264"/>
      <c r="D110" s="264"/>
      <c r="E110" s="264"/>
      <c r="F110" s="264"/>
      <c r="G110" s="264"/>
      <c r="H110" s="264"/>
      <c r="I110" s="264"/>
      <c r="J110" s="257"/>
      <c r="K110" s="257"/>
    </row>
    <row r="111" spans="1:11" s="271" customFormat="1" x14ac:dyDescent="0.5">
      <c r="A111" s="264"/>
      <c r="B111" s="265"/>
      <c r="C111" s="264"/>
      <c r="D111" s="264"/>
      <c r="E111" s="264"/>
      <c r="F111" s="264"/>
      <c r="G111" s="264"/>
      <c r="H111" s="264"/>
      <c r="I111" s="264"/>
      <c r="J111" s="257"/>
      <c r="K111" s="257"/>
    </row>
    <row r="112" spans="1:11" s="271" customFormat="1" x14ac:dyDescent="0.5">
      <c r="A112" s="264"/>
      <c r="B112" s="265"/>
      <c r="C112" s="264"/>
      <c r="D112" s="264"/>
      <c r="E112" s="264"/>
      <c r="F112" s="264"/>
      <c r="G112" s="264"/>
      <c r="H112" s="264"/>
      <c r="I112" s="264"/>
      <c r="J112" s="257"/>
      <c r="K112" s="257"/>
    </row>
    <row r="113" spans="1:11" s="271" customFormat="1" x14ac:dyDescent="0.5">
      <c r="A113" s="264"/>
      <c r="B113" s="265"/>
      <c r="C113" s="264"/>
      <c r="D113" s="264"/>
      <c r="E113" s="264"/>
      <c r="F113" s="264"/>
      <c r="G113" s="264"/>
      <c r="H113" s="264"/>
      <c r="I113" s="264"/>
      <c r="J113" s="257"/>
      <c r="K113" s="257"/>
    </row>
    <row r="114" spans="1:11" s="271" customFormat="1" x14ac:dyDescent="0.5">
      <c r="A114" s="264"/>
      <c r="B114" s="265"/>
      <c r="C114" s="264"/>
      <c r="D114" s="264"/>
      <c r="E114" s="264"/>
      <c r="F114" s="264"/>
      <c r="G114" s="264"/>
      <c r="H114" s="264"/>
      <c r="I114" s="264"/>
      <c r="J114" s="257"/>
      <c r="K114" s="257"/>
    </row>
    <row r="115" spans="1:11" s="271" customFormat="1" x14ac:dyDescent="0.5">
      <c r="A115" s="264"/>
      <c r="B115" s="265"/>
      <c r="C115" s="264"/>
      <c r="D115" s="264"/>
      <c r="E115" s="264"/>
      <c r="F115" s="264"/>
      <c r="G115" s="264"/>
      <c r="H115" s="264"/>
      <c r="I115" s="264"/>
      <c r="J115" s="257"/>
      <c r="K115" s="257"/>
    </row>
    <row r="116" spans="1:11" s="271" customFormat="1" x14ac:dyDescent="0.5">
      <c r="A116" s="264"/>
      <c r="B116" s="265"/>
      <c r="C116" s="264"/>
      <c r="D116" s="264"/>
      <c r="E116" s="264"/>
      <c r="F116" s="264"/>
      <c r="G116" s="264"/>
      <c r="H116" s="264"/>
      <c r="I116" s="264"/>
      <c r="J116" s="257"/>
      <c r="K116" s="257"/>
    </row>
    <row r="117" spans="1:11" s="271" customFormat="1" x14ac:dyDescent="0.5">
      <c r="A117" s="264"/>
      <c r="B117" s="265"/>
      <c r="C117" s="264"/>
      <c r="D117" s="264"/>
      <c r="E117" s="264"/>
      <c r="F117" s="264"/>
      <c r="G117" s="264"/>
      <c r="H117" s="264"/>
      <c r="I117" s="264"/>
      <c r="J117" s="257"/>
      <c r="K117" s="257"/>
    </row>
    <row r="118" spans="1:11" s="271" customFormat="1" x14ac:dyDescent="0.5">
      <c r="A118" s="264"/>
      <c r="B118" s="265"/>
      <c r="C118" s="264"/>
      <c r="D118" s="264"/>
      <c r="E118" s="264"/>
      <c r="F118" s="264"/>
      <c r="G118" s="264"/>
      <c r="H118" s="264"/>
      <c r="I118" s="264"/>
      <c r="J118" s="257"/>
      <c r="K118" s="257"/>
    </row>
    <row r="119" spans="1:11" s="271" customFormat="1" x14ac:dyDescent="0.5">
      <c r="A119" s="264"/>
      <c r="B119" s="265"/>
      <c r="C119" s="264"/>
      <c r="D119" s="264"/>
      <c r="E119" s="264"/>
      <c r="F119" s="264"/>
      <c r="G119" s="264"/>
      <c r="H119" s="264"/>
      <c r="I119" s="264"/>
      <c r="J119" s="257"/>
      <c r="K119" s="257"/>
    </row>
    <row r="120" spans="1:11" s="271" customFormat="1" x14ac:dyDescent="0.5">
      <c r="A120" s="264"/>
      <c r="B120" s="265"/>
      <c r="C120" s="264"/>
      <c r="D120" s="264"/>
      <c r="E120" s="264"/>
      <c r="F120" s="264"/>
      <c r="G120" s="264"/>
      <c r="H120" s="264"/>
      <c r="I120" s="264"/>
      <c r="J120" s="257"/>
      <c r="K120" s="257"/>
    </row>
    <row r="121" spans="1:11" s="271" customFormat="1" x14ac:dyDescent="0.5">
      <c r="A121" s="264"/>
      <c r="B121" s="265"/>
      <c r="C121" s="264"/>
      <c r="D121" s="264"/>
      <c r="E121" s="264"/>
      <c r="F121" s="264"/>
      <c r="G121" s="264"/>
      <c r="H121" s="264"/>
      <c r="I121" s="264"/>
      <c r="J121" s="257"/>
      <c r="K121" s="257"/>
    </row>
    <row r="122" spans="1:11" s="271" customFormat="1" x14ac:dyDescent="0.5">
      <c r="A122" s="264"/>
      <c r="B122" s="265"/>
      <c r="C122" s="264"/>
      <c r="D122" s="264"/>
      <c r="E122" s="264"/>
      <c r="F122" s="264"/>
      <c r="G122" s="264"/>
      <c r="H122" s="264"/>
      <c r="I122" s="264"/>
      <c r="J122" s="257"/>
      <c r="K122" s="257"/>
    </row>
    <row r="123" spans="1:11" s="271" customFormat="1" x14ac:dyDescent="0.5">
      <c r="A123" s="264"/>
      <c r="B123" s="265"/>
      <c r="C123" s="264"/>
      <c r="D123" s="264"/>
      <c r="E123" s="264"/>
      <c r="F123" s="264"/>
      <c r="G123" s="264"/>
      <c r="H123" s="264"/>
      <c r="I123" s="264"/>
      <c r="J123" s="257"/>
      <c r="K123" s="257"/>
    </row>
    <row r="124" spans="1:11" s="271" customFormat="1" x14ac:dyDescent="0.5">
      <c r="A124" s="264"/>
      <c r="B124" s="265"/>
      <c r="C124" s="264"/>
      <c r="D124" s="264"/>
      <c r="E124" s="264"/>
      <c r="F124" s="264"/>
      <c r="G124" s="264"/>
      <c r="H124" s="264"/>
      <c r="I124" s="264"/>
      <c r="J124" s="257"/>
      <c r="K124" s="257"/>
    </row>
    <row r="125" spans="1:11" s="271" customFormat="1" x14ac:dyDescent="0.5">
      <c r="A125" s="264"/>
      <c r="B125" s="265"/>
      <c r="C125" s="264"/>
      <c r="D125" s="264"/>
      <c r="E125" s="264"/>
      <c r="F125" s="264"/>
      <c r="G125" s="264"/>
      <c r="H125" s="264"/>
      <c r="I125" s="264"/>
      <c r="J125" s="257"/>
      <c r="K125" s="257"/>
    </row>
    <row r="126" spans="1:11" s="271" customFormat="1" x14ac:dyDescent="0.5">
      <c r="A126" s="264"/>
      <c r="B126" s="265"/>
      <c r="C126" s="264"/>
      <c r="D126" s="264"/>
      <c r="E126" s="264"/>
      <c r="F126" s="264"/>
      <c r="G126" s="264"/>
      <c r="H126" s="264"/>
      <c r="I126" s="264"/>
      <c r="J126" s="257"/>
      <c r="K126" s="257"/>
    </row>
    <row r="127" spans="1:11" s="271" customFormat="1" x14ac:dyDescent="0.5">
      <c r="A127" s="264"/>
      <c r="B127" s="265"/>
      <c r="C127" s="264"/>
      <c r="D127" s="264"/>
      <c r="E127" s="264"/>
      <c r="F127" s="264"/>
      <c r="G127" s="264"/>
      <c r="H127" s="264"/>
      <c r="I127" s="264"/>
      <c r="J127" s="257"/>
      <c r="K127" s="257"/>
    </row>
    <row r="128" spans="1:11" s="271" customFormat="1" x14ac:dyDescent="0.5">
      <c r="A128" s="264"/>
      <c r="B128" s="265"/>
      <c r="C128" s="264"/>
      <c r="D128" s="264"/>
      <c r="E128" s="264"/>
      <c r="F128" s="264"/>
      <c r="G128" s="264"/>
      <c r="H128" s="264"/>
      <c r="I128" s="264"/>
      <c r="J128" s="257"/>
      <c r="K128" s="257"/>
    </row>
    <row r="129" spans="1:11" s="271" customFormat="1" x14ac:dyDescent="0.5">
      <c r="A129" s="264"/>
      <c r="B129" s="265"/>
      <c r="C129" s="264"/>
      <c r="D129" s="264"/>
      <c r="E129" s="264"/>
      <c r="F129" s="264"/>
      <c r="G129" s="264"/>
      <c r="H129" s="264"/>
      <c r="I129" s="264"/>
      <c r="J129" s="257"/>
      <c r="K129" s="257"/>
    </row>
    <row r="130" spans="1:11" s="271" customFormat="1" x14ac:dyDescent="0.5">
      <c r="A130" s="264"/>
      <c r="B130" s="265"/>
      <c r="C130" s="264"/>
      <c r="D130" s="264"/>
      <c r="E130" s="264"/>
      <c r="F130" s="264"/>
      <c r="G130" s="264"/>
      <c r="H130" s="264"/>
      <c r="I130" s="264"/>
      <c r="J130" s="257"/>
      <c r="K130" s="257"/>
    </row>
    <row r="131" spans="1:11" s="271" customFormat="1" x14ac:dyDescent="0.5">
      <c r="A131" s="264"/>
      <c r="B131" s="265"/>
      <c r="C131" s="264"/>
      <c r="D131" s="264"/>
      <c r="E131" s="264"/>
      <c r="F131" s="264"/>
      <c r="G131" s="264"/>
      <c r="H131" s="264"/>
      <c r="I131" s="264"/>
      <c r="J131" s="257"/>
      <c r="K131" s="257"/>
    </row>
    <row r="132" spans="1:11" s="271" customFormat="1" x14ac:dyDescent="0.5">
      <c r="A132" s="264"/>
      <c r="B132" s="265"/>
      <c r="C132" s="264"/>
      <c r="D132" s="264"/>
      <c r="E132" s="264"/>
      <c r="F132" s="264"/>
      <c r="G132" s="264"/>
      <c r="H132" s="264"/>
      <c r="I132" s="264"/>
      <c r="J132" s="257"/>
      <c r="K132" s="257"/>
    </row>
    <row r="133" spans="1:11" s="271" customFormat="1" x14ac:dyDescent="0.5">
      <c r="A133" s="264"/>
      <c r="B133" s="265"/>
      <c r="C133" s="264"/>
      <c r="D133" s="264"/>
      <c r="E133" s="264"/>
      <c r="F133" s="264"/>
      <c r="G133" s="264"/>
      <c r="H133" s="264"/>
      <c r="I133" s="264"/>
      <c r="J133" s="257"/>
      <c r="K133" s="257"/>
    </row>
    <row r="134" spans="1:11" s="271" customFormat="1" x14ac:dyDescent="0.5">
      <c r="A134" s="264"/>
      <c r="B134" s="265"/>
      <c r="C134" s="264"/>
      <c r="D134" s="264"/>
      <c r="E134" s="264"/>
      <c r="F134" s="264"/>
      <c r="G134" s="264"/>
      <c r="H134" s="264"/>
      <c r="I134" s="264"/>
      <c r="J134" s="257"/>
      <c r="K134" s="257"/>
    </row>
    <row r="135" spans="1:11" s="271" customFormat="1" x14ac:dyDescent="0.5">
      <c r="A135" s="264"/>
      <c r="B135" s="265"/>
      <c r="C135" s="264"/>
      <c r="D135" s="264"/>
      <c r="E135" s="264"/>
      <c r="F135" s="264"/>
      <c r="G135" s="264"/>
      <c r="H135" s="264"/>
      <c r="I135" s="264"/>
      <c r="J135" s="257"/>
      <c r="K135" s="257"/>
    </row>
    <row r="136" spans="1:11" s="271" customFormat="1" x14ac:dyDescent="0.5">
      <c r="A136" s="264"/>
      <c r="B136" s="265"/>
      <c r="C136" s="264"/>
      <c r="D136" s="264"/>
      <c r="E136" s="264"/>
      <c r="F136" s="264"/>
      <c r="G136" s="264"/>
      <c r="H136" s="264"/>
      <c r="I136" s="264"/>
      <c r="J136" s="257"/>
      <c r="K136" s="257"/>
    </row>
    <row r="137" spans="1:11" s="271" customFormat="1" x14ac:dyDescent="0.5">
      <c r="A137" s="264"/>
      <c r="B137" s="265"/>
      <c r="C137" s="264"/>
      <c r="D137" s="264"/>
      <c r="E137" s="264"/>
      <c r="F137" s="264"/>
      <c r="G137" s="264"/>
      <c r="H137" s="264"/>
      <c r="I137" s="264"/>
      <c r="J137" s="257"/>
      <c r="K137" s="257"/>
    </row>
    <row r="138" spans="1:11" s="271" customFormat="1" x14ac:dyDescent="0.5">
      <c r="A138" s="264"/>
      <c r="B138" s="265"/>
      <c r="C138" s="264"/>
      <c r="D138" s="264"/>
      <c r="E138" s="264"/>
      <c r="F138" s="264"/>
      <c r="G138" s="264"/>
      <c r="H138" s="264"/>
      <c r="I138" s="264"/>
      <c r="J138" s="257"/>
      <c r="K138" s="257"/>
    </row>
    <row r="139" spans="1:11" s="271" customFormat="1" x14ac:dyDescent="0.5">
      <c r="A139" s="264"/>
      <c r="B139" s="265"/>
      <c r="C139" s="264"/>
      <c r="D139" s="264"/>
      <c r="E139" s="264"/>
      <c r="F139" s="264"/>
      <c r="G139" s="264"/>
      <c r="H139" s="264"/>
      <c r="I139" s="264"/>
      <c r="J139" s="257"/>
      <c r="K139" s="257"/>
    </row>
    <row r="140" spans="1:11" s="271" customFormat="1" x14ac:dyDescent="0.5">
      <c r="A140" s="264"/>
      <c r="B140" s="265"/>
      <c r="C140" s="264"/>
      <c r="D140" s="264"/>
      <c r="E140" s="264"/>
      <c r="F140" s="264"/>
      <c r="G140" s="264"/>
      <c r="H140" s="264"/>
      <c r="I140" s="264"/>
      <c r="J140" s="257"/>
      <c r="K140" s="257"/>
    </row>
    <row r="141" spans="1:11" s="271" customFormat="1" x14ac:dyDescent="0.5">
      <c r="A141" s="264"/>
      <c r="B141" s="265"/>
      <c r="C141" s="264"/>
      <c r="D141" s="264"/>
      <c r="E141" s="264"/>
      <c r="F141" s="264"/>
      <c r="G141" s="264"/>
      <c r="H141" s="264"/>
      <c r="I141" s="264"/>
      <c r="J141" s="257"/>
      <c r="K141" s="257"/>
    </row>
    <row r="142" spans="1:11" s="271" customFormat="1" x14ac:dyDescent="0.5">
      <c r="A142" s="264"/>
      <c r="B142" s="265"/>
      <c r="C142" s="264"/>
      <c r="D142" s="264"/>
      <c r="E142" s="264"/>
      <c r="F142" s="264"/>
      <c r="G142" s="264"/>
      <c r="H142" s="264"/>
      <c r="I142" s="264"/>
      <c r="J142" s="257"/>
      <c r="K142" s="257"/>
    </row>
    <row r="143" spans="1:11" s="271" customFormat="1" x14ac:dyDescent="0.5">
      <c r="A143" s="264"/>
      <c r="B143" s="265"/>
      <c r="C143" s="264"/>
      <c r="D143" s="264"/>
      <c r="E143" s="264"/>
      <c r="F143" s="264"/>
      <c r="G143" s="264"/>
      <c r="H143" s="264"/>
      <c r="I143" s="264"/>
      <c r="J143" s="257"/>
      <c r="K143" s="257"/>
    </row>
    <row r="144" spans="1:11" s="271" customFormat="1" x14ac:dyDescent="0.5">
      <c r="A144" s="264"/>
      <c r="B144" s="265"/>
      <c r="C144" s="264"/>
      <c r="D144" s="264"/>
      <c r="E144" s="264"/>
      <c r="F144" s="264"/>
      <c r="G144" s="264"/>
      <c r="H144" s="264"/>
      <c r="I144" s="264"/>
      <c r="J144" s="257"/>
      <c r="K144" s="257"/>
    </row>
    <row r="145" spans="1:11" s="271" customFormat="1" x14ac:dyDescent="0.5">
      <c r="A145" s="264"/>
      <c r="B145" s="265"/>
      <c r="C145" s="264"/>
      <c r="D145" s="264"/>
      <c r="E145" s="264"/>
      <c r="F145" s="264"/>
      <c r="G145" s="264"/>
      <c r="H145" s="264"/>
      <c r="I145" s="264"/>
      <c r="J145" s="257"/>
      <c r="K145" s="257"/>
    </row>
    <row r="146" spans="1:11" s="271" customFormat="1" x14ac:dyDescent="0.5">
      <c r="A146" s="264"/>
      <c r="B146" s="265"/>
      <c r="C146" s="264"/>
      <c r="D146" s="264"/>
      <c r="E146" s="264"/>
      <c r="F146" s="264"/>
      <c r="G146" s="264"/>
      <c r="H146" s="264"/>
      <c r="I146" s="264"/>
      <c r="J146" s="257"/>
      <c r="K146" s="257"/>
    </row>
    <row r="147" spans="1:11" s="271" customFormat="1" x14ac:dyDescent="0.5">
      <c r="A147" s="264"/>
      <c r="B147" s="265"/>
      <c r="C147" s="264"/>
      <c r="D147" s="264"/>
      <c r="E147" s="264"/>
      <c r="F147" s="264"/>
      <c r="G147" s="264"/>
      <c r="H147" s="264"/>
      <c r="I147" s="264"/>
      <c r="J147" s="257"/>
      <c r="K147" s="257"/>
    </row>
    <row r="148" spans="1:11" s="271" customFormat="1" x14ac:dyDescent="0.5">
      <c r="A148" s="264"/>
      <c r="B148" s="265"/>
      <c r="C148" s="264"/>
      <c r="D148" s="264"/>
      <c r="E148" s="264"/>
      <c r="F148" s="264"/>
      <c r="G148" s="264"/>
      <c r="H148" s="264"/>
      <c r="I148" s="264"/>
      <c r="J148" s="257"/>
      <c r="K148" s="257"/>
    </row>
    <row r="149" spans="1:11" s="271" customFormat="1" x14ac:dyDescent="0.5">
      <c r="A149" s="264"/>
      <c r="B149" s="265"/>
      <c r="C149" s="264"/>
      <c r="D149" s="264"/>
      <c r="E149" s="264"/>
      <c r="F149" s="264"/>
      <c r="G149" s="264"/>
      <c r="H149" s="264"/>
      <c r="I149" s="264"/>
      <c r="J149" s="257"/>
      <c r="K149" s="257"/>
    </row>
    <row r="150" spans="1:11" s="271" customFormat="1" x14ac:dyDescent="0.5">
      <c r="A150" s="264"/>
      <c r="B150" s="265"/>
      <c r="C150" s="264"/>
      <c r="D150" s="264"/>
      <c r="E150" s="264"/>
      <c r="F150" s="264"/>
      <c r="G150" s="264"/>
      <c r="H150" s="264"/>
      <c r="I150" s="264"/>
      <c r="J150" s="257"/>
      <c r="K150" s="257"/>
    </row>
    <row r="151" spans="1:11" s="271" customFormat="1" x14ac:dyDescent="0.5">
      <c r="A151" s="264"/>
      <c r="B151" s="265"/>
      <c r="C151" s="264"/>
      <c r="D151" s="264"/>
      <c r="E151" s="264"/>
      <c r="F151" s="264"/>
      <c r="G151" s="264"/>
      <c r="H151" s="264"/>
      <c r="I151" s="264"/>
      <c r="J151" s="257"/>
      <c r="K151" s="257"/>
    </row>
    <row r="152" spans="1:11" s="271" customFormat="1" x14ac:dyDescent="0.5">
      <c r="A152" s="264"/>
      <c r="B152" s="265"/>
      <c r="C152" s="264"/>
      <c r="D152" s="264"/>
      <c r="E152" s="264"/>
      <c r="F152" s="264"/>
      <c r="G152" s="264"/>
      <c r="H152" s="264"/>
      <c r="I152" s="264"/>
      <c r="J152" s="257"/>
      <c r="K152" s="257"/>
    </row>
    <row r="153" spans="1:11" s="271" customFormat="1" x14ac:dyDescent="0.5">
      <c r="A153" s="264"/>
      <c r="B153" s="265"/>
      <c r="C153" s="264"/>
      <c r="D153" s="264"/>
      <c r="E153" s="264"/>
      <c r="F153" s="264"/>
      <c r="G153" s="264"/>
      <c r="H153" s="264"/>
      <c r="I153" s="264"/>
      <c r="J153" s="257"/>
      <c r="K153" s="257"/>
    </row>
    <row r="154" spans="1:11" s="271" customFormat="1" x14ac:dyDescent="0.5">
      <c r="A154" s="264"/>
      <c r="B154" s="265"/>
      <c r="C154" s="264"/>
      <c r="D154" s="264"/>
      <c r="E154" s="264"/>
      <c r="F154" s="264"/>
      <c r="G154" s="264"/>
      <c r="H154" s="264"/>
      <c r="I154" s="264"/>
      <c r="J154" s="257"/>
      <c r="K154" s="257"/>
    </row>
    <row r="155" spans="1:11" s="271" customFormat="1" x14ac:dyDescent="0.5">
      <c r="A155" s="264"/>
      <c r="B155" s="265"/>
      <c r="C155" s="264"/>
      <c r="D155" s="264"/>
      <c r="E155" s="264"/>
      <c r="F155" s="264"/>
      <c r="G155" s="264"/>
      <c r="H155" s="264"/>
      <c r="I155" s="264"/>
      <c r="J155" s="257"/>
      <c r="K155" s="257"/>
    </row>
    <row r="156" spans="1:11" s="271" customFormat="1" x14ac:dyDescent="0.5">
      <c r="A156" s="264"/>
      <c r="B156" s="265"/>
      <c r="C156" s="264"/>
      <c r="D156" s="264"/>
      <c r="E156" s="264"/>
      <c r="F156" s="264"/>
      <c r="G156" s="264"/>
      <c r="H156" s="264"/>
      <c r="I156" s="264"/>
      <c r="J156" s="257"/>
      <c r="K156" s="257"/>
    </row>
    <row r="157" spans="1:11" s="271" customFormat="1" x14ac:dyDescent="0.5">
      <c r="A157" s="264"/>
      <c r="B157" s="265"/>
      <c r="C157" s="264"/>
      <c r="D157" s="264"/>
      <c r="E157" s="264"/>
      <c r="F157" s="264"/>
      <c r="G157" s="264"/>
      <c r="H157" s="264"/>
      <c r="I157" s="264"/>
      <c r="J157" s="257"/>
      <c r="K157" s="257"/>
    </row>
    <row r="158" spans="1:11" s="271" customFormat="1" x14ac:dyDescent="0.5">
      <c r="A158" s="264"/>
      <c r="B158" s="265"/>
      <c r="C158" s="264"/>
      <c r="D158" s="264"/>
      <c r="E158" s="264"/>
      <c r="F158" s="264"/>
      <c r="G158" s="264"/>
      <c r="H158" s="264"/>
      <c r="I158" s="264"/>
      <c r="J158" s="257"/>
      <c r="K158" s="257"/>
    </row>
    <row r="159" spans="1:11" s="271" customFormat="1" x14ac:dyDescent="0.5">
      <c r="A159" s="264"/>
      <c r="B159" s="265"/>
      <c r="C159" s="264"/>
      <c r="D159" s="264"/>
      <c r="E159" s="264"/>
      <c r="F159" s="264"/>
      <c r="G159" s="264"/>
      <c r="H159" s="264"/>
      <c r="I159" s="264"/>
      <c r="J159" s="257"/>
      <c r="K159" s="257"/>
    </row>
    <row r="160" spans="1:11" s="271" customFormat="1" x14ac:dyDescent="0.5">
      <c r="A160" s="264"/>
      <c r="B160" s="265"/>
      <c r="C160" s="264"/>
      <c r="D160" s="264"/>
      <c r="E160" s="264"/>
      <c r="F160" s="264"/>
      <c r="G160" s="264"/>
      <c r="H160" s="264"/>
      <c r="I160" s="264"/>
      <c r="J160" s="257"/>
      <c r="K160" s="257"/>
    </row>
    <row r="161" spans="1:11" s="271" customFormat="1" x14ac:dyDescent="0.5">
      <c r="A161" s="264"/>
      <c r="B161" s="265"/>
      <c r="C161" s="264"/>
      <c r="D161" s="264"/>
      <c r="E161" s="264"/>
      <c r="F161" s="264"/>
      <c r="G161" s="264"/>
      <c r="H161" s="264"/>
      <c r="I161" s="264"/>
      <c r="J161" s="257"/>
      <c r="K161" s="257"/>
    </row>
    <row r="162" spans="1:11" s="271" customFormat="1" x14ac:dyDescent="0.5">
      <c r="A162" s="264"/>
      <c r="B162" s="265"/>
      <c r="C162" s="264"/>
      <c r="D162" s="264"/>
      <c r="E162" s="264"/>
      <c r="F162" s="264"/>
      <c r="G162" s="264"/>
      <c r="H162" s="264"/>
      <c r="I162" s="264"/>
      <c r="J162" s="257"/>
      <c r="K162" s="257"/>
    </row>
    <row r="163" spans="1:11" s="271" customFormat="1" x14ac:dyDescent="0.5">
      <c r="A163" s="264"/>
      <c r="B163" s="265"/>
      <c r="C163" s="264"/>
      <c r="D163" s="264"/>
      <c r="E163" s="264"/>
      <c r="F163" s="264"/>
      <c r="G163" s="264"/>
      <c r="H163" s="264"/>
      <c r="I163" s="264"/>
      <c r="J163" s="257"/>
      <c r="K163" s="257"/>
    </row>
    <row r="164" spans="1:11" s="271" customFormat="1" x14ac:dyDescent="0.5">
      <c r="A164" s="264"/>
      <c r="B164" s="265"/>
      <c r="C164" s="264"/>
      <c r="D164" s="264"/>
      <c r="E164" s="264"/>
      <c r="F164" s="264"/>
      <c r="G164" s="264"/>
      <c r="H164" s="264"/>
      <c r="I164" s="264"/>
      <c r="J164" s="257"/>
      <c r="K164" s="257"/>
    </row>
    <row r="165" spans="1:11" s="271" customFormat="1" x14ac:dyDescent="0.5">
      <c r="A165" s="264"/>
      <c r="B165" s="265"/>
      <c r="C165" s="264"/>
      <c r="D165" s="264"/>
      <c r="E165" s="264"/>
      <c r="F165" s="264"/>
      <c r="G165" s="264"/>
      <c r="H165" s="264"/>
      <c r="I165" s="264"/>
      <c r="J165" s="257"/>
      <c r="K165" s="257"/>
    </row>
    <row r="166" spans="1:11" s="271" customFormat="1" x14ac:dyDescent="0.5">
      <c r="A166" s="264"/>
      <c r="B166" s="265"/>
      <c r="C166" s="264"/>
      <c r="D166" s="264"/>
      <c r="E166" s="264"/>
      <c r="F166" s="264"/>
      <c r="G166" s="264"/>
      <c r="H166" s="264"/>
      <c r="I166" s="264"/>
      <c r="J166" s="257"/>
      <c r="K166" s="257"/>
    </row>
    <row r="167" spans="1:11" s="271" customFormat="1" x14ac:dyDescent="0.5">
      <c r="A167" s="264"/>
      <c r="B167" s="265"/>
      <c r="C167" s="264"/>
      <c r="D167" s="264"/>
      <c r="E167" s="264"/>
      <c r="F167" s="264"/>
      <c r="G167" s="264"/>
      <c r="H167" s="264"/>
      <c r="I167" s="264"/>
      <c r="J167" s="257"/>
      <c r="K167" s="257"/>
    </row>
    <row r="168" spans="1:11" s="271" customFormat="1" x14ac:dyDescent="0.5">
      <c r="A168" s="264"/>
      <c r="B168" s="265"/>
      <c r="C168" s="264"/>
      <c r="D168" s="264"/>
      <c r="E168" s="264"/>
      <c r="F168" s="264"/>
      <c r="G168" s="264"/>
      <c r="H168" s="264"/>
      <c r="I168" s="264"/>
      <c r="J168" s="257"/>
      <c r="K168" s="257"/>
    </row>
    <row r="169" spans="1:11" s="271" customFormat="1" x14ac:dyDescent="0.5">
      <c r="A169" s="264"/>
      <c r="B169" s="265"/>
      <c r="C169" s="264"/>
      <c r="D169" s="264"/>
      <c r="E169" s="264"/>
      <c r="F169" s="264"/>
      <c r="G169" s="264"/>
      <c r="H169" s="264"/>
      <c r="I169" s="264"/>
      <c r="J169" s="257"/>
      <c r="K169" s="257"/>
    </row>
    <row r="170" spans="1:11" s="271" customFormat="1" x14ac:dyDescent="0.5">
      <c r="A170" s="264"/>
      <c r="B170" s="265"/>
      <c r="C170" s="264"/>
      <c r="D170" s="264"/>
      <c r="E170" s="264"/>
      <c r="F170" s="264"/>
      <c r="G170" s="264"/>
      <c r="H170" s="264"/>
      <c r="I170" s="264"/>
      <c r="J170" s="257"/>
      <c r="K170" s="257"/>
    </row>
    <row r="171" spans="1:11" s="271" customFormat="1" x14ac:dyDescent="0.5">
      <c r="A171" s="264"/>
      <c r="B171" s="265"/>
      <c r="C171" s="264"/>
      <c r="D171" s="264"/>
      <c r="E171" s="264"/>
      <c r="F171" s="264"/>
      <c r="G171" s="264"/>
      <c r="H171" s="264"/>
      <c r="I171" s="264"/>
      <c r="J171" s="257"/>
      <c r="K171" s="257"/>
    </row>
    <row r="172" spans="1:11" s="271" customFormat="1" x14ac:dyDescent="0.5">
      <c r="A172" s="264"/>
      <c r="B172" s="265"/>
      <c r="C172" s="264"/>
      <c r="D172" s="264"/>
      <c r="E172" s="264"/>
      <c r="F172" s="264"/>
      <c r="G172" s="264"/>
      <c r="H172" s="264"/>
      <c r="I172" s="264"/>
      <c r="J172" s="257"/>
      <c r="K172" s="257"/>
    </row>
    <row r="173" spans="1:11" s="271" customFormat="1" x14ac:dyDescent="0.5">
      <c r="A173" s="264"/>
      <c r="B173" s="265"/>
      <c r="C173" s="264"/>
      <c r="D173" s="264"/>
      <c r="E173" s="264"/>
      <c r="F173" s="264"/>
      <c r="G173" s="264"/>
      <c r="H173" s="264"/>
      <c r="I173" s="264"/>
      <c r="J173" s="257"/>
      <c r="K173" s="257"/>
    </row>
    <row r="174" spans="1:11" s="271" customFormat="1" x14ac:dyDescent="0.5">
      <c r="A174" s="264"/>
      <c r="B174" s="265"/>
      <c r="C174" s="264"/>
      <c r="D174" s="264"/>
      <c r="E174" s="264"/>
      <c r="F174" s="264"/>
      <c r="G174" s="264"/>
      <c r="H174" s="264"/>
      <c r="I174" s="264"/>
      <c r="J174" s="257"/>
      <c r="K174" s="257"/>
    </row>
    <row r="175" spans="1:11" s="271" customFormat="1" x14ac:dyDescent="0.5">
      <c r="A175" s="264"/>
      <c r="B175" s="265"/>
      <c r="C175" s="264"/>
      <c r="D175" s="264"/>
      <c r="E175" s="264"/>
      <c r="F175" s="264"/>
      <c r="G175" s="264"/>
      <c r="H175" s="264"/>
      <c r="I175" s="264"/>
      <c r="J175" s="257"/>
      <c r="K175" s="257"/>
    </row>
    <row r="176" spans="1:11" s="271" customFormat="1" x14ac:dyDescent="0.5">
      <c r="A176" s="264"/>
      <c r="B176" s="265"/>
      <c r="C176" s="264"/>
      <c r="D176" s="264"/>
      <c r="E176" s="264"/>
      <c r="F176" s="264"/>
      <c r="G176" s="264"/>
      <c r="H176" s="264"/>
      <c r="I176" s="264"/>
      <c r="J176" s="257"/>
      <c r="K176" s="257"/>
    </row>
    <row r="177" spans="1:11" s="271" customFormat="1" x14ac:dyDescent="0.5">
      <c r="A177" s="264"/>
      <c r="B177" s="265"/>
      <c r="C177" s="264"/>
      <c r="D177" s="264"/>
      <c r="E177" s="264"/>
      <c r="F177" s="264"/>
      <c r="G177" s="264"/>
      <c r="H177" s="264"/>
      <c r="I177" s="264"/>
      <c r="J177" s="257"/>
      <c r="K177" s="257"/>
    </row>
    <row r="178" spans="1:11" s="271" customFormat="1" x14ac:dyDescent="0.5">
      <c r="A178" s="264"/>
      <c r="B178" s="265"/>
      <c r="C178" s="264"/>
      <c r="D178" s="264"/>
      <c r="E178" s="264"/>
      <c r="F178" s="264"/>
      <c r="G178" s="264"/>
      <c r="H178" s="264"/>
      <c r="I178" s="264"/>
      <c r="J178" s="257"/>
      <c r="K178" s="257"/>
    </row>
    <row r="179" spans="1:11" s="271" customFormat="1" x14ac:dyDescent="0.5">
      <c r="A179" s="264"/>
      <c r="B179" s="265"/>
      <c r="C179" s="264"/>
      <c r="D179" s="264"/>
      <c r="E179" s="264"/>
      <c r="F179" s="264"/>
      <c r="G179" s="264"/>
      <c r="H179" s="264"/>
      <c r="I179" s="264"/>
      <c r="J179" s="257"/>
      <c r="K179" s="257"/>
    </row>
    <row r="180" spans="1:11" s="271" customFormat="1" x14ac:dyDescent="0.5">
      <c r="A180" s="264"/>
      <c r="B180" s="265"/>
      <c r="C180" s="264"/>
      <c r="D180" s="264"/>
      <c r="E180" s="264"/>
      <c r="F180" s="264"/>
      <c r="G180" s="264"/>
      <c r="H180" s="264"/>
      <c r="I180" s="264"/>
      <c r="J180" s="257"/>
      <c r="K180" s="257"/>
    </row>
    <row r="181" spans="1:11" s="271" customFormat="1" x14ac:dyDescent="0.5">
      <c r="A181" s="264"/>
      <c r="B181" s="265"/>
      <c r="C181" s="264"/>
      <c r="D181" s="264"/>
      <c r="E181" s="264"/>
      <c r="F181" s="264"/>
      <c r="G181" s="264"/>
      <c r="H181" s="264"/>
      <c r="I181" s="264"/>
      <c r="J181" s="257"/>
      <c r="K181" s="257"/>
    </row>
    <row r="182" spans="1:11" s="271" customFormat="1" x14ac:dyDescent="0.5">
      <c r="A182" s="264"/>
      <c r="B182" s="265"/>
      <c r="C182" s="264"/>
      <c r="D182" s="264"/>
      <c r="E182" s="264"/>
      <c r="F182" s="264"/>
      <c r="G182" s="264"/>
      <c r="H182" s="264"/>
      <c r="I182" s="264"/>
      <c r="J182" s="257"/>
      <c r="K182" s="257"/>
    </row>
    <row r="183" spans="1:11" s="271" customFormat="1" x14ac:dyDescent="0.5">
      <c r="A183" s="264"/>
      <c r="B183" s="265"/>
      <c r="C183" s="264"/>
      <c r="D183" s="264"/>
      <c r="E183" s="264"/>
      <c r="F183" s="264"/>
      <c r="G183" s="264"/>
      <c r="H183" s="264"/>
      <c r="I183" s="264"/>
      <c r="J183" s="257"/>
      <c r="K183" s="257"/>
    </row>
    <row r="184" spans="1:11" s="271" customFormat="1" x14ac:dyDescent="0.5">
      <c r="A184" s="264"/>
      <c r="B184" s="265"/>
      <c r="C184" s="264"/>
      <c r="D184" s="264"/>
      <c r="E184" s="264"/>
      <c r="F184" s="264"/>
      <c r="G184" s="264"/>
      <c r="H184" s="264"/>
      <c r="I184" s="264"/>
      <c r="J184" s="257"/>
      <c r="K184" s="257"/>
    </row>
    <row r="185" spans="1:11" s="271" customFormat="1" x14ac:dyDescent="0.5">
      <c r="A185" s="264"/>
      <c r="B185" s="265"/>
      <c r="C185" s="264"/>
      <c r="D185" s="264"/>
      <c r="E185" s="264"/>
      <c r="F185" s="264"/>
      <c r="G185" s="264"/>
      <c r="H185" s="264"/>
      <c r="I185" s="264"/>
      <c r="J185" s="257"/>
      <c r="K185" s="257"/>
    </row>
    <row r="186" spans="1:11" s="271" customFormat="1" x14ac:dyDescent="0.5">
      <c r="A186" s="264"/>
      <c r="B186" s="265"/>
      <c r="C186" s="264"/>
      <c r="D186" s="264"/>
      <c r="E186" s="264"/>
      <c r="F186" s="264"/>
      <c r="G186" s="264"/>
      <c r="H186" s="264"/>
      <c r="I186" s="264"/>
      <c r="J186" s="257"/>
      <c r="K186" s="257"/>
    </row>
    <row r="187" spans="1:11" s="271" customFormat="1" x14ac:dyDescent="0.5">
      <c r="A187" s="264"/>
      <c r="B187" s="265"/>
      <c r="C187" s="264"/>
      <c r="D187" s="264"/>
      <c r="E187" s="264"/>
      <c r="F187" s="264"/>
      <c r="G187" s="264"/>
      <c r="H187" s="264"/>
      <c r="I187" s="264"/>
      <c r="J187" s="257"/>
      <c r="K187" s="257"/>
    </row>
    <row r="188" spans="1:11" s="271" customFormat="1" x14ac:dyDescent="0.5">
      <c r="A188" s="264"/>
      <c r="B188" s="265"/>
      <c r="C188" s="264"/>
      <c r="D188" s="264"/>
      <c r="E188" s="264"/>
      <c r="F188" s="264"/>
      <c r="G188" s="264"/>
      <c r="H188" s="264"/>
      <c r="I188" s="264"/>
      <c r="J188" s="257"/>
      <c r="K188" s="257"/>
    </row>
    <row r="189" spans="1:11" s="271" customFormat="1" x14ac:dyDescent="0.5">
      <c r="A189" s="264"/>
      <c r="B189" s="265"/>
      <c r="C189" s="264"/>
      <c r="D189" s="264"/>
      <c r="E189" s="264"/>
      <c r="F189" s="264"/>
      <c r="G189" s="264"/>
      <c r="H189" s="264"/>
      <c r="I189" s="264"/>
      <c r="J189" s="257"/>
      <c r="K189" s="257"/>
    </row>
    <row r="190" spans="1:11" s="271" customFormat="1" x14ac:dyDescent="0.5">
      <c r="A190" s="264"/>
      <c r="B190" s="265"/>
      <c r="C190" s="264"/>
      <c r="D190" s="264"/>
      <c r="E190" s="264"/>
      <c r="F190" s="264"/>
      <c r="G190" s="264"/>
      <c r="H190" s="264"/>
      <c r="I190" s="264"/>
      <c r="J190" s="257"/>
      <c r="K190" s="257"/>
    </row>
    <row r="191" spans="1:11" s="271" customFormat="1" x14ac:dyDescent="0.5">
      <c r="A191" s="264"/>
      <c r="B191" s="265"/>
      <c r="C191" s="264"/>
      <c r="D191" s="264"/>
      <c r="E191" s="264"/>
      <c r="F191" s="264"/>
      <c r="G191" s="264"/>
      <c r="H191" s="264"/>
      <c r="I191" s="264"/>
      <c r="J191" s="257"/>
      <c r="K191" s="257"/>
    </row>
    <row r="192" spans="1:11" s="271" customFormat="1" x14ac:dyDescent="0.5">
      <c r="A192" s="264"/>
      <c r="B192" s="265"/>
      <c r="C192" s="264"/>
      <c r="D192" s="264"/>
      <c r="E192" s="264"/>
      <c r="F192" s="264"/>
      <c r="G192" s="264"/>
      <c r="H192" s="264"/>
      <c r="I192" s="264"/>
      <c r="J192" s="257"/>
      <c r="K192" s="257"/>
    </row>
    <row r="193" spans="1:11" s="271" customFormat="1" x14ac:dyDescent="0.5">
      <c r="A193" s="264"/>
      <c r="B193" s="265"/>
      <c r="C193" s="264"/>
      <c r="D193" s="264"/>
      <c r="E193" s="264"/>
      <c r="F193" s="264"/>
      <c r="G193" s="264"/>
      <c r="H193" s="264"/>
      <c r="I193" s="264"/>
      <c r="J193" s="257"/>
      <c r="K193" s="257"/>
    </row>
    <row r="194" spans="1:11" s="271" customFormat="1" x14ac:dyDescent="0.5">
      <c r="A194" s="264"/>
      <c r="B194" s="265"/>
      <c r="C194" s="264"/>
      <c r="D194" s="264"/>
      <c r="E194" s="264"/>
      <c r="F194" s="264"/>
      <c r="G194" s="264"/>
      <c r="H194" s="264"/>
      <c r="I194" s="264"/>
      <c r="J194" s="257"/>
      <c r="K194" s="257"/>
    </row>
    <row r="195" spans="1:11" s="271" customFormat="1" x14ac:dyDescent="0.5">
      <c r="A195" s="264"/>
      <c r="B195" s="265"/>
      <c r="C195" s="264"/>
      <c r="D195" s="264"/>
      <c r="E195" s="264"/>
      <c r="F195" s="264"/>
      <c r="G195" s="264"/>
      <c r="H195" s="264"/>
      <c r="I195" s="264"/>
      <c r="J195" s="257"/>
      <c r="K195" s="257"/>
    </row>
    <row r="196" spans="1:11" s="271" customFormat="1" x14ac:dyDescent="0.5">
      <c r="A196" s="264"/>
      <c r="B196" s="265"/>
      <c r="C196" s="264"/>
      <c r="D196" s="264"/>
      <c r="E196" s="264"/>
      <c r="F196" s="264"/>
      <c r="G196" s="264"/>
      <c r="H196" s="264"/>
      <c r="I196" s="264"/>
      <c r="J196" s="257"/>
      <c r="K196" s="257"/>
    </row>
    <row r="197" spans="1:11" s="271" customFormat="1" x14ac:dyDescent="0.5">
      <c r="A197" s="264"/>
      <c r="B197" s="265"/>
      <c r="C197" s="264"/>
      <c r="D197" s="264"/>
      <c r="E197" s="264"/>
      <c r="F197" s="264"/>
      <c r="G197" s="264"/>
      <c r="H197" s="264"/>
      <c r="I197" s="264"/>
      <c r="J197" s="257"/>
      <c r="K197" s="257"/>
    </row>
    <row r="198" spans="1:11" s="271" customFormat="1" x14ac:dyDescent="0.5">
      <c r="A198" s="264"/>
      <c r="B198" s="265"/>
      <c r="C198" s="264"/>
      <c r="D198" s="264"/>
      <c r="E198" s="264"/>
      <c r="F198" s="264"/>
      <c r="G198" s="264"/>
      <c r="H198" s="264"/>
      <c r="I198" s="264"/>
      <c r="J198" s="257"/>
      <c r="K198" s="257"/>
    </row>
    <row r="199" spans="1:11" s="271" customFormat="1" x14ac:dyDescent="0.5">
      <c r="A199" s="264"/>
      <c r="B199" s="265"/>
      <c r="C199" s="264"/>
      <c r="D199" s="264"/>
      <c r="E199" s="264"/>
      <c r="F199" s="264"/>
      <c r="G199" s="264"/>
      <c r="H199" s="264"/>
      <c r="I199" s="264"/>
      <c r="J199" s="257"/>
      <c r="K199" s="257"/>
    </row>
    <row r="200" spans="1:11" s="271" customFormat="1" x14ac:dyDescent="0.5">
      <c r="A200" s="264"/>
      <c r="B200" s="265"/>
      <c r="C200" s="264"/>
      <c r="D200" s="264"/>
      <c r="E200" s="264"/>
      <c r="F200" s="264"/>
      <c r="G200" s="264"/>
      <c r="H200" s="264"/>
      <c r="I200" s="264"/>
      <c r="J200" s="257"/>
      <c r="K200" s="257"/>
    </row>
    <row r="201" spans="1:11" s="271" customFormat="1" x14ac:dyDescent="0.5">
      <c r="A201" s="264"/>
      <c r="B201" s="265"/>
      <c r="C201" s="264"/>
      <c r="D201" s="264"/>
      <c r="E201" s="264"/>
      <c r="F201" s="264"/>
      <c r="G201" s="264"/>
      <c r="H201" s="264"/>
      <c r="I201" s="264"/>
      <c r="J201" s="257"/>
      <c r="K201" s="257"/>
    </row>
    <row r="202" spans="1:11" s="271" customFormat="1" x14ac:dyDescent="0.5">
      <c r="A202" s="264"/>
      <c r="B202" s="265"/>
      <c r="C202" s="264"/>
      <c r="D202" s="264"/>
      <c r="E202" s="264"/>
      <c r="F202" s="264"/>
      <c r="G202" s="264"/>
      <c r="H202" s="264"/>
      <c r="I202" s="264"/>
      <c r="J202" s="257"/>
      <c r="K202" s="257"/>
    </row>
    <row r="203" spans="1:11" s="271" customFormat="1" x14ac:dyDescent="0.5">
      <c r="A203" s="264"/>
      <c r="B203" s="265"/>
      <c r="C203" s="264"/>
      <c r="D203" s="264"/>
      <c r="E203" s="264"/>
      <c r="F203" s="264"/>
      <c r="G203" s="264"/>
      <c r="H203" s="264"/>
      <c r="I203" s="264"/>
      <c r="J203" s="257"/>
      <c r="K203" s="257"/>
    </row>
    <row r="204" spans="1:11" s="271" customFormat="1" x14ac:dyDescent="0.5">
      <c r="A204" s="264"/>
      <c r="B204" s="265"/>
      <c r="C204" s="264"/>
      <c r="D204" s="264"/>
      <c r="E204" s="264"/>
      <c r="F204" s="264"/>
      <c r="G204" s="264"/>
      <c r="H204" s="264"/>
      <c r="I204" s="264"/>
      <c r="J204" s="257"/>
      <c r="K204" s="257"/>
    </row>
    <row r="205" spans="1:11" s="271" customFormat="1" x14ac:dyDescent="0.5">
      <c r="A205" s="264"/>
      <c r="B205" s="265"/>
      <c r="C205" s="264"/>
      <c r="D205" s="264"/>
      <c r="E205" s="264"/>
      <c r="F205" s="264"/>
      <c r="G205" s="264"/>
      <c r="H205" s="264"/>
      <c r="I205" s="264"/>
      <c r="J205" s="257"/>
      <c r="K205" s="257"/>
    </row>
    <row r="206" spans="1:11" s="271" customFormat="1" x14ac:dyDescent="0.5">
      <c r="A206" s="264"/>
      <c r="B206" s="265"/>
      <c r="C206" s="264"/>
      <c r="D206" s="264"/>
      <c r="E206" s="264"/>
      <c r="F206" s="264"/>
      <c r="G206" s="264"/>
      <c r="H206" s="264"/>
      <c r="I206" s="264"/>
      <c r="J206" s="257"/>
      <c r="K206" s="257"/>
    </row>
    <row r="207" spans="1:11" s="271" customFormat="1" x14ac:dyDescent="0.5">
      <c r="A207" s="264"/>
      <c r="B207" s="265"/>
      <c r="C207" s="264"/>
      <c r="D207" s="264"/>
      <c r="E207" s="264"/>
      <c r="F207" s="264"/>
      <c r="G207" s="264"/>
      <c r="H207" s="264"/>
      <c r="I207" s="264"/>
      <c r="J207" s="257"/>
      <c r="K207" s="257"/>
    </row>
    <row r="208" spans="1:11" s="271" customFormat="1" x14ac:dyDescent="0.5">
      <c r="A208" s="264"/>
      <c r="B208" s="265"/>
      <c r="C208" s="264"/>
      <c r="D208" s="264"/>
      <c r="E208" s="264"/>
      <c r="F208" s="264"/>
      <c r="G208" s="264"/>
      <c r="H208" s="264"/>
      <c r="I208" s="264"/>
      <c r="J208" s="257"/>
      <c r="K208" s="257"/>
    </row>
    <row r="209" spans="1:11" s="271" customFormat="1" x14ac:dyDescent="0.5">
      <c r="A209" s="264"/>
      <c r="B209" s="265"/>
      <c r="C209" s="264"/>
      <c r="D209" s="264"/>
      <c r="E209" s="264"/>
      <c r="F209" s="264"/>
      <c r="G209" s="264"/>
      <c r="H209" s="264"/>
      <c r="I209" s="264"/>
      <c r="J209" s="257"/>
      <c r="K209" s="257"/>
    </row>
    <row r="210" spans="1:11" s="271" customFormat="1" x14ac:dyDescent="0.5">
      <c r="A210" s="264"/>
      <c r="B210" s="265"/>
      <c r="C210" s="264"/>
      <c r="D210" s="264"/>
      <c r="E210" s="264"/>
      <c r="F210" s="264"/>
      <c r="G210" s="264"/>
      <c r="H210" s="264"/>
      <c r="I210" s="264"/>
      <c r="J210" s="257"/>
      <c r="K210" s="257"/>
    </row>
    <row r="211" spans="1:11" s="271" customFormat="1" x14ac:dyDescent="0.5">
      <c r="A211" s="264"/>
      <c r="B211" s="265"/>
      <c r="C211" s="264"/>
      <c r="D211" s="264"/>
      <c r="E211" s="264"/>
      <c r="F211" s="264"/>
      <c r="G211" s="264"/>
      <c r="H211" s="264"/>
      <c r="I211" s="264"/>
      <c r="J211" s="257"/>
      <c r="K211" s="257"/>
    </row>
    <row r="212" spans="1:11" s="271" customFormat="1" x14ac:dyDescent="0.5">
      <c r="A212" s="264"/>
      <c r="B212" s="265"/>
      <c r="C212" s="264"/>
      <c r="D212" s="264"/>
      <c r="E212" s="264"/>
      <c r="F212" s="264"/>
      <c r="G212" s="264"/>
      <c r="H212" s="264"/>
      <c r="I212" s="264"/>
      <c r="J212" s="257"/>
      <c r="K212" s="257"/>
    </row>
    <row r="213" spans="1:11" s="271" customFormat="1" x14ac:dyDescent="0.5">
      <c r="A213" s="264"/>
      <c r="B213" s="265"/>
      <c r="C213" s="264"/>
      <c r="D213" s="264"/>
      <c r="E213" s="264"/>
      <c r="F213" s="264"/>
      <c r="G213" s="264"/>
      <c r="H213" s="264"/>
      <c r="I213" s="264"/>
      <c r="J213" s="257"/>
      <c r="K213" s="257"/>
    </row>
  </sheetData>
  <mergeCells count="5">
    <mergeCell ref="B1:B2"/>
    <mergeCell ref="C1:C2"/>
    <mergeCell ref="D1:D2"/>
    <mergeCell ref="E1:G1"/>
    <mergeCell ref="H1:H2"/>
  </mergeCells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FF00"/>
  </sheetPr>
  <dimension ref="A1:L213"/>
  <sheetViews>
    <sheetView tabSelected="1" topLeftCell="A79" workbookViewId="0">
      <selection activeCell="K89" sqref="K89"/>
    </sheetView>
  </sheetViews>
  <sheetFormatPr defaultRowHeight="21.75" x14ac:dyDescent="0.5"/>
  <cols>
    <col min="1" max="1" width="14.5703125" style="271" customWidth="1"/>
    <col min="2" max="2" width="33.5703125" style="271" customWidth="1"/>
    <col min="3" max="3" width="15.140625" style="271" customWidth="1"/>
    <col min="4" max="5" width="11.140625" style="271" customWidth="1"/>
    <col min="6" max="6" width="11" style="271" customWidth="1"/>
    <col min="7" max="7" width="10.5703125" style="271" customWidth="1"/>
    <col min="8" max="9" width="11.42578125" style="271" customWidth="1"/>
    <col min="10" max="10" width="13.28515625" style="257" customWidth="1"/>
    <col min="11" max="11" width="12.42578125" style="257" customWidth="1"/>
    <col min="12" max="16384" width="9.140625" style="257"/>
  </cols>
  <sheetData>
    <row r="1" spans="1:9" x14ac:dyDescent="0.5">
      <c r="A1" s="254"/>
      <c r="B1" s="1020" t="s">
        <v>1</v>
      </c>
      <c r="C1" s="1020" t="s">
        <v>312</v>
      </c>
      <c r="D1" s="1020" t="s">
        <v>3</v>
      </c>
      <c r="E1" s="1022" t="s">
        <v>313</v>
      </c>
      <c r="F1" s="1023"/>
      <c r="G1" s="1024"/>
      <c r="H1" s="1020" t="s">
        <v>312</v>
      </c>
      <c r="I1" s="256"/>
    </row>
    <row r="2" spans="1:9" x14ac:dyDescent="0.5">
      <c r="A2" s="258"/>
      <c r="B2" s="1021"/>
      <c r="C2" s="1021"/>
      <c r="D2" s="1021"/>
      <c r="E2" s="260" t="s">
        <v>314</v>
      </c>
      <c r="F2" s="260" t="s">
        <v>315</v>
      </c>
      <c r="G2" s="260" t="s">
        <v>316</v>
      </c>
      <c r="H2" s="1021"/>
      <c r="I2" s="259"/>
    </row>
    <row r="3" spans="1:9" ht="23.25" x14ac:dyDescent="0.5">
      <c r="A3" s="261"/>
      <c r="B3" s="262" t="s">
        <v>496</v>
      </c>
      <c r="C3" s="263"/>
      <c r="D3" s="255" t="s">
        <v>318</v>
      </c>
      <c r="E3" s="261"/>
      <c r="F3" s="261"/>
      <c r="G3" s="261"/>
      <c r="H3" s="254"/>
      <c r="I3" s="254"/>
    </row>
    <row r="4" spans="1:9" x14ac:dyDescent="0.5">
      <c r="A4" s="264"/>
      <c r="B4" s="265" t="s">
        <v>319</v>
      </c>
      <c r="C4" s="264"/>
      <c r="D4" s="266" t="s">
        <v>318</v>
      </c>
      <c r="E4" s="264">
        <v>1</v>
      </c>
      <c r="F4" s="264">
        <v>1</v>
      </c>
      <c r="G4" s="264">
        <v>1</v>
      </c>
      <c r="H4" s="264">
        <f t="shared" ref="H4:H14" si="0">C4*E4*F4*G4</f>
        <v>0</v>
      </c>
      <c r="I4" s="266" t="s">
        <v>320</v>
      </c>
    </row>
    <row r="5" spans="1:9" x14ac:dyDescent="0.5">
      <c r="A5" s="264"/>
      <c r="B5" s="265" t="s">
        <v>321</v>
      </c>
      <c r="C5" s="264">
        <v>90</v>
      </c>
      <c r="D5" s="267" t="s">
        <v>328</v>
      </c>
      <c r="E5" s="264">
        <v>0.4</v>
      </c>
      <c r="F5" s="264">
        <v>1</v>
      </c>
      <c r="G5" s="264">
        <f>0.65+0.17</f>
        <v>0.82000000000000006</v>
      </c>
      <c r="H5" s="268">
        <f t="shared" si="0"/>
        <v>29.520000000000003</v>
      </c>
      <c r="I5" s="267" t="s">
        <v>43</v>
      </c>
    </row>
    <row r="6" spans="1:9" x14ac:dyDescent="0.5">
      <c r="A6" s="264"/>
      <c r="B6" s="265" t="s">
        <v>322</v>
      </c>
      <c r="C6" s="264">
        <v>90</v>
      </c>
      <c r="D6" s="267" t="s">
        <v>328</v>
      </c>
      <c r="E6" s="264">
        <v>0.4</v>
      </c>
      <c r="F6" s="264">
        <v>1</v>
      </c>
      <c r="G6" s="264">
        <v>0.05</v>
      </c>
      <c r="H6" s="268">
        <f t="shared" si="0"/>
        <v>1.8</v>
      </c>
      <c r="I6" s="267" t="s">
        <v>43</v>
      </c>
    </row>
    <row r="7" spans="1:9" x14ac:dyDescent="0.5">
      <c r="A7" s="264"/>
      <c r="B7" s="265" t="s">
        <v>323</v>
      </c>
      <c r="C7" s="264"/>
      <c r="D7" s="269" t="s">
        <v>46</v>
      </c>
      <c r="E7" s="264">
        <v>1.25</v>
      </c>
      <c r="F7" s="264">
        <v>1.25</v>
      </c>
      <c r="G7" s="264">
        <v>0.05</v>
      </c>
      <c r="H7" s="268">
        <f t="shared" si="0"/>
        <v>0</v>
      </c>
      <c r="I7" s="267" t="s">
        <v>43</v>
      </c>
    </row>
    <row r="8" spans="1:9" x14ac:dyDescent="0.5">
      <c r="A8" s="264"/>
      <c r="B8" s="265" t="s">
        <v>324</v>
      </c>
      <c r="C8" s="264">
        <v>90</v>
      </c>
      <c r="D8" s="266" t="s">
        <v>318</v>
      </c>
      <c r="E8" s="264">
        <v>0.1076</v>
      </c>
      <c r="F8" s="264">
        <v>1</v>
      </c>
      <c r="G8" s="264">
        <v>1</v>
      </c>
      <c r="H8" s="268">
        <f>(C8*E8*F8*G8)</f>
        <v>9.6839999999999993</v>
      </c>
      <c r="I8" s="267" t="s">
        <v>43</v>
      </c>
    </row>
    <row r="9" spans="1:9" x14ac:dyDescent="0.5">
      <c r="A9" s="264"/>
      <c r="B9" s="265" t="s">
        <v>325</v>
      </c>
      <c r="C9" s="264"/>
      <c r="D9" s="269"/>
      <c r="E9" s="264"/>
      <c r="F9" s="264"/>
      <c r="G9" s="264"/>
      <c r="H9" s="268"/>
      <c r="I9" s="268"/>
    </row>
    <row r="10" spans="1:9" x14ac:dyDescent="0.5">
      <c r="A10" s="264"/>
      <c r="B10" s="265" t="s">
        <v>326</v>
      </c>
      <c r="C10" s="264"/>
      <c r="D10" s="266" t="s">
        <v>46</v>
      </c>
      <c r="E10" s="264">
        <v>1.5</v>
      </c>
      <c r="F10" s="264">
        <v>4</v>
      </c>
      <c r="G10" s="264">
        <v>2</v>
      </c>
      <c r="H10" s="268">
        <f>(C10*E10*F10*G10)</f>
        <v>0</v>
      </c>
      <c r="I10" s="268"/>
    </row>
    <row r="11" spans="1:9" x14ac:dyDescent="0.5">
      <c r="A11" s="264"/>
      <c r="B11" s="265" t="s">
        <v>327</v>
      </c>
      <c r="C11" s="264"/>
      <c r="D11" s="266" t="s">
        <v>46</v>
      </c>
      <c r="E11" s="264">
        <v>15</v>
      </c>
      <c r="F11" s="264">
        <v>1</v>
      </c>
      <c r="G11" s="264">
        <v>1</v>
      </c>
      <c r="H11" s="268">
        <f>(C11*E11*F11*G11)</f>
        <v>0</v>
      </c>
      <c r="I11" s="267" t="s">
        <v>328</v>
      </c>
    </row>
    <row r="12" spans="1:9" x14ac:dyDescent="0.5">
      <c r="A12" s="264"/>
      <c r="B12" s="265" t="s">
        <v>329</v>
      </c>
      <c r="C12" s="264"/>
      <c r="D12" s="266" t="s">
        <v>46</v>
      </c>
      <c r="E12" s="264">
        <v>9</v>
      </c>
      <c r="F12" s="264">
        <v>1.25</v>
      </c>
      <c r="G12" s="264">
        <v>2</v>
      </c>
      <c r="H12" s="268">
        <f t="shared" si="0"/>
        <v>0</v>
      </c>
      <c r="I12" s="267" t="s">
        <v>328</v>
      </c>
    </row>
    <row r="13" spans="1:9" x14ac:dyDescent="0.5">
      <c r="A13" s="264"/>
      <c r="B13" s="265" t="s">
        <v>330</v>
      </c>
      <c r="C13" s="264">
        <v>90</v>
      </c>
      <c r="D13" s="266" t="s">
        <v>46</v>
      </c>
      <c r="E13" s="264">
        <v>10.67</v>
      </c>
      <c r="F13" s="264">
        <v>16</v>
      </c>
      <c r="G13" s="264">
        <v>1</v>
      </c>
      <c r="H13" s="268">
        <f>(C13*E13)+(C13*F13)</f>
        <v>2400.3000000000002</v>
      </c>
      <c r="I13" s="267" t="s">
        <v>328</v>
      </c>
    </row>
    <row r="14" spans="1:9" x14ac:dyDescent="0.5">
      <c r="A14" s="264"/>
      <c r="B14" s="265" t="s">
        <v>331</v>
      </c>
      <c r="C14" s="264">
        <v>90</v>
      </c>
      <c r="D14" s="266" t="s">
        <v>46</v>
      </c>
      <c r="E14" s="264">
        <v>1</v>
      </c>
      <c r="F14" s="264">
        <v>2.76</v>
      </c>
      <c r="G14" s="264">
        <v>1</v>
      </c>
      <c r="H14" s="268">
        <f t="shared" si="0"/>
        <v>248.39999999999998</v>
      </c>
      <c r="I14" s="267" t="s">
        <v>17</v>
      </c>
    </row>
    <row r="15" spans="1:9" ht="23.25" x14ac:dyDescent="0.5">
      <c r="A15" s="264"/>
      <c r="B15" s="270" t="s">
        <v>337</v>
      </c>
      <c r="C15" s="264"/>
      <c r="D15" s="264"/>
      <c r="E15" s="264"/>
      <c r="F15" s="264"/>
      <c r="G15" s="264"/>
      <c r="H15" s="264"/>
      <c r="I15" s="264"/>
    </row>
    <row r="16" spans="1:9" x14ac:dyDescent="0.5">
      <c r="A16" s="264"/>
      <c r="B16" s="265" t="s">
        <v>325</v>
      </c>
      <c r="C16" s="264"/>
      <c r="D16" s="264"/>
      <c r="E16" s="264"/>
      <c r="F16" s="264"/>
      <c r="G16" s="264"/>
      <c r="H16" s="264"/>
      <c r="I16" s="264"/>
    </row>
    <row r="17" spans="1:9" x14ac:dyDescent="0.5">
      <c r="A17" s="264"/>
      <c r="B17" s="265" t="s">
        <v>332</v>
      </c>
      <c r="C17" s="264"/>
      <c r="D17" s="264"/>
      <c r="E17" s="264"/>
      <c r="F17" s="264"/>
      <c r="G17" s="264"/>
      <c r="H17" s="264"/>
      <c r="I17" s="264"/>
    </row>
    <row r="18" spans="1:9" x14ac:dyDescent="0.5">
      <c r="A18" s="264"/>
      <c r="B18" s="265" t="s">
        <v>326</v>
      </c>
      <c r="C18" s="264"/>
      <c r="D18" s="265" t="s">
        <v>320</v>
      </c>
      <c r="E18" s="264">
        <v>0</v>
      </c>
      <c r="F18" s="264">
        <v>1</v>
      </c>
      <c r="G18" s="264">
        <v>4</v>
      </c>
      <c r="H18" s="268">
        <f>C18*E18*F18*G18</f>
        <v>0</v>
      </c>
      <c r="I18" s="267" t="s">
        <v>328</v>
      </c>
    </row>
    <row r="19" spans="1:9" x14ac:dyDescent="0.5">
      <c r="A19" s="264"/>
      <c r="B19" s="265" t="s">
        <v>327</v>
      </c>
      <c r="C19" s="264"/>
      <c r="D19" s="265" t="s">
        <v>320</v>
      </c>
      <c r="E19" s="264">
        <v>3.4</v>
      </c>
      <c r="F19" s="264">
        <v>1</v>
      </c>
      <c r="G19" s="264">
        <v>4</v>
      </c>
      <c r="H19" s="268">
        <f>C19*E19*F19*G19</f>
        <v>0</v>
      </c>
      <c r="I19" s="267" t="s">
        <v>328</v>
      </c>
    </row>
    <row r="20" spans="1:9" x14ac:dyDescent="0.5">
      <c r="A20" s="264"/>
      <c r="B20" s="265" t="s">
        <v>329</v>
      </c>
      <c r="C20" s="264"/>
      <c r="D20" s="265" t="s">
        <v>320</v>
      </c>
      <c r="E20" s="264"/>
      <c r="F20" s="264"/>
      <c r="G20" s="264"/>
      <c r="H20" s="264"/>
      <c r="I20" s="267" t="s">
        <v>328</v>
      </c>
    </row>
    <row r="21" spans="1:9" x14ac:dyDescent="0.5">
      <c r="A21" s="264"/>
      <c r="B21" s="265" t="s">
        <v>330</v>
      </c>
      <c r="C21" s="264"/>
      <c r="D21" s="265" t="s">
        <v>320</v>
      </c>
      <c r="E21" s="264">
        <v>7.33</v>
      </c>
      <c r="F21" s="264">
        <v>0.8</v>
      </c>
      <c r="G21" s="264">
        <v>1</v>
      </c>
      <c r="H21" s="268">
        <f>C21*E21*F21*G21</f>
        <v>0</v>
      </c>
      <c r="I21" s="267" t="s">
        <v>328</v>
      </c>
    </row>
    <row r="22" spans="1:9" x14ac:dyDescent="0.5">
      <c r="A22" s="264"/>
      <c r="B22" s="265" t="s">
        <v>324</v>
      </c>
      <c r="C22" s="264"/>
      <c r="D22" s="265" t="s">
        <v>320</v>
      </c>
      <c r="E22" s="264">
        <v>0.25</v>
      </c>
      <c r="F22" s="264">
        <v>0.25</v>
      </c>
      <c r="G22" s="264">
        <v>1.1000000000000001</v>
      </c>
      <c r="H22" s="268">
        <f>C22*E22*F22*G22</f>
        <v>0</v>
      </c>
      <c r="I22" s="267" t="s">
        <v>328</v>
      </c>
    </row>
    <row r="23" spans="1:9" x14ac:dyDescent="0.5">
      <c r="A23" s="264"/>
      <c r="B23" s="265" t="s">
        <v>331</v>
      </c>
      <c r="C23" s="264"/>
      <c r="D23" s="265" t="s">
        <v>320</v>
      </c>
      <c r="E23" s="264">
        <v>0.25</v>
      </c>
      <c r="F23" s="264">
        <v>1.1000000000000001</v>
      </c>
      <c r="G23" s="264">
        <v>4</v>
      </c>
      <c r="H23" s="268">
        <f>C23*E23*F23*G23</f>
        <v>0</v>
      </c>
      <c r="I23" s="267" t="s">
        <v>17</v>
      </c>
    </row>
    <row r="24" spans="1:9" ht="23.25" x14ac:dyDescent="0.5">
      <c r="A24" s="264"/>
      <c r="B24" s="270" t="s">
        <v>338</v>
      </c>
      <c r="C24" s="264"/>
      <c r="D24" s="264"/>
      <c r="E24" s="264"/>
      <c r="F24" s="264"/>
      <c r="G24" s="264"/>
      <c r="H24" s="264"/>
      <c r="I24" s="264"/>
    </row>
    <row r="25" spans="1:9" x14ac:dyDescent="0.5">
      <c r="A25" s="264"/>
      <c r="B25" s="265" t="s">
        <v>325</v>
      </c>
      <c r="C25" s="264"/>
      <c r="D25" s="264"/>
      <c r="E25" s="264"/>
      <c r="F25" s="264"/>
      <c r="G25" s="264"/>
      <c r="H25" s="264"/>
      <c r="I25" s="264"/>
    </row>
    <row r="26" spans="1:9" x14ac:dyDescent="0.5">
      <c r="A26" s="264"/>
      <c r="B26" s="265" t="s">
        <v>332</v>
      </c>
      <c r="C26" s="264"/>
      <c r="D26" s="264"/>
      <c r="E26" s="264"/>
      <c r="F26" s="264"/>
      <c r="G26" s="264"/>
      <c r="H26" s="264"/>
      <c r="I26" s="264"/>
    </row>
    <row r="27" spans="1:9" x14ac:dyDescent="0.5">
      <c r="A27" s="264"/>
      <c r="B27" s="265" t="s">
        <v>326</v>
      </c>
      <c r="C27" s="264"/>
      <c r="D27" s="265" t="s">
        <v>320</v>
      </c>
      <c r="E27" s="264"/>
      <c r="F27" s="264"/>
      <c r="G27" s="264"/>
      <c r="H27" s="268"/>
      <c r="I27" s="267" t="s">
        <v>328</v>
      </c>
    </row>
    <row r="28" spans="1:9" x14ac:dyDescent="0.5">
      <c r="A28" s="264"/>
      <c r="B28" s="265" t="s">
        <v>327</v>
      </c>
      <c r="C28" s="264"/>
      <c r="D28" s="265" t="s">
        <v>320</v>
      </c>
      <c r="E28" s="264">
        <v>2.35</v>
      </c>
      <c r="F28" s="264">
        <v>4</v>
      </c>
      <c r="G28" s="264">
        <v>1</v>
      </c>
      <c r="H28" s="268">
        <f>C28*E28*F28*G28</f>
        <v>0</v>
      </c>
      <c r="I28" s="267" t="s">
        <v>328</v>
      </c>
    </row>
    <row r="29" spans="1:9" x14ac:dyDescent="0.5">
      <c r="A29" s="264"/>
      <c r="B29" s="265" t="s">
        <v>329</v>
      </c>
      <c r="C29" s="264"/>
      <c r="D29" s="265" t="s">
        <v>320</v>
      </c>
      <c r="E29" s="264"/>
      <c r="F29" s="264"/>
      <c r="G29" s="264"/>
      <c r="H29" s="268">
        <f>C29*E29*F29*G29</f>
        <v>0</v>
      </c>
      <c r="I29" s="267" t="s">
        <v>328</v>
      </c>
    </row>
    <row r="30" spans="1:9" x14ac:dyDescent="0.5">
      <c r="A30" s="264"/>
      <c r="B30" s="265" t="s">
        <v>330</v>
      </c>
      <c r="C30" s="264"/>
      <c r="D30" s="265" t="s">
        <v>320</v>
      </c>
      <c r="E30" s="264">
        <v>22.67</v>
      </c>
      <c r="F30" s="264">
        <v>0.6</v>
      </c>
      <c r="G30" s="264">
        <v>1</v>
      </c>
      <c r="H30" s="268">
        <f>C30*E30*F30*G30</f>
        <v>0</v>
      </c>
      <c r="I30" s="267" t="s">
        <v>328</v>
      </c>
    </row>
    <row r="31" spans="1:9" x14ac:dyDescent="0.5">
      <c r="A31" s="264"/>
      <c r="B31" s="265" t="s">
        <v>324</v>
      </c>
      <c r="C31" s="264"/>
      <c r="D31" s="265" t="s">
        <v>320</v>
      </c>
      <c r="E31" s="264">
        <v>0.2</v>
      </c>
      <c r="F31" s="264">
        <v>0.2</v>
      </c>
      <c r="G31" s="264">
        <v>3.4</v>
      </c>
      <c r="H31" s="268">
        <f>C31*E31*F31*G31</f>
        <v>0</v>
      </c>
      <c r="I31" s="267" t="s">
        <v>328</v>
      </c>
    </row>
    <row r="32" spans="1:9" x14ac:dyDescent="0.5">
      <c r="A32" s="264"/>
      <c r="B32" s="265" t="s">
        <v>331</v>
      </c>
      <c r="C32" s="264"/>
      <c r="D32" s="265" t="s">
        <v>320</v>
      </c>
      <c r="E32" s="264">
        <v>0.2</v>
      </c>
      <c r="F32" s="264">
        <v>3.4</v>
      </c>
      <c r="G32" s="264">
        <v>4</v>
      </c>
      <c r="H32" s="268">
        <f>C32*E32*F32*G32</f>
        <v>0</v>
      </c>
      <c r="I32" s="267" t="s">
        <v>17</v>
      </c>
    </row>
    <row r="33" spans="1:11" ht="23.25" x14ac:dyDescent="0.5">
      <c r="A33" s="264"/>
      <c r="B33" s="270" t="s">
        <v>367</v>
      </c>
      <c r="C33" s="264"/>
      <c r="D33" s="264"/>
      <c r="E33" s="264"/>
      <c r="F33" s="264"/>
      <c r="G33" s="264"/>
      <c r="H33" s="264"/>
      <c r="I33" s="264"/>
    </row>
    <row r="34" spans="1:11" x14ac:dyDescent="0.5">
      <c r="A34" s="264"/>
      <c r="B34" s="265" t="s">
        <v>325</v>
      </c>
      <c r="C34" s="264"/>
      <c r="D34" s="264"/>
      <c r="E34" s="264"/>
      <c r="F34" s="264"/>
      <c r="G34" s="264"/>
      <c r="H34" s="264"/>
      <c r="I34" s="264"/>
    </row>
    <row r="35" spans="1:11" x14ac:dyDescent="0.5">
      <c r="A35" s="264"/>
      <c r="B35" s="265" t="s">
        <v>332</v>
      </c>
      <c r="C35" s="264"/>
      <c r="D35" s="264"/>
      <c r="E35" s="264"/>
      <c r="F35" s="264"/>
      <c r="G35" s="264"/>
      <c r="H35" s="264"/>
      <c r="I35" s="264"/>
      <c r="J35" s="273" t="s">
        <v>341</v>
      </c>
      <c r="K35" s="273" t="s">
        <v>342</v>
      </c>
    </row>
    <row r="36" spans="1:11" x14ac:dyDescent="0.5">
      <c r="A36" s="264"/>
      <c r="B36" s="265" t="s">
        <v>326</v>
      </c>
      <c r="C36" s="264"/>
      <c r="D36" s="264"/>
      <c r="E36" s="264">
        <v>4</v>
      </c>
      <c r="F36" s="264">
        <v>1</v>
      </c>
      <c r="G36" s="264">
        <v>1</v>
      </c>
      <c r="H36" s="268">
        <f>(C36*E36*F36*G36)+J36+K36</f>
        <v>0</v>
      </c>
      <c r="I36" s="264"/>
      <c r="J36" s="273"/>
      <c r="K36" s="273"/>
    </row>
    <row r="37" spans="1:11" x14ac:dyDescent="0.5">
      <c r="A37" s="264"/>
      <c r="B37" s="265" t="s">
        <v>327</v>
      </c>
      <c r="C37" s="264"/>
      <c r="D37" s="264"/>
      <c r="E37" s="264">
        <v>2</v>
      </c>
      <c r="F37" s="264">
        <v>1</v>
      </c>
      <c r="G37" s="264">
        <v>1</v>
      </c>
      <c r="H37" s="268">
        <f>C37*E37*F37*G37</f>
        <v>0</v>
      </c>
      <c r="I37" s="267" t="s">
        <v>328</v>
      </c>
    </row>
    <row r="38" spans="1:11" x14ac:dyDescent="0.5">
      <c r="A38" s="264"/>
      <c r="B38" s="265" t="s">
        <v>329</v>
      </c>
      <c r="C38" s="264"/>
      <c r="D38" s="264"/>
      <c r="E38" s="264">
        <v>6.67</v>
      </c>
      <c r="F38" s="264">
        <v>1.9</v>
      </c>
      <c r="G38" s="264">
        <v>1</v>
      </c>
      <c r="H38" s="268">
        <f>ROUNDDOWN(C38*E38*F38*G38,2)</f>
        <v>0</v>
      </c>
      <c r="I38" s="267" t="s">
        <v>328</v>
      </c>
    </row>
    <row r="39" spans="1:11" x14ac:dyDescent="0.5">
      <c r="A39" s="264"/>
      <c r="B39" s="265" t="s">
        <v>330</v>
      </c>
      <c r="C39" s="264"/>
      <c r="D39" s="264"/>
      <c r="E39" s="264">
        <v>6.67</v>
      </c>
      <c r="F39" s="264">
        <v>1</v>
      </c>
      <c r="G39" s="264">
        <v>1</v>
      </c>
      <c r="H39" s="268">
        <f>C39*E39*F39*G39</f>
        <v>0</v>
      </c>
      <c r="I39" s="267" t="s">
        <v>328</v>
      </c>
    </row>
    <row r="40" spans="1:11" x14ac:dyDescent="0.5">
      <c r="A40" s="264"/>
      <c r="B40" s="265" t="s">
        <v>324</v>
      </c>
      <c r="C40" s="264"/>
      <c r="D40" s="264"/>
      <c r="E40" s="264">
        <v>0.2</v>
      </c>
      <c r="F40" s="264">
        <v>0.4</v>
      </c>
      <c r="G40" s="264">
        <v>1</v>
      </c>
      <c r="H40" s="268">
        <f>C40*E40*F40*G40</f>
        <v>0</v>
      </c>
      <c r="I40" s="267" t="s">
        <v>328</v>
      </c>
    </row>
    <row r="41" spans="1:11" s="271" customFormat="1" x14ac:dyDescent="0.5">
      <c r="A41" s="264"/>
      <c r="B41" s="265" t="s">
        <v>331</v>
      </c>
      <c r="C41" s="264"/>
      <c r="D41" s="264"/>
      <c r="E41" s="264">
        <v>0.8</v>
      </c>
      <c r="F41" s="264">
        <v>1</v>
      </c>
      <c r="G41" s="264">
        <v>1</v>
      </c>
      <c r="H41" s="268">
        <f>C41*E41*F41*G41</f>
        <v>0</v>
      </c>
      <c r="I41" s="267" t="s">
        <v>17</v>
      </c>
      <c r="J41" s="257"/>
      <c r="K41" s="257"/>
    </row>
    <row r="42" spans="1:11" s="271" customFormat="1" x14ac:dyDescent="0.5">
      <c r="A42" s="264"/>
      <c r="B42" s="265" t="s">
        <v>323</v>
      </c>
      <c r="C42" s="264"/>
      <c r="D42" s="264"/>
      <c r="E42" s="264">
        <v>0.2</v>
      </c>
      <c r="F42" s="264">
        <v>0.05</v>
      </c>
      <c r="G42" s="264">
        <v>1</v>
      </c>
      <c r="H42" s="268">
        <f>C42*E42*F42*G42</f>
        <v>0</v>
      </c>
      <c r="I42" s="267" t="s">
        <v>43</v>
      </c>
      <c r="J42" s="257"/>
      <c r="K42" s="257"/>
    </row>
    <row r="43" spans="1:11" s="271" customFormat="1" ht="23.25" x14ac:dyDescent="0.5">
      <c r="A43" s="264"/>
      <c r="B43" s="270" t="s">
        <v>340</v>
      </c>
      <c r="C43" s="264"/>
      <c r="D43" s="264"/>
      <c r="E43" s="264"/>
      <c r="F43" s="264"/>
      <c r="G43" s="264"/>
      <c r="H43" s="264"/>
      <c r="I43" s="264"/>
      <c r="J43" s="257"/>
      <c r="K43" s="257"/>
    </row>
    <row r="44" spans="1:11" s="271" customFormat="1" x14ac:dyDescent="0.5">
      <c r="A44" s="264"/>
      <c r="B44" s="265" t="s">
        <v>325</v>
      </c>
      <c r="C44" s="264"/>
      <c r="D44" s="264"/>
      <c r="E44" s="264"/>
      <c r="F44" s="264"/>
      <c r="G44" s="264"/>
      <c r="H44" s="264"/>
      <c r="I44" s="264"/>
      <c r="J44" s="257"/>
      <c r="K44" s="257"/>
    </row>
    <row r="45" spans="1:11" s="271" customFormat="1" x14ac:dyDescent="0.45">
      <c r="A45" s="264"/>
      <c r="B45" s="265" t="s">
        <v>332</v>
      </c>
      <c r="C45" s="264"/>
      <c r="D45" s="264"/>
      <c r="E45" s="264"/>
      <c r="F45" s="264"/>
      <c r="G45" s="264"/>
      <c r="H45" s="264"/>
      <c r="I45" s="264"/>
      <c r="J45" s="273" t="s">
        <v>341</v>
      </c>
      <c r="K45" s="273" t="s">
        <v>342</v>
      </c>
    </row>
    <row r="46" spans="1:11" s="271" customFormat="1" x14ac:dyDescent="0.5">
      <c r="A46" s="264"/>
      <c r="B46" s="265" t="s">
        <v>326</v>
      </c>
      <c r="C46" s="264"/>
      <c r="D46" s="264"/>
      <c r="E46" s="264">
        <v>5</v>
      </c>
      <c r="F46" s="264">
        <v>1</v>
      </c>
      <c r="G46" s="264">
        <v>1</v>
      </c>
      <c r="H46" s="268">
        <f>(C46*E46*F46*G46)+J46</f>
        <v>0</v>
      </c>
      <c r="I46" s="267" t="s">
        <v>328</v>
      </c>
      <c r="J46" s="257"/>
      <c r="K46" s="257"/>
    </row>
    <row r="47" spans="1:11" s="271" customFormat="1" x14ac:dyDescent="0.5">
      <c r="A47" s="264"/>
      <c r="B47" s="265" t="s">
        <v>327</v>
      </c>
      <c r="C47" s="264"/>
      <c r="D47" s="264"/>
      <c r="E47" s="264">
        <v>1</v>
      </c>
      <c r="F47" s="264">
        <v>1</v>
      </c>
      <c r="G47" s="264">
        <v>1</v>
      </c>
      <c r="H47" s="268">
        <f t="shared" ref="H47:H52" si="1">C47*E47*F47*G47</f>
        <v>0</v>
      </c>
      <c r="I47" s="267" t="s">
        <v>328</v>
      </c>
      <c r="J47" s="257"/>
      <c r="K47" s="257"/>
    </row>
    <row r="48" spans="1:11" s="271" customFormat="1" x14ac:dyDescent="0.5">
      <c r="A48" s="264"/>
      <c r="B48" s="265" t="s">
        <v>329</v>
      </c>
      <c r="C48" s="264"/>
      <c r="D48" s="264"/>
      <c r="E48" s="264">
        <v>6.67</v>
      </c>
      <c r="F48" s="264">
        <v>1.5</v>
      </c>
      <c r="G48" s="264">
        <v>1</v>
      </c>
      <c r="H48" s="268">
        <f t="shared" si="1"/>
        <v>0</v>
      </c>
      <c r="I48" s="267" t="s">
        <v>328</v>
      </c>
      <c r="J48" s="257"/>
      <c r="K48" s="257"/>
    </row>
    <row r="49" spans="1:12" s="271" customFormat="1" x14ac:dyDescent="0.5">
      <c r="A49" s="264"/>
      <c r="B49" s="265" t="s">
        <v>330</v>
      </c>
      <c r="C49" s="264"/>
      <c r="D49" s="264"/>
      <c r="E49" s="264">
        <v>6.67</v>
      </c>
      <c r="F49" s="264">
        <v>1</v>
      </c>
      <c r="G49" s="264">
        <v>1</v>
      </c>
      <c r="H49" s="268">
        <f t="shared" si="1"/>
        <v>0</v>
      </c>
      <c r="I49" s="267" t="s">
        <v>328</v>
      </c>
      <c r="J49" s="257"/>
      <c r="K49" s="257"/>
    </row>
    <row r="50" spans="1:12" s="271" customFormat="1" x14ac:dyDescent="0.5">
      <c r="A50" s="264"/>
      <c r="B50" s="265" t="s">
        <v>324</v>
      </c>
      <c r="C50" s="264"/>
      <c r="D50" s="264"/>
      <c r="E50" s="264">
        <v>0.2</v>
      </c>
      <c r="F50" s="264">
        <v>0.4</v>
      </c>
      <c r="G50" s="264">
        <v>1</v>
      </c>
      <c r="H50" s="268">
        <f t="shared" si="1"/>
        <v>0</v>
      </c>
      <c r="I50" s="267" t="s">
        <v>328</v>
      </c>
      <c r="J50" s="257"/>
      <c r="K50" s="257"/>
    </row>
    <row r="51" spans="1:12" s="271" customFormat="1" x14ac:dyDescent="0.5">
      <c r="A51" s="264"/>
      <c r="B51" s="265" t="s">
        <v>331</v>
      </c>
      <c r="C51" s="264"/>
      <c r="D51" s="264"/>
      <c r="E51" s="264">
        <v>0.8</v>
      </c>
      <c r="F51" s="264">
        <v>1</v>
      </c>
      <c r="G51" s="264">
        <v>1</v>
      </c>
      <c r="H51" s="268">
        <f t="shared" si="1"/>
        <v>0</v>
      </c>
      <c r="I51" s="267" t="s">
        <v>17</v>
      </c>
      <c r="J51" s="257"/>
      <c r="K51" s="257"/>
    </row>
    <row r="52" spans="1:12" s="271" customFormat="1" x14ac:dyDescent="0.5">
      <c r="A52" s="264"/>
      <c r="B52" s="265" t="s">
        <v>323</v>
      </c>
      <c r="C52" s="264"/>
      <c r="D52" s="264"/>
      <c r="E52" s="264">
        <v>0.2</v>
      </c>
      <c r="F52" s="264">
        <v>0.05</v>
      </c>
      <c r="G52" s="264">
        <v>1</v>
      </c>
      <c r="H52" s="268">
        <f t="shared" si="1"/>
        <v>0</v>
      </c>
      <c r="I52" s="267" t="s">
        <v>43</v>
      </c>
      <c r="J52" s="257"/>
      <c r="K52" s="257"/>
    </row>
    <row r="53" spans="1:12" s="271" customFormat="1" ht="23.25" x14ac:dyDescent="0.5">
      <c r="A53" s="264"/>
      <c r="B53" s="270" t="s">
        <v>368</v>
      </c>
      <c r="C53" s="264"/>
      <c r="D53" s="264"/>
      <c r="E53" s="264"/>
      <c r="F53" s="264"/>
      <c r="G53" s="264"/>
      <c r="H53" s="264"/>
      <c r="I53" s="264"/>
      <c r="J53" s="257"/>
      <c r="K53" s="257"/>
    </row>
    <row r="54" spans="1:12" s="271" customFormat="1" x14ac:dyDescent="0.5">
      <c r="A54" s="264"/>
      <c r="B54" s="265" t="s">
        <v>325</v>
      </c>
      <c r="C54" s="264"/>
      <c r="D54" s="264"/>
      <c r="E54" s="264"/>
      <c r="F54" s="264"/>
      <c r="G54" s="264"/>
      <c r="H54" s="264"/>
      <c r="I54" s="264"/>
      <c r="J54" s="257"/>
      <c r="K54" s="257"/>
    </row>
    <row r="55" spans="1:12" s="271" customFormat="1" x14ac:dyDescent="0.5">
      <c r="A55" s="264"/>
      <c r="B55" s="265" t="s">
        <v>204</v>
      </c>
      <c r="C55" s="264"/>
      <c r="D55" s="264"/>
      <c r="E55" s="264">
        <v>0.2</v>
      </c>
      <c r="F55" s="264">
        <v>1</v>
      </c>
      <c r="G55" s="264">
        <v>1</v>
      </c>
      <c r="H55" s="268">
        <f>C55*0.1</f>
        <v>0</v>
      </c>
      <c r="I55" s="264"/>
      <c r="J55" s="257"/>
      <c r="K55" s="257"/>
    </row>
    <row r="56" spans="1:12" s="271" customFormat="1" x14ac:dyDescent="0.5">
      <c r="A56" s="264"/>
      <c r="B56" s="265" t="s">
        <v>327</v>
      </c>
      <c r="C56" s="264"/>
      <c r="D56" s="264"/>
      <c r="E56" s="264">
        <v>16.399999999999999</v>
      </c>
      <c r="F56" s="264">
        <v>1</v>
      </c>
      <c r="G56" s="264">
        <v>1</v>
      </c>
      <c r="H56" s="268">
        <f>C56*E56*F56*G56</f>
        <v>0</v>
      </c>
      <c r="I56" s="264"/>
      <c r="J56" s="257"/>
      <c r="K56" s="257"/>
    </row>
    <row r="57" spans="1:12" s="271" customFormat="1" x14ac:dyDescent="0.5">
      <c r="A57" s="264"/>
      <c r="B57" s="265" t="s">
        <v>329</v>
      </c>
      <c r="C57" s="264"/>
      <c r="D57" s="264"/>
      <c r="E57" s="264">
        <v>5</v>
      </c>
      <c r="F57" s="264">
        <v>1</v>
      </c>
      <c r="G57" s="264">
        <v>1</v>
      </c>
      <c r="H57" s="268">
        <f>C57*E57*F57*G57</f>
        <v>0</v>
      </c>
      <c r="I57" s="264"/>
      <c r="J57" s="257"/>
      <c r="K57" s="257"/>
    </row>
    <row r="58" spans="1:12" s="271" customFormat="1" x14ac:dyDescent="0.5">
      <c r="A58" s="264"/>
      <c r="B58" s="265" t="s">
        <v>330</v>
      </c>
      <c r="C58" s="264"/>
      <c r="D58" s="264"/>
      <c r="E58" s="264">
        <f>5</f>
        <v>5</v>
      </c>
      <c r="F58" s="264">
        <v>2</v>
      </c>
      <c r="G58" s="264">
        <v>1</v>
      </c>
      <c r="H58" s="268">
        <f>C58*E58*F58*G58</f>
        <v>0</v>
      </c>
      <c r="I58" s="266" t="s">
        <v>328</v>
      </c>
      <c r="J58" s="257" t="s">
        <v>344</v>
      </c>
      <c r="K58" s="257" t="s">
        <v>315</v>
      </c>
      <c r="L58" s="271" t="s">
        <v>345</v>
      </c>
    </row>
    <row r="59" spans="1:12" s="271" customFormat="1" x14ac:dyDescent="0.5">
      <c r="A59" s="264"/>
      <c r="B59" s="265" t="s">
        <v>324</v>
      </c>
      <c r="C59" s="264"/>
      <c r="D59" s="264"/>
      <c r="E59" s="264">
        <v>0.1</v>
      </c>
      <c r="F59" s="264">
        <v>1</v>
      </c>
      <c r="G59" s="264">
        <v>1</v>
      </c>
      <c r="H59" s="268">
        <f>(C59*E59*F59*G59)+L59</f>
        <v>0</v>
      </c>
      <c r="I59" s="266" t="s">
        <v>43</v>
      </c>
      <c r="J59" s="257"/>
      <c r="K59" s="257"/>
      <c r="L59" s="271">
        <f>J59*K59</f>
        <v>0</v>
      </c>
    </row>
    <row r="60" spans="1:12" s="271" customFormat="1" x14ac:dyDescent="0.5">
      <c r="A60" s="264"/>
      <c r="B60" s="265" t="s">
        <v>331</v>
      </c>
      <c r="C60" s="264"/>
      <c r="D60" s="264"/>
      <c r="E60" s="264">
        <v>0.1</v>
      </c>
      <c r="F60" s="264">
        <v>1</v>
      </c>
      <c r="G60" s="264">
        <v>1</v>
      </c>
      <c r="H60" s="268">
        <f>C60*E60*F60*G60</f>
        <v>0</v>
      </c>
      <c r="I60" s="266" t="s">
        <v>17</v>
      </c>
      <c r="J60" s="257"/>
      <c r="K60" s="257"/>
    </row>
    <row r="61" spans="1:12" s="271" customFormat="1" x14ac:dyDescent="0.5">
      <c r="A61" s="264"/>
      <c r="B61" s="265" t="s">
        <v>323</v>
      </c>
      <c r="C61" s="264"/>
      <c r="D61" s="264"/>
      <c r="E61" s="264">
        <v>0.05</v>
      </c>
      <c r="F61" s="264">
        <v>1</v>
      </c>
      <c r="G61" s="264">
        <v>1</v>
      </c>
      <c r="H61" s="268">
        <f>C61*E61*F61*G61</f>
        <v>0</v>
      </c>
      <c r="I61" s="266" t="s">
        <v>43</v>
      </c>
      <c r="J61" s="257"/>
      <c r="K61" s="257"/>
    </row>
    <row r="62" spans="1:12" s="271" customFormat="1" ht="23.25" x14ac:dyDescent="0.5">
      <c r="A62" s="264"/>
      <c r="B62" s="270" t="s">
        <v>346</v>
      </c>
      <c r="C62" s="264"/>
      <c r="D62" s="264"/>
      <c r="E62" s="264"/>
      <c r="F62" s="264"/>
      <c r="G62" s="264"/>
      <c r="H62" s="264"/>
      <c r="I62" s="264"/>
      <c r="J62" s="257"/>
      <c r="K62" s="257"/>
    </row>
    <row r="63" spans="1:12" s="271" customFormat="1" x14ac:dyDescent="0.5">
      <c r="A63" s="264"/>
      <c r="B63" s="265" t="s">
        <v>325</v>
      </c>
      <c r="C63" s="264"/>
      <c r="D63" s="264"/>
      <c r="E63" s="264"/>
      <c r="F63" s="264"/>
      <c r="G63" s="264"/>
      <c r="H63" s="264"/>
      <c r="I63" s="264"/>
      <c r="J63" s="257"/>
      <c r="K63" s="257"/>
    </row>
    <row r="64" spans="1:12" s="271" customFormat="1" x14ac:dyDescent="0.5">
      <c r="A64" s="264"/>
      <c r="B64" s="265" t="s">
        <v>326</v>
      </c>
      <c r="C64" s="264"/>
      <c r="D64" s="264"/>
      <c r="E64" s="264"/>
      <c r="F64" s="264"/>
      <c r="G64" s="264"/>
      <c r="H64" s="268">
        <f t="shared" ref="H64:H71" si="2">C64*E64*F64*G64</f>
        <v>0</v>
      </c>
      <c r="I64" s="264"/>
      <c r="J64" s="257"/>
      <c r="K64" s="257"/>
    </row>
    <row r="65" spans="1:11" s="271" customFormat="1" x14ac:dyDescent="0.5">
      <c r="A65" s="264"/>
      <c r="B65" s="265" t="s">
        <v>327</v>
      </c>
      <c r="C65" s="264"/>
      <c r="D65" s="264"/>
      <c r="E65" s="264"/>
      <c r="F65" s="264">
        <v>1</v>
      </c>
      <c r="G65" s="264">
        <v>1</v>
      </c>
      <c r="H65" s="268">
        <f t="shared" si="2"/>
        <v>0</v>
      </c>
      <c r="I65" s="266" t="s">
        <v>328</v>
      </c>
      <c r="J65" s="257" t="s">
        <v>347</v>
      </c>
      <c r="K65" s="257"/>
    </row>
    <row r="66" spans="1:11" s="271" customFormat="1" x14ac:dyDescent="0.5">
      <c r="A66" s="264"/>
      <c r="B66" s="265" t="s">
        <v>349</v>
      </c>
      <c r="C66" s="264"/>
      <c r="D66" s="264"/>
      <c r="E66" s="264">
        <v>6.67</v>
      </c>
      <c r="F66" s="264">
        <v>2</v>
      </c>
      <c r="G66" s="264">
        <v>1</v>
      </c>
      <c r="H66" s="268">
        <f t="shared" si="2"/>
        <v>0</v>
      </c>
      <c r="I66" s="266" t="s">
        <v>328</v>
      </c>
      <c r="J66" s="257"/>
      <c r="K66" s="257"/>
    </row>
    <row r="67" spans="1:11" s="271" customFormat="1" x14ac:dyDescent="0.5">
      <c r="A67" s="264"/>
      <c r="B67" s="265" t="s">
        <v>348</v>
      </c>
      <c r="C67" s="264"/>
      <c r="D67" s="264"/>
      <c r="E67" s="264">
        <v>6.67</v>
      </c>
      <c r="F67" s="264">
        <v>2</v>
      </c>
      <c r="G67" s="264">
        <v>1</v>
      </c>
      <c r="H67" s="268">
        <f t="shared" si="2"/>
        <v>0</v>
      </c>
      <c r="I67" s="266" t="s">
        <v>328</v>
      </c>
      <c r="J67" s="257"/>
      <c r="K67" s="257"/>
    </row>
    <row r="68" spans="1:11" s="271" customFormat="1" x14ac:dyDescent="0.5">
      <c r="A68" s="264"/>
      <c r="B68" s="265" t="s">
        <v>330</v>
      </c>
      <c r="C68" s="264"/>
      <c r="D68" s="264"/>
      <c r="E68" s="264"/>
      <c r="F68" s="264"/>
      <c r="G68" s="264"/>
      <c r="H68" s="268">
        <f t="shared" si="2"/>
        <v>0</v>
      </c>
      <c r="I68" s="266" t="s">
        <v>328</v>
      </c>
      <c r="J68" s="257"/>
      <c r="K68" s="257"/>
    </row>
    <row r="69" spans="1:11" s="271" customFormat="1" x14ac:dyDescent="0.5">
      <c r="A69" s="264"/>
      <c r="B69" s="265" t="s">
        <v>324</v>
      </c>
      <c r="C69" s="264"/>
      <c r="D69" s="264"/>
      <c r="E69" s="264">
        <v>0.1</v>
      </c>
      <c r="F69" s="264">
        <v>1</v>
      </c>
      <c r="G69" s="264">
        <v>1</v>
      </c>
      <c r="H69" s="268">
        <f t="shared" si="2"/>
        <v>0</v>
      </c>
      <c r="I69" s="266" t="s">
        <v>43</v>
      </c>
      <c r="J69" s="257"/>
      <c r="K69" s="257"/>
    </row>
    <row r="70" spans="1:11" s="271" customFormat="1" x14ac:dyDescent="0.5">
      <c r="A70" s="264"/>
      <c r="B70" s="265" t="s">
        <v>331</v>
      </c>
      <c r="C70" s="264"/>
      <c r="D70" s="264"/>
      <c r="E70" s="264">
        <v>0.1</v>
      </c>
      <c r="F70" s="264">
        <v>1</v>
      </c>
      <c r="G70" s="264">
        <v>1</v>
      </c>
      <c r="H70" s="268">
        <f t="shared" si="2"/>
        <v>0</v>
      </c>
      <c r="I70" s="266" t="s">
        <v>17</v>
      </c>
      <c r="J70" s="257"/>
      <c r="K70" s="257"/>
    </row>
    <row r="71" spans="1:11" s="271" customFormat="1" x14ac:dyDescent="0.5">
      <c r="A71" s="264"/>
      <c r="B71" s="265" t="s">
        <v>323</v>
      </c>
      <c r="C71" s="264"/>
      <c r="D71" s="264"/>
      <c r="E71" s="264">
        <v>0.05</v>
      </c>
      <c r="F71" s="264">
        <v>1</v>
      </c>
      <c r="G71" s="264">
        <v>1</v>
      </c>
      <c r="H71" s="268">
        <f t="shared" si="2"/>
        <v>0</v>
      </c>
      <c r="I71" s="266" t="s">
        <v>43</v>
      </c>
      <c r="J71" s="257"/>
      <c r="K71" s="257"/>
    </row>
    <row r="72" spans="1:11" s="271" customFormat="1" x14ac:dyDescent="0.5">
      <c r="A72" s="264"/>
      <c r="B72" s="265"/>
      <c r="C72" s="264"/>
      <c r="D72" s="264"/>
      <c r="E72" s="264"/>
      <c r="F72" s="264"/>
      <c r="G72" s="264"/>
      <c r="H72" s="268"/>
      <c r="I72" s="266"/>
      <c r="J72" s="257"/>
      <c r="K72" s="257"/>
    </row>
    <row r="73" spans="1:11" s="271" customFormat="1" x14ac:dyDescent="0.5">
      <c r="A73" s="264"/>
      <c r="B73" s="265"/>
      <c r="C73" s="264"/>
      <c r="D73" s="264"/>
      <c r="E73" s="264"/>
      <c r="F73" s="264"/>
      <c r="G73" s="264"/>
      <c r="H73" s="268"/>
      <c r="I73" s="266"/>
      <c r="J73" s="257"/>
      <c r="K73" s="257"/>
    </row>
    <row r="74" spans="1:11" s="271" customFormat="1" x14ac:dyDescent="0.5">
      <c r="A74" s="272" t="s">
        <v>9</v>
      </c>
      <c r="B74" s="272" t="s">
        <v>334</v>
      </c>
      <c r="C74" s="264">
        <v>0</v>
      </c>
      <c r="D74" s="269" t="s">
        <v>320</v>
      </c>
      <c r="E74" s="264"/>
      <c r="F74" s="264"/>
      <c r="G74" s="264"/>
      <c r="H74" s="264"/>
      <c r="I74" s="264"/>
      <c r="J74" s="257"/>
      <c r="K74" s="257"/>
    </row>
    <row r="75" spans="1:11" s="271" customFormat="1" x14ac:dyDescent="0.5">
      <c r="A75" s="264"/>
      <c r="B75" s="272" t="s">
        <v>335</v>
      </c>
      <c r="C75" s="264">
        <f>H5*1.3</f>
        <v>38.376000000000005</v>
      </c>
      <c r="D75" s="269" t="s">
        <v>43</v>
      </c>
      <c r="E75" s="264">
        <f>ROUNDDOWN(C75,2)*1.3</f>
        <v>49.881</v>
      </c>
      <c r="F75" s="269" t="s">
        <v>43</v>
      </c>
      <c r="G75" s="264"/>
      <c r="H75" s="264"/>
      <c r="I75" s="264"/>
      <c r="J75" s="257"/>
      <c r="K75" s="257"/>
    </row>
    <row r="76" spans="1:11" s="271" customFormat="1" x14ac:dyDescent="0.5">
      <c r="A76" s="264"/>
      <c r="B76" s="272" t="s">
        <v>204</v>
      </c>
      <c r="C76" s="264">
        <f>H6+H55</f>
        <v>1.8</v>
      </c>
      <c r="D76" s="269" t="s">
        <v>43</v>
      </c>
      <c r="E76" s="264">
        <f>ROUNDDOWN(C76,2)</f>
        <v>1.8</v>
      </c>
      <c r="F76" s="269" t="s">
        <v>43</v>
      </c>
      <c r="G76" s="264"/>
      <c r="H76" s="264"/>
      <c r="I76" s="264"/>
      <c r="J76" s="257"/>
      <c r="K76" s="257"/>
    </row>
    <row r="77" spans="1:11" s="271" customFormat="1" x14ac:dyDescent="0.5">
      <c r="A77" s="264"/>
      <c r="B77" s="272" t="s">
        <v>184</v>
      </c>
      <c r="C77" s="264">
        <f>H7+H42+H52+H61+H71</f>
        <v>0</v>
      </c>
      <c r="D77" s="269" t="s">
        <v>43</v>
      </c>
      <c r="E77" s="264">
        <f>ROUNDDOWN(C77,2)</f>
        <v>0</v>
      </c>
      <c r="F77" s="269" t="s">
        <v>43</v>
      </c>
      <c r="G77" s="264"/>
      <c r="H77" s="264"/>
      <c r="I77" s="264"/>
      <c r="J77" s="257"/>
      <c r="K77" s="257"/>
    </row>
    <row r="78" spans="1:11" s="271" customFormat="1" x14ac:dyDescent="0.5">
      <c r="A78" s="264"/>
      <c r="B78" s="272" t="s">
        <v>332</v>
      </c>
      <c r="C78" s="264"/>
      <c r="D78" s="269"/>
      <c r="E78" s="264"/>
      <c r="F78" s="264"/>
      <c r="G78" s="264"/>
      <c r="H78" s="264"/>
      <c r="I78" s="264"/>
      <c r="J78" s="257"/>
      <c r="K78" s="257"/>
    </row>
    <row r="79" spans="1:11" s="271" customFormat="1" x14ac:dyDescent="0.5">
      <c r="A79" s="264"/>
      <c r="B79" s="272" t="s">
        <v>326</v>
      </c>
      <c r="C79" s="264">
        <f>H36+H46</f>
        <v>0</v>
      </c>
      <c r="D79" s="269" t="s">
        <v>57</v>
      </c>
      <c r="E79" s="264">
        <f>ROUNDDOWN(C79*1.578*1.11,2)</f>
        <v>0</v>
      </c>
      <c r="F79" s="269" t="s">
        <v>54</v>
      </c>
      <c r="G79" s="264"/>
      <c r="H79" s="264"/>
      <c r="I79" s="264"/>
      <c r="J79" s="257"/>
      <c r="K79" s="257"/>
    </row>
    <row r="80" spans="1:11" s="271" customFormat="1" x14ac:dyDescent="0.5">
      <c r="A80" s="264"/>
      <c r="B80" s="272" t="s">
        <v>327</v>
      </c>
      <c r="C80" s="264">
        <f>H19+H28</f>
        <v>0</v>
      </c>
      <c r="D80" s="269" t="s">
        <v>57</v>
      </c>
      <c r="E80" s="264">
        <f>ROUNDDOWN(C80*0.888*1.09,2)</f>
        <v>0</v>
      </c>
      <c r="F80" s="269" t="s">
        <v>54</v>
      </c>
      <c r="G80" s="264"/>
      <c r="H80" s="264"/>
      <c r="I80" s="264"/>
      <c r="J80" s="257"/>
      <c r="K80" s="257"/>
    </row>
    <row r="81" spans="1:11" s="271" customFormat="1" x14ac:dyDescent="0.5">
      <c r="A81" s="264"/>
      <c r="B81" s="272" t="s">
        <v>329</v>
      </c>
      <c r="C81" s="264">
        <f>H12+H66+H67</f>
        <v>0</v>
      </c>
      <c r="D81" s="269" t="s">
        <v>57</v>
      </c>
      <c r="E81" s="264">
        <f>ROUNDDOWN(C81*0.499*1.07,2)</f>
        <v>0</v>
      </c>
      <c r="F81" s="269" t="s">
        <v>54</v>
      </c>
      <c r="G81" s="264"/>
      <c r="H81" s="264"/>
      <c r="I81" s="264"/>
      <c r="J81" s="257"/>
      <c r="K81" s="257"/>
    </row>
    <row r="82" spans="1:11" s="271" customFormat="1" x14ac:dyDescent="0.5">
      <c r="A82" s="264"/>
      <c r="B82" s="272" t="s">
        <v>330</v>
      </c>
      <c r="C82" s="264">
        <f>H13</f>
        <v>2400.3000000000002</v>
      </c>
      <c r="D82" s="269" t="s">
        <v>57</v>
      </c>
      <c r="E82" s="264">
        <f>ROUNDDOWN(C82*0.222*1.05,2)</f>
        <v>559.5</v>
      </c>
      <c r="F82" s="269" t="s">
        <v>54</v>
      </c>
      <c r="G82" s="264"/>
      <c r="H82" s="264"/>
      <c r="I82" s="264"/>
      <c r="J82" s="257"/>
      <c r="K82" s="257"/>
    </row>
    <row r="83" spans="1:11" s="271" customFormat="1" x14ac:dyDescent="0.5">
      <c r="A83" s="264"/>
      <c r="B83" s="265" t="s">
        <v>333</v>
      </c>
      <c r="C83" s="264"/>
      <c r="D83" s="269" t="s">
        <v>17</v>
      </c>
      <c r="E83" s="264"/>
      <c r="F83" s="269"/>
      <c r="G83" s="264"/>
      <c r="H83" s="264"/>
      <c r="I83" s="264"/>
      <c r="J83" s="257"/>
      <c r="K83" s="257"/>
    </row>
    <row r="84" spans="1:11" s="271" customFormat="1" x14ac:dyDescent="0.5">
      <c r="A84" s="264"/>
      <c r="B84" s="272" t="s">
        <v>336</v>
      </c>
      <c r="C84" s="264"/>
      <c r="D84" s="269" t="s">
        <v>17</v>
      </c>
      <c r="E84" s="264"/>
      <c r="F84" s="269"/>
      <c r="G84" s="264"/>
      <c r="H84" s="264"/>
      <c r="I84" s="264"/>
      <c r="J84" s="257"/>
      <c r="K84" s="257"/>
    </row>
    <row r="85" spans="1:11" s="271" customFormat="1" x14ac:dyDescent="0.5">
      <c r="A85" s="264"/>
      <c r="B85" s="272" t="s">
        <v>324</v>
      </c>
      <c r="C85" s="264">
        <f>H8+H22+H31+H40+H50+H59+H69</f>
        <v>9.6839999999999993</v>
      </c>
      <c r="D85" s="269" t="s">
        <v>43</v>
      </c>
      <c r="E85" s="264">
        <f>ROUNDDOWN(C85,2)</f>
        <v>9.68</v>
      </c>
      <c r="F85" s="269" t="s">
        <v>43</v>
      </c>
      <c r="G85" s="264"/>
      <c r="H85" s="264"/>
      <c r="I85" s="264"/>
      <c r="J85" s="257"/>
      <c r="K85" s="257"/>
    </row>
    <row r="86" spans="1:11" s="271" customFormat="1" x14ac:dyDescent="0.5">
      <c r="A86" s="264"/>
      <c r="B86" s="272" t="s">
        <v>331</v>
      </c>
      <c r="C86" s="264">
        <f>H14+H23+H32+H41+H51+H60+H70</f>
        <v>248.39999999999998</v>
      </c>
      <c r="D86" s="269" t="s">
        <v>43</v>
      </c>
      <c r="E86" s="264">
        <f>ROUNDDOWN(C86,2)</f>
        <v>248.4</v>
      </c>
      <c r="F86" s="269" t="s">
        <v>43</v>
      </c>
      <c r="G86" s="264"/>
      <c r="H86" s="264"/>
      <c r="I86" s="264"/>
      <c r="J86" s="257"/>
      <c r="K86" s="257"/>
    </row>
    <row r="87" spans="1:11" s="271" customFormat="1" x14ac:dyDescent="0.5">
      <c r="A87" s="264"/>
      <c r="B87" s="265"/>
      <c r="C87" s="264"/>
      <c r="D87" s="264"/>
      <c r="E87" s="264"/>
      <c r="F87" s="264"/>
      <c r="G87" s="264"/>
      <c r="H87" s="264"/>
      <c r="I87" s="264"/>
      <c r="J87" s="257"/>
      <c r="K87" s="257"/>
    </row>
    <row r="88" spans="1:11" s="271" customFormat="1" x14ac:dyDescent="0.5">
      <c r="A88" s="264"/>
      <c r="B88" s="265"/>
      <c r="C88" s="264"/>
      <c r="D88" s="269" t="s">
        <v>358</v>
      </c>
      <c r="E88" s="264" t="s">
        <v>506</v>
      </c>
      <c r="F88" s="269" t="s">
        <v>507</v>
      </c>
      <c r="G88" s="264"/>
      <c r="H88" s="264"/>
      <c r="I88" s="264"/>
      <c r="J88" s="257" t="s">
        <v>508</v>
      </c>
      <c r="K88" s="257" t="s">
        <v>508</v>
      </c>
    </row>
    <row r="89" spans="1:11" s="271" customFormat="1" x14ac:dyDescent="0.5">
      <c r="A89" s="264" t="s">
        <v>505</v>
      </c>
      <c r="B89" s="308" t="s">
        <v>504</v>
      </c>
      <c r="C89" s="264"/>
      <c r="D89" s="269">
        <v>90</v>
      </c>
      <c r="E89" s="264">
        <v>4.71</v>
      </c>
      <c r="F89" s="264">
        <f>3+(20*0.28)</f>
        <v>8.6000000000000014</v>
      </c>
      <c r="G89" s="264">
        <f>D89*E89*F89</f>
        <v>3645.5400000000004</v>
      </c>
      <c r="H89" s="275">
        <f>ROUNDUP(G89,0)</f>
        <v>3646</v>
      </c>
      <c r="I89" s="264" t="s">
        <v>54</v>
      </c>
      <c r="J89" s="257">
        <f>0.124</f>
        <v>0.124</v>
      </c>
      <c r="K89" s="257">
        <f>D89*F89*J89</f>
        <v>95.976000000000013</v>
      </c>
    </row>
    <row r="90" spans="1:11" s="271" customFormat="1" x14ac:dyDescent="0.5">
      <c r="A90" s="264"/>
      <c r="B90" s="265"/>
      <c r="C90" s="264"/>
      <c r="D90" s="269"/>
      <c r="E90" s="264"/>
      <c r="F90" s="264"/>
      <c r="G90" s="264"/>
      <c r="H90" s="264"/>
      <c r="I90" s="264"/>
      <c r="J90" s="257"/>
      <c r="K90" s="257"/>
    </row>
    <row r="91" spans="1:11" s="271" customFormat="1" x14ac:dyDescent="0.5">
      <c r="A91" s="264"/>
      <c r="B91" s="265"/>
      <c r="C91" s="264"/>
      <c r="D91" s="269"/>
      <c r="E91" s="264"/>
      <c r="F91" s="264"/>
      <c r="G91" s="264"/>
      <c r="H91" s="264"/>
      <c r="I91" s="264"/>
      <c r="J91" s="257"/>
      <c r="K91" s="257"/>
    </row>
    <row r="92" spans="1:11" s="271" customFormat="1" x14ac:dyDescent="0.5">
      <c r="A92" s="264"/>
      <c r="B92" s="265"/>
      <c r="C92" s="264"/>
      <c r="D92" s="269"/>
      <c r="E92" s="264"/>
      <c r="F92" s="264"/>
      <c r="G92" s="264"/>
      <c r="H92" s="264"/>
      <c r="I92" s="264"/>
      <c r="J92" s="257"/>
      <c r="K92" s="257"/>
    </row>
    <row r="93" spans="1:11" s="271" customFormat="1" x14ac:dyDescent="0.5">
      <c r="A93" s="264"/>
      <c r="B93" s="265"/>
      <c r="C93" s="264"/>
      <c r="D93" s="269"/>
      <c r="E93" s="264"/>
      <c r="F93" s="264"/>
      <c r="G93" s="264"/>
      <c r="H93" s="264"/>
      <c r="I93" s="264"/>
      <c r="J93" s="257"/>
      <c r="K93" s="257"/>
    </row>
    <row r="94" spans="1:11" s="271" customFormat="1" x14ac:dyDescent="0.5">
      <c r="A94" s="264"/>
      <c r="B94" s="265"/>
      <c r="C94" s="264"/>
      <c r="D94" s="269"/>
      <c r="E94" s="264"/>
      <c r="F94" s="264"/>
      <c r="G94" s="264"/>
      <c r="H94" s="264"/>
      <c r="I94" s="264"/>
      <c r="J94" s="257"/>
      <c r="K94" s="257"/>
    </row>
    <row r="95" spans="1:11" s="271" customFormat="1" x14ac:dyDescent="0.5">
      <c r="A95" s="264"/>
      <c r="B95" s="265"/>
      <c r="C95" s="264"/>
      <c r="D95" s="269"/>
      <c r="E95" s="264"/>
      <c r="F95" s="264"/>
      <c r="G95" s="264"/>
      <c r="H95" s="264"/>
      <c r="I95" s="264"/>
      <c r="J95" s="257"/>
      <c r="K95" s="257"/>
    </row>
    <row r="96" spans="1:11" s="271" customFormat="1" x14ac:dyDescent="0.5">
      <c r="A96" s="264"/>
      <c r="B96" s="265"/>
      <c r="C96" s="264"/>
      <c r="D96" s="269"/>
      <c r="E96" s="264"/>
      <c r="F96" s="264"/>
      <c r="G96" s="264"/>
      <c r="H96" s="264"/>
      <c r="I96" s="264"/>
      <c r="J96" s="257"/>
      <c r="K96" s="257"/>
    </row>
    <row r="97" spans="1:11" s="271" customFormat="1" x14ac:dyDescent="0.5">
      <c r="A97" s="264"/>
      <c r="B97" s="265"/>
      <c r="C97" s="264"/>
      <c r="D97" s="269"/>
      <c r="E97" s="274"/>
      <c r="F97" s="264"/>
      <c r="G97" s="264"/>
      <c r="H97" s="275"/>
      <c r="I97" s="264"/>
      <c r="J97" s="257"/>
      <c r="K97" s="257"/>
    </row>
    <row r="98" spans="1:11" s="271" customFormat="1" x14ac:dyDescent="0.5">
      <c r="A98" s="264"/>
      <c r="B98" s="265"/>
      <c r="C98" s="264"/>
      <c r="D98" s="269"/>
      <c r="E98" s="264"/>
      <c r="F98" s="264"/>
      <c r="G98" s="264"/>
      <c r="H98" s="275"/>
      <c r="I98" s="264"/>
      <c r="J98" s="257"/>
      <c r="K98" s="257"/>
    </row>
    <row r="99" spans="1:11" s="271" customFormat="1" x14ac:dyDescent="0.5">
      <c r="A99" s="264"/>
      <c r="B99" s="265"/>
      <c r="C99" s="264"/>
      <c r="D99" s="264"/>
      <c r="E99" s="264"/>
      <c r="F99" s="264"/>
      <c r="G99" s="264"/>
      <c r="H99" s="264"/>
      <c r="I99" s="264"/>
      <c r="J99" s="257"/>
      <c r="K99" s="257"/>
    </row>
    <row r="100" spans="1:11" s="271" customFormat="1" x14ac:dyDescent="0.5">
      <c r="A100" s="264"/>
      <c r="B100" s="265"/>
      <c r="C100" s="264"/>
      <c r="D100" s="264"/>
      <c r="E100" s="264"/>
      <c r="F100" s="264"/>
      <c r="G100" s="264"/>
      <c r="H100" s="264"/>
      <c r="I100" s="264"/>
      <c r="J100" s="257"/>
      <c r="K100" s="257"/>
    </row>
    <row r="101" spans="1:11" s="271" customFormat="1" x14ac:dyDescent="0.5">
      <c r="A101" s="264"/>
      <c r="B101" s="265"/>
      <c r="C101" s="264"/>
      <c r="D101" s="264"/>
      <c r="E101" s="264"/>
      <c r="F101" s="264"/>
      <c r="G101" s="264"/>
      <c r="H101" s="264"/>
      <c r="I101" s="264"/>
      <c r="J101" s="257"/>
      <c r="K101" s="257"/>
    </row>
    <row r="102" spans="1:11" s="271" customFormat="1" x14ac:dyDescent="0.5">
      <c r="A102" s="264"/>
      <c r="B102" s="265"/>
      <c r="C102" s="264"/>
      <c r="D102" s="264"/>
      <c r="E102" s="264"/>
      <c r="F102" s="264"/>
      <c r="G102" s="264"/>
      <c r="H102" s="264"/>
      <c r="I102" s="264"/>
      <c r="J102" s="257"/>
      <c r="K102" s="257"/>
    </row>
    <row r="103" spans="1:11" s="271" customFormat="1" x14ac:dyDescent="0.5">
      <c r="A103" s="264"/>
      <c r="B103" s="265"/>
      <c r="C103" s="264"/>
      <c r="D103" s="264"/>
      <c r="E103" s="264"/>
      <c r="F103" s="264"/>
      <c r="G103" s="264"/>
      <c r="H103" s="264"/>
      <c r="I103" s="264"/>
      <c r="J103" s="257"/>
      <c r="K103" s="257"/>
    </row>
    <row r="104" spans="1:11" s="271" customFormat="1" x14ac:dyDescent="0.5">
      <c r="A104" s="264"/>
      <c r="B104" s="265"/>
      <c r="C104" s="264"/>
      <c r="D104" s="264"/>
      <c r="E104" s="264"/>
      <c r="F104" s="264"/>
      <c r="G104" s="264"/>
      <c r="H104" s="264"/>
      <c r="I104" s="264"/>
      <c r="J104" s="257"/>
      <c r="K104" s="257"/>
    </row>
    <row r="105" spans="1:11" s="271" customFormat="1" x14ac:dyDescent="0.5">
      <c r="A105" s="264"/>
      <c r="B105" s="265"/>
      <c r="C105" s="264"/>
      <c r="D105" s="264"/>
      <c r="E105" s="264"/>
      <c r="F105" s="264"/>
      <c r="G105" s="264"/>
      <c r="H105" s="264"/>
      <c r="I105" s="264"/>
      <c r="J105" s="257"/>
      <c r="K105" s="257"/>
    </row>
    <row r="106" spans="1:11" s="271" customFormat="1" x14ac:dyDescent="0.5">
      <c r="A106" s="264"/>
      <c r="B106" s="265"/>
      <c r="C106" s="264"/>
      <c r="D106" s="264"/>
      <c r="E106" s="264"/>
      <c r="F106" s="264"/>
      <c r="G106" s="264"/>
      <c r="H106" s="264"/>
      <c r="I106" s="264"/>
      <c r="J106" s="257"/>
      <c r="K106" s="257"/>
    </row>
    <row r="107" spans="1:11" s="271" customFormat="1" x14ac:dyDescent="0.5">
      <c r="A107" s="264"/>
      <c r="B107" s="265"/>
      <c r="C107" s="264"/>
      <c r="D107" s="264"/>
      <c r="E107" s="264"/>
      <c r="F107" s="264"/>
      <c r="G107" s="264"/>
      <c r="H107" s="264"/>
      <c r="I107" s="264"/>
      <c r="J107" s="257"/>
      <c r="K107" s="257"/>
    </row>
    <row r="108" spans="1:11" s="271" customFormat="1" x14ac:dyDescent="0.5">
      <c r="A108" s="264"/>
      <c r="B108" s="265"/>
      <c r="C108" s="264"/>
      <c r="D108" s="264"/>
      <c r="E108" s="264"/>
      <c r="F108" s="264"/>
      <c r="G108" s="264"/>
      <c r="H108" s="264"/>
      <c r="I108" s="264"/>
      <c r="J108" s="257"/>
      <c r="K108" s="257"/>
    </row>
    <row r="109" spans="1:11" s="271" customFormat="1" x14ac:dyDescent="0.5">
      <c r="A109" s="264"/>
      <c r="B109" s="265"/>
      <c r="C109" s="264"/>
      <c r="D109" s="264"/>
      <c r="E109" s="264"/>
      <c r="F109" s="264"/>
      <c r="G109" s="264"/>
      <c r="H109" s="264"/>
      <c r="I109" s="264"/>
      <c r="J109" s="257"/>
      <c r="K109" s="257"/>
    </row>
    <row r="110" spans="1:11" s="271" customFormat="1" x14ac:dyDescent="0.5">
      <c r="A110" s="264"/>
      <c r="B110" s="265"/>
      <c r="C110" s="264"/>
      <c r="D110" s="264"/>
      <c r="E110" s="264"/>
      <c r="F110" s="264"/>
      <c r="G110" s="264"/>
      <c r="H110" s="264"/>
      <c r="I110" s="264"/>
      <c r="J110" s="257"/>
      <c r="K110" s="257"/>
    </row>
    <row r="111" spans="1:11" s="271" customFormat="1" x14ac:dyDescent="0.5">
      <c r="A111" s="264"/>
      <c r="B111" s="265"/>
      <c r="C111" s="264"/>
      <c r="D111" s="264"/>
      <c r="E111" s="264"/>
      <c r="F111" s="264"/>
      <c r="G111" s="264"/>
      <c r="H111" s="264"/>
      <c r="I111" s="264"/>
      <c r="J111" s="257"/>
      <c r="K111" s="257"/>
    </row>
    <row r="112" spans="1:11" s="271" customFormat="1" x14ac:dyDescent="0.5">
      <c r="A112" s="264"/>
      <c r="B112" s="265"/>
      <c r="C112" s="264"/>
      <c r="D112" s="264"/>
      <c r="E112" s="264"/>
      <c r="F112" s="264"/>
      <c r="G112" s="264"/>
      <c r="H112" s="264"/>
      <c r="I112" s="264"/>
      <c r="J112" s="257"/>
      <c r="K112" s="257"/>
    </row>
    <row r="113" spans="1:11" s="271" customFormat="1" x14ac:dyDescent="0.5">
      <c r="A113" s="264"/>
      <c r="B113" s="265"/>
      <c r="C113" s="264"/>
      <c r="D113" s="264"/>
      <c r="E113" s="264"/>
      <c r="F113" s="264"/>
      <c r="G113" s="264"/>
      <c r="H113" s="264"/>
      <c r="I113" s="264"/>
      <c r="J113" s="257"/>
      <c r="K113" s="257"/>
    </row>
    <row r="114" spans="1:11" s="271" customFormat="1" x14ac:dyDescent="0.5">
      <c r="A114" s="264"/>
      <c r="B114" s="265"/>
      <c r="C114" s="264"/>
      <c r="D114" s="264"/>
      <c r="E114" s="264"/>
      <c r="F114" s="264"/>
      <c r="G114" s="264"/>
      <c r="H114" s="264"/>
      <c r="I114" s="264"/>
      <c r="J114" s="257"/>
      <c r="K114" s="257"/>
    </row>
    <row r="115" spans="1:11" s="271" customFormat="1" x14ac:dyDescent="0.5">
      <c r="A115" s="264"/>
      <c r="B115" s="265"/>
      <c r="C115" s="264"/>
      <c r="D115" s="264"/>
      <c r="E115" s="264"/>
      <c r="F115" s="264"/>
      <c r="G115" s="264"/>
      <c r="H115" s="264"/>
      <c r="I115" s="264"/>
      <c r="J115" s="257"/>
      <c r="K115" s="257"/>
    </row>
    <row r="116" spans="1:11" s="271" customFormat="1" x14ac:dyDescent="0.5">
      <c r="A116" s="264"/>
      <c r="B116" s="265"/>
      <c r="C116" s="264"/>
      <c r="D116" s="264"/>
      <c r="E116" s="264"/>
      <c r="F116" s="264"/>
      <c r="G116" s="264"/>
      <c r="H116" s="264"/>
      <c r="I116" s="264"/>
      <c r="J116" s="257"/>
      <c r="K116" s="257"/>
    </row>
    <row r="117" spans="1:11" s="271" customFormat="1" x14ac:dyDescent="0.5">
      <c r="A117" s="264"/>
      <c r="B117" s="265"/>
      <c r="C117" s="264"/>
      <c r="D117" s="264"/>
      <c r="E117" s="264"/>
      <c r="F117" s="264"/>
      <c r="G117" s="264"/>
      <c r="H117" s="264"/>
      <c r="I117" s="264"/>
      <c r="J117" s="257"/>
      <c r="K117" s="257"/>
    </row>
    <row r="118" spans="1:11" s="271" customFormat="1" x14ac:dyDescent="0.5">
      <c r="A118" s="264"/>
      <c r="B118" s="265"/>
      <c r="C118" s="264"/>
      <c r="D118" s="264"/>
      <c r="E118" s="264"/>
      <c r="F118" s="264"/>
      <c r="G118" s="264"/>
      <c r="H118" s="264"/>
      <c r="I118" s="264"/>
      <c r="J118" s="257"/>
      <c r="K118" s="257"/>
    </row>
    <row r="119" spans="1:11" s="271" customFormat="1" x14ac:dyDescent="0.5">
      <c r="A119" s="264"/>
      <c r="B119" s="265"/>
      <c r="C119" s="264"/>
      <c r="D119" s="264"/>
      <c r="E119" s="264"/>
      <c r="F119" s="264"/>
      <c r="G119" s="264"/>
      <c r="H119" s="264"/>
      <c r="I119" s="264"/>
      <c r="J119" s="257"/>
      <c r="K119" s="257"/>
    </row>
    <row r="120" spans="1:11" s="271" customFormat="1" x14ac:dyDescent="0.5">
      <c r="A120" s="264"/>
      <c r="B120" s="265"/>
      <c r="C120" s="264"/>
      <c r="D120" s="264"/>
      <c r="E120" s="264"/>
      <c r="F120" s="264"/>
      <c r="G120" s="264"/>
      <c r="H120" s="264"/>
      <c r="I120" s="264"/>
      <c r="J120" s="257"/>
      <c r="K120" s="257"/>
    </row>
    <row r="121" spans="1:11" s="271" customFormat="1" x14ac:dyDescent="0.5">
      <c r="A121" s="264"/>
      <c r="B121" s="265"/>
      <c r="C121" s="264"/>
      <c r="D121" s="264"/>
      <c r="E121" s="264"/>
      <c r="F121" s="264"/>
      <c r="G121" s="264"/>
      <c r="H121" s="264"/>
      <c r="I121" s="264"/>
      <c r="J121" s="257"/>
      <c r="K121" s="257"/>
    </row>
    <row r="122" spans="1:11" s="271" customFormat="1" x14ac:dyDescent="0.5">
      <c r="A122" s="264"/>
      <c r="B122" s="265"/>
      <c r="C122" s="264"/>
      <c r="D122" s="264"/>
      <c r="E122" s="264"/>
      <c r="F122" s="264"/>
      <c r="G122" s="264"/>
      <c r="H122" s="264"/>
      <c r="I122" s="264"/>
      <c r="J122" s="257"/>
      <c r="K122" s="257"/>
    </row>
    <row r="123" spans="1:11" s="271" customFormat="1" x14ac:dyDescent="0.5">
      <c r="A123" s="264"/>
      <c r="B123" s="265"/>
      <c r="C123" s="264"/>
      <c r="D123" s="264"/>
      <c r="E123" s="264"/>
      <c r="F123" s="264"/>
      <c r="G123" s="264"/>
      <c r="H123" s="264"/>
      <c r="I123" s="264"/>
      <c r="J123" s="257"/>
      <c r="K123" s="257"/>
    </row>
    <row r="124" spans="1:11" s="271" customFormat="1" x14ac:dyDescent="0.5">
      <c r="A124" s="264"/>
      <c r="B124" s="265"/>
      <c r="C124" s="264"/>
      <c r="D124" s="264"/>
      <c r="E124" s="264"/>
      <c r="F124" s="264"/>
      <c r="G124" s="264"/>
      <c r="H124" s="264"/>
      <c r="I124" s="264"/>
      <c r="J124" s="257"/>
      <c r="K124" s="257"/>
    </row>
    <row r="125" spans="1:11" s="271" customFormat="1" x14ac:dyDescent="0.5">
      <c r="A125" s="264"/>
      <c r="B125" s="265"/>
      <c r="C125" s="264"/>
      <c r="D125" s="264"/>
      <c r="E125" s="264"/>
      <c r="F125" s="264"/>
      <c r="G125" s="264"/>
      <c r="H125" s="264"/>
      <c r="I125" s="264"/>
      <c r="J125" s="257"/>
      <c r="K125" s="257"/>
    </row>
    <row r="126" spans="1:11" s="271" customFormat="1" x14ac:dyDescent="0.5">
      <c r="A126" s="264"/>
      <c r="B126" s="265"/>
      <c r="C126" s="264"/>
      <c r="D126" s="264"/>
      <c r="E126" s="264"/>
      <c r="F126" s="264"/>
      <c r="G126" s="264"/>
      <c r="H126" s="264"/>
      <c r="I126" s="264"/>
      <c r="J126" s="257"/>
      <c r="K126" s="257"/>
    </row>
    <row r="127" spans="1:11" s="271" customFormat="1" x14ac:dyDescent="0.5">
      <c r="A127" s="264"/>
      <c r="B127" s="265"/>
      <c r="C127" s="264"/>
      <c r="D127" s="264"/>
      <c r="E127" s="264"/>
      <c r="F127" s="264"/>
      <c r="G127" s="264"/>
      <c r="H127" s="264"/>
      <c r="I127" s="264"/>
      <c r="J127" s="257"/>
      <c r="K127" s="257"/>
    </row>
    <row r="128" spans="1:11" s="271" customFormat="1" x14ac:dyDescent="0.5">
      <c r="A128" s="264"/>
      <c r="B128" s="265"/>
      <c r="C128" s="264"/>
      <c r="D128" s="264"/>
      <c r="E128" s="264"/>
      <c r="F128" s="264"/>
      <c r="G128" s="264"/>
      <c r="H128" s="264"/>
      <c r="I128" s="264"/>
      <c r="J128" s="257"/>
      <c r="K128" s="257"/>
    </row>
    <row r="129" spans="1:11" s="271" customFormat="1" x14ac:dyDescent="0.5">
      <c r="A129" s="264"/>
      <c r="B129" s="265"/>
      <c r="C129" s="264"/>
      <c r="D129" s="264"/>
      <c r="E129" s="264"/>
      <c r="F129" s="264"/>
      <c r="G129" s="264"/>
      <c r="H129" s="264"/>
      <c r="I129" s="264"/>
      <c r="J129" s="257"/>
      <c r="K129" s="257"/>
    </row>
    <row r="130" spans="1:11" s="271" customFormat="1" x14ac:dyDescent="0.5">
      <c r="A130" s="264"/>
      <c r="B130" s="265"/>
      <c r="C130" s="264"/>
      <c r="D130" s="264"/>
      <c r="E130" s="264"/>
      <c r="F130" s="264"/>
      <c r="G130" s="264"/>
      <c r="H130" s="264"/>
      <c r="I130" s="264"/>
      <c r="J130" s="257"/>
      <c r="K130" s="257"/>
    </row>
    <row r="131" spans="1:11" s="271" customFormat="1" x14ac:dyDescent="0.5">
      <c r="A131" s="264"/>
      <c r="B131" s="265"/>
      <c r="C131" s="264"/>
      <c r="D131" s="264"/>
      <c r="E131" s="264"/>
      <c r="F131" s="264"/>
      <c r="G131" s="264"/>
      <c r="H131" s="264"/>
      <c r="I131" s="264"/>
      <c r="J131" s="257"/>
      <c r="K131" s="257"/>
    </row>
    <row r="132" spans="1:11" s="271" customFormat="1" x14ac:dyDescent="0.5">
      <c r="A132" s="264"/>
      <c r="B132" s="265"/>
      <c r="C132" s="264"/>
      <c r="D132" s="264"/>
      <c r="E132" s="264"/>
      <c r="F132" s="264"/>
      <c r="G132" s="264"/>
      <c r="H132" s="264"/>
      <c r="I132" s="264"/>
      <c r="J132" s="257"/>
      <c r="K132" s="257"/>
    </row>
    <row r="133" spans="1:11" s="271" customFormat="1" x14ac:dyDescent="0.5">
      <c r="A133" s="264"/>
      <c r="B133" s="265"/>
      <c r="C133" s="264"/>
      <c r="D133" s="264"/>
      <c r="E133" s="264"/>
      <c r="F133" s="264"/>
      <c r="G133" s="264"/>
      <c r="H133" s="264"/>
      <c r="I133" s="264"/>
      <c r="J133" s="257"/>
      <c r="K133" s="257"/>
    </row>
    <row r="134" spans="1:11" s="271" customFormat="1" x14ac:dyDescent="0.5">
      <c r="A134" s="264"/>
      <c r="B134" s="265"/>
      <c r="C134" s="264"/>
      <c r="D134" s="264"/>
      <c r="E134" s="264"/>
      <c r="F134" s="264"/>
      <c r="G134" s="264"/>
      <c r="H134" s="264"/>
      <c r="I134" s="264"/>
      <c r="J134" s="257"/>
      <c r="K134" s="257"/>
    </row>
    <row r="135" spans="1:11" s="271" customFormat="1" x14ac:dyDescent="0.5">
      <c r="A135" s="264"/>
      <c r="B135" s="265"/>
      <c r="C135" s="264"/>
      <c r="D135" s="264"/>
      <c r="E135" s="264"/>
      <c r="F135" s="264"/>
      <c r="G135" s="264"/>
      <c r="H135" s="264"/>
      <c r="I135" s="264"/>
      <c r="J135" s="257"/>
      <c r="K135" s="257"/>
    </row>
    <row r="136" spans="1:11" s="271" customFormat="1" x14ac:dyDescent="0.5">
      <c r="A136" s="264"/>
      <c r="B136" s="265"/>
      <c r="C136" s="264"/>
      <c r="D136" s="264"/>
      <c r="E136" s="264"/>
      <c r="F136" s="264"/>
      <c r="G136" s="264"/>
      <c r="H136" s="264"/>
      <c r="I136" s="264"/>
      <c r="J136" s="257"/>
      <c r="K136" s="257"/>
    </row>
    <row r="137" spans="1:11" s="271" customFormat="1" x14ac:dyDescent="0.5">
      <c r="A137" s="264"/>
      <c r="B137" s="265"/>
      <c r="C137" s="264"/>
      <c r="D137" s="264"/>
      <c r="E137" s="264"/>
      <c r="F137" s="264"/>
      <c r="G137" s="264"/>
      <c r="H137" s="264"/>
      <c r="I137" s="264"/>
      <c r="J137" s="257"/>
      <c r="K137" s="257"/>
    </row>
    <row r="138" spans="1:11" s="271" customFormat="1" x14ac:dyDescent="0.5">
      <c r="A138" s="264"/>
      <c r="B138" s="265"/>
      <c r="C138" s="264"/>
      <c r="D138" s="264"/>
      <c r="E138" s="264"/>
      <c r="F138" s="264"/>
      <c r="G138" s="264"/>
      <c r="H138" s="264"/>
      <c r="I138" s="264"/>
      <c r="J138" s="257"/>
      <c r="K138" s="257"/>
    </row>
    <row r="139" spans="1:11" s="271" customFormat="1" x14ac:dyDescent="0.5">
      <c r="A139" s="264"/>
      <c r="B139" s="265"/>
      <c r="C139" s="264"/>
      <c r="D139" s="264"/>
      <c r="E139" s="264"/>
      <c r="F139" s="264"/>
      <c r="G139" s="264"/>
      <c r="H139" s="264"/>
      <c r="I139" s="264"/>
      <c r="J139" s="257"/>
      <c r="K139" s="257"/>
    </row>
    <row r="140" spans="1:11" s="271" customFormat="1" x14ac:dyDescent="0.5">
      <c r="A140" s="264"/>
      <c r="B140" s="265"/>
      <c r="C140" s="264"/>
      <c r="D140" s="264"/>
      <c r="E140" s="264"/>
      <c r="F140" s="264"/>
      <c r="G140" s="264"/>
      <c r="H140" s="264"/>
      <c r="I140" s="264"/>
      <c r="J140" s="257"/>
      <c r="K140" s="257"/>
    </row>
    <row r="141" spans="1:11" s="271" customFormat="1" x14ac:dyDescent="0.5">
      <c r="A141" s="264"/>
      <c r="B141" s="265"/>
      <c r="C141" s="264"/>
      <c r="D141" s="264"/>
      <c r="E141" s="264"/>
      <c r="F141" s="264"/>
      <c r="G141" s="264"/>
      <c r="H141" s="264"/>
      <c r="I141" s="264"/>
      <c r="J141" s="257"/>
      <c r="K141" s="257"/>
    </row>
    <row r="142" spans="1:11" s="271" customFormat="1" x14ac:dyDescent="0.5">
      <c r="A142" s="264"/>
      <c r="B142" s="265"/>
      <c r="C142" s="264"/>
      <c r="D142" s="264"/>
      <c r="E142" s="264"/>
      <c r="F142" s="264"/>
      <c r="G142" s="264"/>
      <c r="H142" s="264"/>
      <c r="I142" s="264"/>
      <c r="J142" s="257"/>
      <c r="K142" s="257"/>
    </row>
    <row r="143" spans="1:11" s="271" customFormat="1" x14ac:dyDescent="0.5">
      <c r="A143" s="264"/>
      <c r="B143" s="265"/>
      <c r="C143" s="264"/>
      <c r="D143" s="264"/>
      <c r="E143" s="264"/>
      <c r="F143" s="264"/>
      <c r="G143" s="264"/>
      <c r="H143" s="264"/>
      <c r="I143" s="264"/>
      <c r="J143" s="257"/>
      <c r="K143" s="257"/>
    </row>
    <row r="144" spans="1:11" s="271" customFormat="1" x14ac:dyDescent="0.5">
      <c r="A144" s="264"/>
      <c r="B144" s="265"/>
      <c r="C144" s="264"/>
      <c r="D144" s="264"/>
      <c r="E144" s="264"/>
      <c r="F144" s="264"/>
      <c r="G144" s="264"/>
      <c r="H144" s="264"/>
      <c r="I144" s="264"/>
      <c r="J144" s="257"/>
      <c r="K144" s="257"/>
    </row>
    <row r="145" spans="1:11" s="271" customFormat="1" x14ac:dyDescent="0.5">
      <c r="A145" s="264"/>
      <c r="B145" s="265"/>
      <c r="C145" s="264"/>
      <c r="D145" s="264"/>
      <c r="E145" s="264"/>
      <c r="F145" s="264"/>
      <c r="G145" s="264"/>
      <c r="H145" s="264"/>
      <c r="I145" s="264"/>
      <c r="J145" s="257"/>
      <c r="K145" s="257"/>
    </row>
    <row r="146" spans="1:11" s="271" customFormat="1" x14ac:dyDescent="0.5">
      <c r="A146" s="264"/>
      <c r="B146" s="265"/>
      <c r="C146" s="264"/>
      <c r="D146" s="264"/>
      <c r="E146" s="264"/>
      <c r="F146" s="264"/>
      <c r="G146" s="264"/>
      <c r="H146" s="264"/>
      <c r="I146" s="264"/>
      <c r="J146" s="257"/>
      <c r="K146" s="257"/>
    </row>
    <row r="147" spans="1:11" s="271" customFormat="1" x14ac:dyDescent="0.5">
      <c r="A147" s="264"/>
      <c r="B147" s="265"/>
      <c r="C147" s="264"/>
      <c r="D147" s="264"/>
      <c r="E147" s="264"/>
      <c r="F147" s="264"/>
      <c r="G147" s="264"/>
      <c r="H147" s="264"/>
      <c r="I147" s="264"/>
      <c r="J147" s="257"/>
      <c r="K147" s="257"/>
    </row>
    <row r="148" spans="1:11" s="271" customFormat="1" x14ac:dyDescent="0.5">
      <c r="A148" s="264"/>
      <c r="B148" s="265"/>
      <c r="C148" s="264"/>
      <c r="D148" s="264"/>
      <c r="E148" s="264"/>
      <c r="F148" s="264"/>
      <c r="G148" s="264"/>
      <c r="H148" s="264"/>
      <c r="I148" s="264"/>
      <c r="J148" s="257"/>
      <c r="K148" s="257"/>
    </row>
    <row r="149" spans="1:11" s="271" customFormat="1" x14ac:dyDescent="0.5">
      <c r="A149" s="264"/>
      <c r="B149" s="265"/>
      <c r="C149" s="264"/>
      <c r="D149" s="264"/>
      <c r="E149" s="264"/>
      <c r="F149" s="264"/>
      <c r="G149" s="264"/>
      <c r="H149" s="264"/>
      <c r="I149" s="264"/>
      <c r="J149" s="257"/>
      <c r="K149" s="257"/>
    </row>
    <row r="150" spans="1:11" s="271" customFormat="1" x14ac:dyDescent="0.5">
      <c r="A150" s="264"/>
      <c r="B150" s="265"/>
      <c r="C150" s="264"/>
      <c r="D150" s="264"/>
      <c r="E150" s="264"/>
      <c r="F150" s="264"/>
      <c r="G150" s="264"/>
      <c r="H150" s="264"/>
      <c r="I150" s="264"/>
      <c r="J150" s="257"/>
      <c r="K150" s="257"/>
    </row>
    <row r="151" spans="1:11" s="271" customFormat="1" x14ac:dyDescent="0.5">
      <c r="A151" s="264"/>
      <c r="B151" s="265"/>
      <c r="C151" s="264"/>
      <c r="D151" s="264"/>
      <c r="E151" s="264"/>
      <c r="F151" s="264"/>
      <c r="G151" s="264"/>
      <c r="H151" s="264"/>
      <c r="I151" s="264"/>
      <c r="J151" s="257"/>
      <c r="K151" s="257"/>
    </row>
    <row r="152" spans="1:11" s="271" customFormat="1" x14ac:dyDescent="0.5">
      <c r="A152" s="264"/>
      <c r="B152" s="265"/>
      <c r="C152" s="264"/>
      <c r="D152" s="264"/>
      <c r="E152" s="264"/>
      <c r="F152" s="264"/>
      <c r="G152" s="264"/>
      <c r="H152" s="264"/>
      <c r="I152" s="264"/>
      <c r="J152" s="257"/>
      <c r="K152" s="257"/>
    </row>
    <row r="153" spans="1:11" s="271" customFormat="1" x14ac:dyDescent="0.5">
      <c r="A153" s="264"/>
      <c r="B153" s="265"/>
      <c r="C153" s="264"/>
      <c r="D153" s="264"/>
      <c r="E153" s="264"/>
      <c r="F153" s="264"/>
      <c r="G153" s="264"/>
      <c r="H153" s="264"/>
      <c r="I153" s="264"/>
      <c r="J153" s="257"/>
      <c r="K153" s="257"/>
    </row>
    <row r="154" spans="1:11" s="271" customFormat="1" x14ac:dyDescent="0.5">
      <c r="A154" s="264"/>
      <c r="B154" s="265"/>
      <c r="C154" s="264"/>
      <c r="D154" s="264"/>
      <c r="E154" s="264"/>
      <c r="F154" s="264"/>
      <c r="G154" s="264"/>
      <c r="H154" s="264"/>
      <c r="I154" s="264"/>
      <c r="J154" s="257"/>
      <c r="K154" s="257"/>
    </row>
    <row r="155" spans="1:11" s="271" customFormat="1" x14ac:dyDescent="0.5">
      <c r="A155" s="264"/>
      <c r="B155" s="265"/>
      <c r="C155" s="264"/>
      <c r="D155" s="264"/>
      <c r="E155" s="264"/>
      <c r="F155" s="264"/>
      <c r="G155" s="264"/>
      <c r="H155" s="264"/>
      <c r="I155" s="264"/>
      <c r="J155" s="257"/>
      <c r="K155" s="257"/>
    </row>
    <row r="156" spans="1:11" s="271" customFormat="1" x14ac:dyDescent="0.5">
      <c r="A156" s="264"/>
      <c r="B156" s="265"/>
      <c r="C156" s="264"/>
      <c r="D156" s="264"/>
      <c r="E156" s="264"/>
      <c r="F156" s="264"/>
      <c r="G156" s="264"/>
      <c r="H156" s="264"/>
      <c r="I156" s="264"/>
      <c r="J156" s="257"/>
      <c r="K156" s="257"/>
    </row>
    <row r="157" spans="1:11" s="271" customFormat="1" x14ac:dyDescent="0.5">
      <c r="A157" s="264"/>
      <c r="B157" s="265"/>
      <c r="C157" s="264"/>
      <c r="D157" s="264"/>
      <c r="E157" s="264"/>
      <c r="F157" s="264"/>
      <c r="G157" s="264"/>
      <c r="H157" s="264"/>
      <c r="I157" s="264"/>
      <c r="J157" s="257"/>
      <c r="K157" s="257"/>
    </row>
    <row r="158" spans="1:11" s="271" customFormat="1" x14ac:dyDescent="0.5">
      <c r="A158" s="264"/>
      <c r="B158" s="265"/>
      <c r="C158" s="264"/>
      <c r="D158" s="264"/>
      <c r="E158" s="264"/>
      <c r="F158" s="264"/>
      <c r="G158" s="264"/>
      <c r="H158" s="264"/>
      <c r="I158" s="264"/>
      <c r="J158" s="257"/>
      <c r="K158" s="257"/>
    </row>
    <row r="159" spans="1:11" s="271" customFormat="1" x14ac:dyDescent="0.5">
      <c r="A159" s="264"/>
      <c r="B159" s="265"/>
      <c r="C159" s="264"/>
      <c r="D159" s="264"/>
      <c r="E159" s="264"/>
      <c r="F159" s="264"/>
      <c r="G159" s="264"/>
      <c r="H159" s="264"/>
      <c r="I159" s="264"/>
      <c r="J159" s="257"/>
      <c r="K159" s="257"/>
    </row>
    <row r="160" spans="1:11" s="271" customFormat="1" x14ac:dyDescent="0.5">
      <c r="A160" s="264"/>
      <c r="B160" s="265"/>
      <c r="C160" s="264"/>
      <c r="D160" s="264"/>
      <c r="E160" s="264"/>
      <c r="F160" s="264"/>
      <c r="G160" s="264"/>
      <c r="H160" s="264"/>
      <c r="I160" s="264"/>
      <c r="J160" s="257"/>
      <c r="K160" s="257"/>
    </row>
    <row r="161" spans="1:11" s="271" customFormat="1" x14ac:dyDescent="0.5">
      <c r="A161" s="264"/>
      <c r="B161" s="265"/>
      <c r="C161" s="264"/>
      <c r="D161" s="264"/>
      <c r="E161" s="264"/>
      <c r="F161" s="264"/>
      <c r="G161" s="264"/>
      <c r="H161" s="264"/>
      <c r="I161" s="264"/>
      <c r="J161" s="257"/>
      <c r="K161" s="257"/>
    </row>
    <row r="162" spans="1:11" s="271" customFormat="1" x14ac:dyDescent="0.5">
      <c r="A162" s="264"/>
      <c r="B162" s="265"/>
      <c r="C162" s="264"/>
      <c r="D162" s="264"/>
      <c r="E162" s="264"/>
      <c r="F162" s="264"/>
      <c r="G162" s="264"/>
      <c r="H162" s="264"/>
      <c r="I162" s="264"/>
      <c r="J162" s="257"/>
      <c r="K162" s="257"/>
    </row>
    <row r="163" spans="1:11" s="271" customFormat="1" x14ac:dyDescent="0.5">
      <c r="A163" s="264"/>
      <c r="B163" s="265"/>
      <c r="C163" s="264"/>
      <c r="D163" s="264"/>
      <c r="E163" s="264"/>
      <c r="F163" s="264"/>
      <c r="G163" s="264"/>
      <c r="H163" s="264"/>
      <c r="I163" s="264"/>
      <c r="J163" s="257"/>
      <c r="K163" s="257"/>
    </row>
    <row r="164" spans="1:11" s="271" customFormat="1" x14ac:dyDescent="0.5">
      <c r="A164" s="264"/>
      <c r="B164" s="265"/>
      <c r="C164" s="264"/>
      <c r="D164" s="264"/>
      <c r="E164" s="264"/>
      <c r="F164" s="264"/>
      <c r="G164" s="264"/>
      <c r="H164" s="264"/>
      <c r="I164" s="264"/>
      <c r="J164" s="257"/>
      <c r="K164" s="257"/>
    </row>
    <row r="165" spans="1:11" s="271" customFormat="1" x14ac:dyDescent="0.5">
      <c r="A165" s="264"/>
      <c r="B165" s="265"/>
      <c r="C165" s="264"/>
      <c r="D165" s="264"/>
      <c r="E165" s="264"/>
      <c r="F165" s="264"/>
      <c r="G165" s="264"/>
      <c r="H165" s="264"/>
      <c r="I165" s="264"/>
      <c r="J165" s="257"/>
      <c r="K165" s="257"/>
    </row>
    <row r="166" spans="1:11" s="271" customFormat="1" x14ac:dyDescent="0.5">
      <c r="A166" s="264"/>
      <c r="B166" s="265"/>
      <c r="C166" s="264"/>
      <c r="D166" s="264"/>
      <c r="E166" s="264"/>
      <c r="F166" s="264"/>
      <c r="G166" s="264"/>
      <c r="H166" s="264"/>
      <c r="I166" s="264"/>
      <c r="J166" s="257"/>
      <c r="K166" s="257"/>
    </row>
    <row r="167" spans="1:11" s="271" customFormat="1" x14ac:dyDescent="0.5">
      <c r="A167" s="264"/>
      <c r="B167" s="265"/>
      <c r="C167" s="264"/>
      <c r="D167" s="264"/>
      <c r="E167" s="264"/>
      <c r="F167" s="264"/>
      <c r="G167" s="264"/>
      <c r="H167" s="264"/>
      <c r="I167" s="264"/>
      <c r="J167" s="257"/>
      <c r="K167" s="257"/>
    </row>
    <row r="168" spans="1:11" s="271" customFormat="1" x14ac:dyDescent="0.5">
      <c r="A168" s="264"/>
      <c r="B168" s="265"/>
      <c r="C168" s="264"/>
      <c r="D168" s="264"/>
      <c r="E168" s="264"/>
      <c r="F168" s="264"/>
      <c r="G168" s="264"/>
      <c r="H168" s="264"/>
      <c r="I168" s="264"/>
      <c r="J168" s="257"/>
      <c r="K168" s="257"/>
    </row>
    <row r="169" spans="1:11" s="271" customFormat="1" x14ac:dyDescent="0.5">
      <c r="A169" s="264"/>
      <c r="B169" s="265"/>
      <c r="C169" s="264"/>
      <c r="D169" s="264"/>
      <c r="E169" s="264"/>
      <c r="F169" s="264"/>
      <c r="G169" s="264"/>
      <c r="H169" s="264"/>
      <c r="I169" s="264"/>
      <c r="J169" s="257"/>
      <c r="K169" s="257"/>
    </row>
    <row r="170" spans="1:11" s="271" customFormat="1" x14ac:dyDescent="0.5">
      <c r="A170" s="264"/>
      <c r="B170" s="265"/>
      <c r="C170" s="264"/>
      <c r="D170" s="264"/>
      <c r="E170" s="264"/>
      <c r="F170" s="264"/>
      <c r="G170" s="264"/>
      <c r="H170" s="264"/>
      <c r="I170" s="264"/>
      <c r="J170" s="257"/>
      <c r="K170" s="257"/>
    </row>
    <row r="171" spans="1:11" s="271" customFormat="1" x14ac:dyDescent="0.5">
      <c r="A171" s="264"/>
      <c r="B171" s="265"/>
      <c r="C171" s="264"/>
      <c r="D171" s="264"/>
      <c r="E171" s="264"/>
      <c r="F171" s="264"/>
      <c r="G171" s="264"/>
      <c r="H171" s="264"/>
      <c r="I171" s="264"/>
      <c r="J171" s="257"/>
      <c r="K171" s="257"/>
    </row>
    <row r="172" spans="1:11" s="271" customFormat="1" x14ac:dyDescent="0.5">
      <c r="A172" s="264"/>
      <c r="B172" s="265"/>
      <c r="C172" s="264"/>
      <c r="D172" s="264"/>
      <c r="E172" s="264"/>
      <c r="F172" s="264"/>
      <c r="G172" s="264"/>
      <c r="H172" s="264"/>
      <c r="I172" s="264"/>
      <c r="J172" s="257"/>
      <c r="K172" s="257"/>
    </row>
    <row r="173" spans="1:11" s="271" customFormat="1" x14ac:dyDescent="0.5">
      <c r="A173" s="264"/>
      <c r="B173" s="265"/>
      <c r="C173" s="264"/>
      <c r="D173" s="264"/>
      <c r="E173" s="264"/>
      <c r="F173" s="264"/>
      <c r="G173" s="264"/>
      <c r="H173" s="264"/>
      <c r="I173" s="264"/>
      <c r="J173" s="257"/>
      <c r="K173" s="257"/>
    </row>
    <row r="174" spans="1:11" s="271" customFormat="1" x14ac:dyDescent="0.5">
      <c r="A174" s="264"/>
      <c r="B174" s="265"/>
      <c r="C174" s="264"/>
      <c r="D174" s="264"/>
      <c r="E174" s="264"/>
      <c r="F174" s="264"/>
      <c r="G174" s="264"/>
      <c r="H174" s="264"/>
      <c r="I174" s="264"/>
      <c r="J174" s="257"/>
      <c r="K174" s="257"/>
    </row>
    <row r="175" spans="1:11" s="271" customFormat="1" x14ac:dyDescent="0.5">
      <c r="A175" s="264"/>
      <c r="B175" s="265"/>
      <c r="C175" s="264"/>
      <c r="D175" s="264"/>
      <c r="E175" s="264"/>
      <c r="F175" s="264"/>
      <c r="G175" s="264"/>
      <c r="H175" s="264"/>
      <c r="I175" s="264"/>
      <c r="J175" s="257"/>
      <c r="K175" s="257"/>
    </row>
    <row r="176" spans="1:11" s="271" customFormat="1" x14ac:dyDescent="0.5">
      <c r="A176" s="264"/>
      <c r="B176" s="265"/>
      <c r="C176" s="264"/>
      <c r="D176" s="264"/>
      <c r="E176" s="264"/>
      <c r="F176" s="264"/>
      <c r="G176" s="264"/>
      <c r="H176" s="264"/>
      <c r="I176" s="264"/>
      <c r="J176" s="257"/>
      <c r="K176" s="257"/>
    </row>
    <row r="177" spans="1:11" s="271" customFormat="1" x14ac:dyDescent="0.5">
      <c r="A177" s="264"/>
      <c r="B177" s="265"/>
      <c r="C177" s="264"/>
      <c r="D177" s="264"/>
      <c r="E177" s="264"/>
      <c r="F177" s="264"/>
      <c r="G177" s="264"/>
      <c r="H177" s="264"/>
      <c r="I177" s="264"/>
      <c r="J177" s="257"/>
      <c r="K177" s="257"/>
    </row>
    <row r="178" spans="1:11" s="271" customFormat="1" x14ac:dyDescent="0.5">
      <c r="A178" s="264"/>
      <c r="B178" s="265"/>
      <c r="C178" s="264"/>
      <c r="D178" s="264"/>
      <c r="E178" s="264"/>
      <c r="F178" s="264"/>
      <c r="G178" s="264"/>
      <c r="H178" s="264"/>
      <c r="I178" s="264"/>
      <c r="J178" s="257"/>
      <c r="K178" s="257"/>
    </row>
    <row r="179" spans="1:11" s="271" customFormat="1" x14ac:dyDescent="0.5">
      <c r="A179" s="264"/>
      <c r="B179" s="265"/>
      <c r="C179" s="264"/>
      <c r="D179" s="264"/>
      <c r="E179" s="264"/>
      <c r="F179" s="264"/>
      <c r="G179" s="264"/>
      <c r="H179" s="264"/>
      <c r="I179" s="264"/>
      <c r="J179" s="257"/>
      <c r="K179" s="257"/>
    </row>
    <row r="180" spans="1:11" s="271" customFormat="1" x14ac:dyDescent="0.5">
      <c r="A180" s="264"/>
      <c r="B180" s="265"/>
      <c r="C180" s="264"/>
      <c r="D180" s="264"/>
      <c r="E180" s="264"/>
      <c r="F180" s="264"/>
      <c r="G180" s="264"/>
      <c r="H180" s="264"/>
      <c r="I180" s="264"/>
      <c r="J180" s="257"/>
      <c r="K180" s="257"/>
    </row>
    <row r="181" spans="1:11" s="271" customFormat="1" x14ac:dyDescent="0.5">
      <c r="A181" s="264"/>
      <c r="B181" s="265"/>
      <c r="C181" s="264"/>
      <c r="D181" s="264"/>
      <c r="E181" s="264"/>
      <c r="F181" s="264"/>
      <c r="G181" s="264"/>
      <c r="H181" s="264"/>
      <c r="I181" s="264"/>
      <c r="J181" s="257"/>
      <c r="K181" s="257"/>
    </row>
    <row r="182" spans="1:11" s="271" customFormat="1" x14ac:dyDescent="0.5">
      <c r="A182" s="264"/>
      <c r="B182" s="265"/>
      <c r="C182" s="264"/>
      <c r="D182" s="264"/>
      <c r="E182" s="264"/>
      <c r="F182" s="264"/>
      <c r="G182" s="264"/>
      <c r="H182" s="264"/>
      <c r="I182" s="264"/>
      <c r="J182" s="257"/>
      <c r="K182" s="257"/>
    </row>
    <row r="183" spans="1:11" s="271" customFormat="1" x14ac:dyDescent="0.5">
      <c r="A183" s="264"/>
      <c r="B183" s="265"/>
      <c r="C183" s="264"/>
      <c r="D183" s="264"/>
      <c r="E183" s="264"/>
      <c r="F183" s="264"/>
      <c r="G183" s="264"/>
      <c r="H183" s="264"/>
      <c r="I183" s="264"/>
      <c r="J183" s="257"/>
      <c r="K183" s="257"/>
    </row>
    <row r="184" spans="1:11" s="271" customFormat="1" x14ac:dyDescent="0.5">
      <c r="A184" s="264"/>
      <c r="B184" s="265"/>
      <c r="C184" s="264"/>
      <c r="D184" s="264"/>
      <c r="E184" s="264"/>
      <c r="F184" s="264"/>
      <c r="G184" s="264"/>
      <c r="H184" s="264"/>
      <c r="I184" s="264"/>
      <c r="J184" s="257"/>
      <c r="K184" s="257"/>
    </row>
    <row r="185" spans="1:11" s="271" customFormat="1" x14ac:dyDescent="0.5">
      <c r="A185" s="264"/>
      <c r="B185" s="265"/>
      <c r="C185" s="264"/>
      <c r="D185" s="264"/>
      <c r="E185" s="264"/>
      <c r="F185" s="264"/>
      <c r="G185" s="264"/>
      <c r="H185" s="264"/>
      <c r="I185" s="264"/>
      <c r="J185" s="257"/>
      <c r="K185" s="257"/>
    </row>
    <row r="186" spans="1:11" s="271" customFormat="1" x14ac:dyDescent="0.5">
      <c r="A186" s="264"/>
      <c r="B186" s="265"/>
      <c r="C186" s="264"/>
      <c r="D186" s="264"/>
      <c r="E186" s="264"/>
      <c r="F186" s="264"/>
      <c r="G186" s="264"/>
      <c r="H186" s="264"/>
      <c r="I186" s="264"/>
      <c r="J186" s="257"/>
      <c r="K186" s="257"/>
    </row>
    <row r="187" spans="1:11" s="271" customFormat="1" x14ac:dyDescent="0.5">
      <c r="A187" s="264"/>
      <c r="B187" s="265"/>
      <c r="C187" s="264"/>
      <c r="D187" s="264"/>
      <c r="E187" s="264"/>
      <c r="F187" s="264"/>
      <c r="G187" s="264"/>
      <c r="H187" s="264"/>
      <c r="I187" s="264"/>
      <c r="J187" s="257"/>
      <c r="K187" s="257"/>
    </row>
    <row r="188" spans="1:11" s="271" customFormat="1" x14ac:dyDescent="0.5">
      <c r="A188" s="264"/>
      <c r="B188" s="265"/>
      <c r="C188" s="264"/>
      <c r="D188" s="264"/>
      <c r="E188" s="264"/>
      <c r="F188" s="264"/>
      <c r="G188" s="264"/>
      <c r="H188" s="264"/>
      <c r="I188" s="264"/>
      <c r="J188" s="257"/>
      <c r="K188" s="257"/>
    </row>
    <row r="189" spans="1:11" s="271" customFormat="1" x14ac:dyDescent="0.5">
      <c r="A189" s="264"/>
      <c r="B189" s="265"/>
      <c r="C189" s="264"/>
      <c r="D189" s="264"/>
      <c r="E189" s="264"/>
      <c r="F189" s="264"/>
      <c r="G189" s="264"/>
      <c r="H189" s="264"/>
      <c r="I189" s="264"/>
      <c r="J189" s="257"/>
      <c r="K189" s="257"/>
    </row>
    <row r="190" spans="1:11" s="271" customFormat="1" x14ac:dyDescent="0.5">
      <c r="A190" s="264"/>
      <c r="B190" s="265"/>
      <c r="C190" s="264"/>
      <c r="D190" s="264"/>
      <c r="E190" s="264"/>
      <c r="F190" s="264"/>
      <c r="G190" s="264"/>
      <c r="H190" s="264"/>
      <c r="I190" s="264"/>
      <c r="J190" s="257"/>
      <c r="K190" s="257"/>
    </row>
    <row r="191" spans="1:11" s="271" customFormat="1" x14ac:dyDescent="0.5">
      <c r="A191" s="264"/>
      <c r="B191" s="265"/>
      <c r="C191" s="264"/>
      <c r="D191" s="264"/>
      <c r="E191" s="264"/>
      <c r="F191" s="264"/>
      <c r="G191" s="264"/>
      <c r="H191" s="264"/>
      <c r="I191" s="264"/>
      <c r="J191" s="257"/>
      <c r="K191" s="257"/>
    </row>
    <row r="192" spans="1:11" s="271" customFormat="1" x14ac:dyDescent="0.5">
      <c r="A192" s="264"/>
      <c r="B192" s="265"/>
      <c r="C192" s="264"/>
      <c r="D192" s="264"/>
      <c r="E192" s="264"/>
      <c r="F192" s="264"/>
      <c r="G192" s="264"/>
      <c r="H192" s="264"/>
      <c r="I192" s="264"/>
      <c r="J192" s="257"/>
      <c r="K192" s="257"/>
    </row>
    <row r="193" spans="1:11" s="271" customFormat="1" x14ac:dyDescent="0.5">
      <c r="A193" s="264"/>
      <c r="B193" s="265"/>
      <c r="C193" s="264"/>
      <c r="D193" s="264"/>
      <c r="E193" s="264"/>
      <c r="F193" s="264"/>
      <c r="G193" s="264"/>
      <c r="H193" s="264"/>
      <c r="I193" s="264"/>
      <c r="J193" s="257"/>
      <c r="K193" s="257"/>
    </row>
    <row r="194" spans="1:11" s="271" customFormat="1" x14ac:dyDescent="0.5">
      <c r="A194" s="264"/>
      <c r="B194" s="265"/>
      <c r="C194" s="264"/>
      <c r="D194" s="264"/>
      <c r="E194" s="264"/>
      <c r="F194" s="264"/>
      <c r="G194" s="264"/>
      <c r="H194" s="264"/>
      <c r="I194" s="264"/>
      <c r="J194" s="257"/>
      <c r="K194" s="257"/>
    </row>
    <row r="195" spans="1:11" s="271" customFormat="1" x14ac:dyDescent="0.5">
      <c r="A195" s="264"/>
      <c r="B195" s="265"/>
      <c r="C195" s="264"/>
      <c r="D195" s="264"/>
      <c r="E195" s="264"/>
      <c r="F195" s="264"/>
      <c r="G195" s="264"/>
      <c r="H195" s="264"/>
      <c r="I195" s="264"/>
      <c r="J195" s="257"/>
      <c r="K195" s="257"/>
    </row>
    <row r="196" spans="1:11" s="271" customFormat="1" x14ac:dyDescent="0.5">
      <c r="A196" s="264"/>
      <c r="B196" s="265"/>
      <c r="C196" s="264"/>
      <c r="D196" s="264"/>
      <c r="E196" s="264"/>
      <c r="F196" s="264"/>
      <c r="G196" s="264"/>
      <c r="H196" s="264"/>
      <c r="I196" s="264"/>
      <c r="J196" s="257"/>
      <c r="K196" s="257"/>
    </row>
    <row r="197" spans="1:11" s="271" customFormat="1" x14ac:dyDescent="0.5">
      <c r="A197" s="264"/>
      <c r="B197" s="265"/>
      <c r="C197" s="264"/>
      <c r="D197" s="264"/>
      <c r="E197" s="264"/>
      <c r="F197" s="264"/>
      <c r="G197" s="264"/>
      <c r="H197" s="264"/>
      <c r="I197" s="264"/>
      <c r="J197" s="257"/>
      <c r="K197" s="257"/>
    </row>
    <row r="198" spans="1:11" s="271" customFormat="1" x14ac:dyDescent="0.5">
      <c r="A198" s="264"/>
      <c r="B198" s="265"/>
      <c r="C198" s="264"/>
      <c r="D198" s="264"/>
      <c r="E198" s="264"/>
      <c r="F198" s="264"/>
      <c r="G198" s="264"/>
      <c r="H198" s="264"/>
      <c r="I198" s="264"/>
      <c r="J198" s="257"/>
      <c r="K198" s="257"/>
    </row>
    <row r="199" spans="1:11" s="271" customFormat="1" x14ac:dyDescent="0.5">
      <c r="A199" s="264"/>
      <c r="B199" s="265"/>
      <c r="C199" s="264"/>
      <c r="D199" s="264"/>
      <c r="E199" s="264"/>
      <c r="F199" s="264"/>
      <c r="G199" s="264"/>
      <c r="H199" s="264"/>
      <c r="I199" s="264"/>
      <c r="J199" s="257"/>
      <c r="K199" s="257"/>
    </row>
    <row r="200" spans="1:11" s="271" customFormat="1" x14ac:dyDescent="0.5">
      <c r="A200" s="264"/>
      <c r="B200" s="265"/>
      <c r="C200" s="264"/>
      <c r="D200" s="264"/>
      <c r="E200" s="264"/>
      <c r="F200" s="264"/>
      <c r="G200" s="264"/>
      <c r="H200" s="264"/>
      <c r="I200" s="264"/>
      <c r="J200" s="257"/>
      <c r="K200" s="257"/>
    </row>
    <row r="201" spans="1:11" s="271" customFormat="1" x14ac:dyDescent="0.5">
      <c r="A201" s="264"/>
      <c r="B201" s="265"/>
      <c r="C201" s="264"/>
      <c r="D201" s="264"/>
      <c r="E201" s="264"/>
      <c r="F201" s="264"/>
      <c r="G201" s="264"/>
      <c r="H201" s="264"/>
      <c r="I201" s="264"/>
      <c r="J201" s="257"/>
      <c r="K201" s="257"/>
    </row>
    <row r="202" spans="1:11" s="271" customFormat="1" x14ac:dyDescent="0.5">
      <c r="A202" s="264"/>
      <c r="B202" s="265"/>
      <c r="C202" s="264"/>
      <c r="D202" s="264"/>
      <c r="E202" s="264"/>
      <c r="F202" s="264"/>
      <c r="G202" s="264"/>
      <c r="H202" s="264"/>
      <c r="I202" s="264"/>
      <c r="J202" s="257"/>
      <c r="K202" s="257"/>
    </row>
    <row r="203" spans="1:11" s="271" customFormat="1" x14ac:dyDescent="0.5">
      <c r="A203" s="264"/>
      <c r="B203" s="265"/>
      <c r="C203" s="264"/>
      <c r="D203" s="264"/>
      <c r="E203" s="264"/>
      <c r="F203" s="264"/>
      <c r="G203" s="264"/>
      <c r="H203" s="264"/>
      <c r="I203" s="264"/>
      <c r="J203" s="257"/>
      <c r="K203" s="257"/>
    </row>
    <row r="204" spans="1:11" s="271" customFormat="1" x14ac:dyDescent="0.5">
      <c r="A204" s="264"/>
      <c r="B204" s="265"/>
      <c r="C204" s="264"/>
      <c r="D204" s="264"/>
      <c r="E204" s="264"/>
      <c r="F204" s="264"/>
      <c r="G204" s="264"/>
      <c r="H204" s="264"/>
      <c r="I204" s="264"/>
      <c r="J204" s="257"/>
      <c r="K204" s="257"/>
    </row>
    <row r="205" spans="1:11" s="271" customFormat="1" x14ac:dyDescent="0.5">
      <c r="A205" s="264"/>
      <c r="B205" s="265"/>
      <c r="C205" s="264"/>
      <c r="D205" s="264"/>
      <c r="E205" s="264"/>
      <c r="F205" s="264"/>
      <c r="G205" s="264"/>
      <c r="H205" s="264"/>
      <c r="I205" s="264"/>
      <c r="J205" s="257"/>
      <c r="K205" s="257"/>
    </row>
    <row r="206" spans="1:11" s="271" customFormat="1" x14ac:dyDescent="0.5">
      <c r="A206" s="264"/>
      <c r="B206" s="265"/>
      <c r="C206" s="264"/>
      <c r="D206" s="264"/>
      <c r="E206" s="264"/>
      <c r="F206" s="264"/>
      <c r="G206" s="264"/>
      <c r="H206" s="264"/>
      <c r="I206" s="264"/>
      <c r="J206" s="257"/>
      <c r="K206" s="257"/>
    </row>
    <row r="207" spans="1:11" s="271" customFormat="1" x14ac:dyDescent="0.5">
      <c r="A207" s="264"/>
      <c r="B207" s="265"/>
      <c r="C207" s="264"/>
      <c r="D207" s="264"/>
      <c r="E207" s="264"/>
      <c r="F207" s="264"/>
      <c r="G207" s="264"/>
      <c r="H207" s="264"/>
      <c r="I207" s="264"/>
      <c r="J207" s="257"/>
      <c r="K207" s="257"/>
    </row>
    <row r="208" spans="1:11" s="271" customFormat="1" x14ac:dyDescent="0.5">
      <c r="A208" s="264"/>
      <c r="B208" s="265"/>
      <c r="C208" s="264"/>
      <c r="D208" s="264"/>
      <c r="E208" s="264"/>
      <c r="F208" s="264"/>
      <c r="G208" s="264"/>
      <c r="H208" s="264"/>
      <c r="I208" s="264"/>
      <c r="J208" s="257"/>
      <c r="K208" s="257"/>
    </row>
    <row r="209" spans="1:11" s="271" customFormat="1" x14ac:dyDescent="0.5">
      <c r="A209" s="264"/>
      <c r="B209" s="265"/>
      <c r="C209" s="264"/>
      <c r="D209" s="264"/>
      <c r="E209" s="264"/>
      <c r="F209" s="264"/>
      <c r="G209" s="264"/>
      <c r="H209" s="264"/>
      <c r="I209" s="264"/>
      <c r="J209" s="257"/>
      <c r="K209" s="257"/>
    </row>
    <row r="210" spans="1:11" s="271" customFormat="1" x14ac:dyDescent="0.5">
      <c r="A210" s="264"/>
      <c r="B210" s="265"/>
      <c r="C210" s="264"/>
      <c r="D210" s="264"/>
      <c r="E210" s="264"/>
      <c r="F210" s="264"/>
      <c r="G210" s="264"/>
      <c r="H210" s="264"/>
      <c r="I210" s="264"/>
      <c r="J210" s="257"/>
      <c r="K210" s="257"/>
    </row>
    <row r="211" spans="1:11" s="271" customFormat="1" x14ac:dyDescent="0.5">
      <c r="A211" s="264"/>
      <c r="B211" s="265"/>
      <c r="C211" s="264"/>
      <c r="D211" s="264"/>
      <c r="E211" s="264"/>
      <c r="F211" s="264"/>
      <c r="G211" s="264"/>
      <c r="H211" s="264"/>
      <c r="I211" s="264"/>
      <c r="J211" s="257"/>
      <c r="K211" s="257"/>
    </row>
    <row r="212" spans="1:11" s="271" customFormat="1" x14ac:dyDescent="0.5">
      <c r="A212" s="264"/>
      <c r="B212" s="265"/>
      <c r="C212" s="264"/>
      <c r="D212" s="264"/>
      <c r="E212" s="264"/>
      <c r="F212" s="264"/>
      <c r="G212" s="264"/>
      <c r="H212" s="264"/>
      <c r="I212" s="264"/>
      <c r="J212" s="257"/>
      <c r="K212" s="257"/>
    </row>
    <row r="213" spans="1:11" s="271" customFormat="1" x14ac:dyDescent="0.5">
      <c r="A213" s="264"/>
      <c r="B213" s="265"/>
      <c r="C213" s="264"/>
      <c r="D213" s="264"/>
      <c r="E213" s="264"/>
      <c r="F213" s="264"/>
      <c r="G213" s="264"/>
      <c r="H213" s="264"/>
      <c r="I213" s="264"/>
      <c r="J213" s="257"/>
      <c r="K213" s="257"/>
    </row>
  </sheetData>
  <mergeCells count="5">
    <mergeCell ref="B1:B2"/>
    <mergeCell ref="C1:C2"/>
    <mergeCell ref="D1:D2"/>
    <mergeCell ref="E1:G1"/>
    <mergeCell ref="H1:H2"/>
  </mergeCells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37"/>
  <sheetViews>
    <sheetView workbookViewId="0">
      <selection activeCell="I13" sqref="I13"/>
    </sheetView>
  </sheetViews>
  <sheetFormatPr defaultRowHeight="12.75" x14ac:dyDescent="0.2"/>
  <cols>
    <col min="1" max="1" width="34.85546875" customWidth="1"/>
    <col min="2" max="3" width="15.7109375" style="653" customWidth="1"/>
    <col min="4" max="6" width="15.7109375" style="654" customWidth="1"/>
    <col min="7" max="18" width="15.7109375" customWidth="1"/>
  </cols>
  <sheetData>
    <row r="1" spans="1:9" ht="20.100000000000001" customHeight="1" x14ac:dyDescent="0.2">
      <c r="B1" s="653" t="s">
        <v>312</v>
      </c>
      <c r="C1" s="653" t="s">
        <v>3</v>
      </c>
      <c r="D1" s="654" t="s">
        <v>524</v>
      </c>
      <c r="E1" s="654" t="s">
        <v>525</v>
      </c>
      <c r="F1" s="654" t="s">
        <v>526</v>
      </c>
    </row>
    <row r="2" spans="1:9" ht="20.100000000000001" customHeight="1" x14ac:dyDescent="0.2">
      <c r="A2" t="s">
        <v>520</v>
      </c>
      <c r="B2" s="653">
        <v>66.8</v>
      </c>
      <c r="C2" s="653" t="s">
        <v>521</v>
      </c>
    </row>
    <row r="3" spans="1:9" ht="20.100000000000001" customHeight="1" x14ac:dyDescent="0.2">
      <c r="A3" t="s">
        <v>335</v>
      </c>
      <c r="B3" s="653">
        <f>0.75*0.54*B2*1.3</f>
        <v>35.170200000000001</v>
      </c>
      <c r="C3" s="653" t="s">
        <v>43</v>
      </c>
      <c r="E3" s="654">
        <v>125</v>
      </c>
      <c r="F3" s="654">
        <f>(B3*D3)+(B3*E3)</f>
        <v>4396.2750000000005</v>
      </c>
    </row>
    <row r="4" spans="1:9" ht="20.100000000000001" customHeight="1" x14ac:dyDescent="0.2">
      <c r="A4" t="s">
        <v>519</v>
      </c>
      <c r="B4" s="653">
        <f>B3-H5</f>
        <v>33.072679999999998</v>
      </c>
      <c r="C4" s="653" t="s">
        <v>43</v>
      </c>
      <c r="D4" s="654">
        <v>467.29</v>
      </c>
      <c r="F4" s="654">
        <f t="shared" ref="F4:F7" si="0">(B4*D4)+(B4*E4)</f>
        <v>15454.5326372</v>
      </c>
    </row>
    <row r="5" spans="1:9" ht="20.100000000000001" customHeight="1" x14ac:dyDescent="0.2">
      <c r="A5" t="s">
        <v>522</v>
      </c>
      <c r="B5" s="653">
        <v>66.8</v>
      </c>
      <c r="C5" s="653" t="s">
        <v>521</v>
      </c>
      <c r="D5" s="654">
        <f>2420/4</f>
        <v>605</v>
      </c>
      <c r="F5" s="654">
        <f t="shared" si="0"/>
        <v>40414</v>
      </c>
      <c r="G5">
        <f>(3.14*0.2*0.2)/4</f>
        <v>3.1400000000000004E-2</v>
      </c>
      <c r="H5">
        <f>B5*G5</f>
        <v>2.0975200000000003</v>
      </c>
    </row>
    <row r="6" spans="1:9" ht="20.100000000000001" customHeight="1" x14ac:dyDescent="0.2">
      <c r="A6" t="s">
        <v>523</v>
      </c>
      <c r="B6" s="653">
        <v>1</v>
      </c>
      <c r="C6" s="653" t="s">
        <v>47</v>
      </c>
      <c r="D6" s="654">
        <f>F5*0.4</f>
        <v>16165.6</v>
      </c>
      <c r="F6" s="654">
        <f t="shared" si="0"/>
        <v>16165.6</v>
      </c>
    </row>
    <row r="7" spans="1:9" ht="20.100000000000001" customHeight="1" x14ac:dyDescent="0.2">
      <c r="A7" t="s">
        <v>527</v>
      </c>
      <c r="B7" s="653">
        <v>66.8</v>
      </c>
      <c r="C7" s="653" t="s">
        <v>57</v>
      </c>
      <c r="E7" s="654">
        <v>200</v>
      </c>
      <c r="F7" s="654">
        <f t="shared" si="0"/>
        <v>13360</v>
      </c>
      <c r="I7" s="655"/>
    </row>
    <row r="8" spans="1:9" ht="20.100000000000001" customHeight="1" x14ac:dyDescent="0.2"/>
    <row r="9" spans="1:9" ht="20.100000000000001" customHeight="1" x14ac:dyDescent="0.2">
      <c r="F9" s="654">
        <f>SUM(F3:F8)</f>
        <v>89790.407637199998</v>
      </c>
    </row>
    <row r="10" spans="1:9" ht="20.100000000000001" customHeight="1" x14ac:dyDescent="0.2">
      <c r="E10" s="654" t="s">
        <v>528</v>
      </c>
      <c r="F10" s="654">
        <f>F9/B2</f>
        <v>1344.1677790000001</v>
      </c>
    </row>
    <row r="11" spans="1:9" ht="20.100000000000001" customHeight="1" x14ac:dyDescent="0.2">
      <c r="E11" s="654" t="s">
        <v>529</v>
      </c>
      <c r="F11" s="654">
        <f>ROUND(F10,0)</f>
        <v>1344</v>
      </c>
    </row>
    <row r="12" spans="1:9" ht="20.100000000000001" customHeight="1" x14ac:dyDescent="0.2"/>
    <row r="13" spans="1:9" ht="20.100000000000001" customHeight="1" x14ac:dyDescent="0.2"/>
    <row r="14" spans="1:9" ht="20.100000000000001" customHeight="1" x14ac:dyDescent="0.2"/>
    <row r="15" spans="1:9" ht="20.100000000000001" customHeight="1" x14ac:dyDescent="0.2"/>
    <row r="16" spans="1:9" ht="20.100000000000001" customHeight="1" x14ac:dyDescent="0.2"/>
    <row r="17" ht="20.100000000000001" customHeight="1" x14ac:dyDescent="0.2"/>
    <row r="18" ht="20.100000000000001" customHeight="1" x14ac:dyDescent="0.2"/>
    <row r="19" ht="20.100000000000001" customHeight="1" x14ac:dyDescent="0.2"/>
    <row r="20" ht="20.100000000000001" customHeight="1" x14ac:dyDescent="0.2"/>
    <row r="21" ht="20.100000000000001" customHeight="1" x14ac:dyDescent="0.2"/>
    <row r="22" ht="20.100000000000001" customHeight="1" x14ac:dyDescent="0.2"/>
    <row r="23" ht="20.100000000000001" customHeight="1" x14ac:dyDescent="0.2"/>
    <row r="24" ht="20.100000000000001" customHeight="1" x14ac:dyDescent="0.2"/>
    <row r="25" ht="20.100000000000001" customHeight="1" x14ac:dyDescent="0.2"/>
    <row r="26" ht="20.100000000000001" customHeight="1" x14ac:dyDescent="0.2"/>
    <row r="27" ht="20.100000000000001" customHeight="1" x14ac:dyDescent="0.2"/>
    <row r="28" ht="20.100000000000001" customHeight="1" x14ac:dyDescent="0.2"/>
    <row r="29" ht="20.100000000000001" customHeight="1" x14ac:dyDescent="0.2"/>
    <row r="30" ht="20.100000000000001" customHeight="1" x14ac:dyDescent="0.2"/>
    <row r="31" ht="20.100000000000001" customHeight="1" x14ac:dyDescent="0.2"/>
    <row r="32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I34"/>
  <sheetViews>
    <sheetView view="pageBreakPreview" topLeftCell="A5" zoomScaleNormal="100" zoomScaleSheetLayoutView="100" workbookViewId="0">
      <selection activeCell="A17" sqref="A17:E30"/>
    </sheetView>
  </sheetViews>
  <sheetFormatPr defaultRowHeight="23.25" x14ac:dyDescent="0.5"/>
  <cols>
    <col min="1" max="1" width="6.7109375" style="1" customWidth="1"/>
    <col min="2" max="2" width="22.5703125" style="1" customWidth="1"/>
    <col min="3" max="3" width="29" style="1" customWidth="1"/>
    <col min="4" max="4" width="22.28515625" style="1" customWidth="1"/>
    <col min="5" max="5" width="16.140625" style="1" customWidth="1"/>
    <col min="6" max="6" width="8.140625" style="1" customWidth="1"/>
    <col min="7" max="7" width="18.85546875" style="1" customWidth="1"/>
    <col min="8" max="8" width="19.28515625" style="1" customWidth="1"/>
    <col min="9" max="9" width="15.5703125" style="1" customWidth="1"/>
    <col min="10" max="16384" width="9.140625" style="1"/>
  </cols>
  <sheetData>
    <row r="1" spans="1:9" ht="23.1" customHeight="1" x14ac:dyDescent="0.55000000000000004">
      <c r="A1" s="868" t="s">
        <v>37</v>
      </c>
      <c r="B1" s="868"/>
      <c r="C1" s="868"/>
      <c r="D1" s="868"/>
      <c r="E1" s="868"/>
      <c r="F1" s="41"/>
      <c r="G1" s="41"/>
    </row>
    <row r="2" spans="1:9" ht="23.1" customHeight="1" x14ac:dyDescent="0.5">
      <c r="A2" s="87" t="s">
        <v>111</v>
      </c>
      <c r="B2" s="8"/>
      <c r="C2" s="88" t="str">
        <f>'ปร.5(ก)'!C3</f>
        <v>โครงการปรับปรุงซ่อมแซมจวนผู้ว่าราชการจังหวัดเชียงราย(หลังเก่า)</v>
      </c>
      <c r="D2" s="8"/>
      <c r="E2" s="8"/>
    </row>
    <row r="3" spans="1:9" ht="23.1" customHeight="1" x14ac:dyDescent="0.5">
      <c r="A3" s="51" t="s">
        <v>24</v>
      </c>
      <c r="B3" s="52"/>
      <c r="C3" s="53" t="str">
        <f>'5.ปร.4(ก)ป้อมยาม'!C4</f>
        <v>จวนผู้ว่าราชการจังหวัดเชียงราย</v>
      </c>
      <c r="D3" s="52"/>
      <c r="E3" s="52"/>
    </row>
    <row r="4" spans="1:9" ht="23.1" customHeight="1" x14ac:dyDescent="0.5">
      <c r="A4" s="51" t="s">
        <v>22</v>
      </c>
      <c r="B4" s="52"/>
      <c r="C4" s="833" t="s">
        <v>682</v>
      </c>
      <c r="D4" s="53"/>
      <c r="E4" s="52"/>
    </row>
    <row r="5" spans="1:9" ht="23.1" customHeight="1" x14ac:dyDescent="0.5">
      <c r="A5" s="51" t="s">
        <v>38</v>
      </c>
      <c r="B5" s="52"/>
      <c r="C5" s="52" t="str">
        <f>'5.ปร.4(ก)ป้อมยาม'!C2</f>
        <v>จังหวัดเชียงราย</v>
      </c>
      <c r="D5" s="53"/>
      <c r="E5" s="52"/>
    </row>
    <row r="6" spans="1:9" ht="23.1" customHeight="1" x14ac:dyDescent="0.5">
      <c r="A6" s="51" t="s">
        <v>41</v>
      </c>
      <c r="B6" s="52"/>
      <c r="C6" s="78">
        <v>2</v>
      </c>
      <c r="D6" s="52" t="s">
        <v>39</v>
      </c>
      <c r="E6" s="52"/>
    </row>
    <row r="7" spans="1:9" ht="23.1" customHeight="1" thickBot="1" x14ac:dyDescent="0.55000000000000004">
      <c r="A7" s="871"/>
      <c r="B7" s="871"/>
      <c r="C7" s="871"/>
      <c r="D7" s="871"/>
      <c r="E7" s="871"/>
      <c r="F7" s="150"/>
    </row>
    <row r="8" spans="1:9" ht="33" customHeight="1" thickTop="1" thickBot="1" x14ac:dyDescent="0.55000000000000004">
      <c r="A8" s="58" t="s">
        <v>0</v>
      </c>
      <c r="B8" s="880" t="s">
        <v>1</v>
      </c>
      <c r="C8" s="881"/>
      <c r="D8" s="55" t="s">
        <v>26</v>
      </c>
      <c r="E8" s="55" t="s">
        <v>6</v>
      </c>
    </row>
    <row r="9" spans="1:9" ht="21.95" customHeight="1" thickTop="1" x14ac:dyDescent="0.5">
      <c r="A9" s="3"/>
      <c r="B9" s="95" t="s">
        <v>42</v>
      </c>
      <c r="C9" s="90"/>
      <c r="D9" s="56"/>
      <c r="E9" s="15"/>
    </row>
    <row r="10" spans="1:9" ht="21.95" customHeight="1" x14ac:dyDescent="0.5">
      <c r="A10" s="3">
        <v>1</v>
      </c>
      <c r="B10" s="91" t="str">
        <f>'ปร.5(ก)'!B10</f>
        <v>ประเภทงานอาคาร</v>
      </c>
      <c r="C10" s="38"/>
      <c r="D10" s="89"/>
      <c r="E10" s="15"/>
    </row>
    <row r="11" spans="1:9" ht="21.95" customHeight="1" x14ac:dyDescent="0.5">
      <c r="A11" s="3">
        <v>2</v>
      </c>
      <c r="B11" s="16" t="s">
        <v>664</v>
      </c>
      <c r="C11" s="13"/>
      <c r="D11" s="89"/>
      <c r="E11" s="15"/>
    </row>
    <row r="12" spans="1:9" ht="21.95" customHeight="1" x14ac:dyDescent="0.5">
      <c r="A12" s="3"/>
      <c r="B12" s="16"/>
      <c r="C12" s="13"/>
      <c r="D12" s="97"/>
      <c r="E12" s="15"/>
    </row>
    <row r="13" spans="1:9" ht="21.95" customHeight="1" x14ac:dyDescent="0.5">
      <c r="A13" s="3"/>
      <c r="B13" s="869" t="s">
        <v>40</v>
      </c>
      <c r="C13" s="870"/>
      <c r="D13" s="97"/>
      <c r="E13" s="15"/>
      <c r="H13" s="2" t="s">
        <v>48</v>
      </c>
    </row>
    <row r="14" spans="1:9" ht="30" thickBot="1" x14ac:dyDescent="0.65">
      <c r="A14" s="3"/>
      <c r="B14" s="869" t="s">
        <v>10</v>
      </c>
      <c r="C14" s="870"/>
      <c r="D14" s="71"/>
      <c r="E14" s="15"/>
      <c r="G14" s="106">
        <f>H14-D14</f>
        <v>36658000</v>
      </c>
      <c r="H14" s="105">
        <v>36658000</v>
      </c>
      <c r="I14" s="107">
        <f>I13*'ปร.5(ก)'!J1</f>
        <v>0</v>
      </c>
    </row>
    <row r="15" spans="1:9" ht="24.95" customHeight="1" thickTop="1" thickBot="1" x14ac:dyDescent="0.55000000000000004">
      <c r="A15" s="92"/>
      <c r="B15" s="98" t="s">
        <v>34</v>
      </c>
      <c r="C15" s="93" t="str">
        <f>"( "&amp;BAHTTEXT(D14)&amp;" )"</f>
        <v>( ศูนย์บาทถ้วน )</v>
      </c>
      <c r="D15" s="93"/>
      <c r="E15" s="94"/>
    </row>
    <row r="16" spans="1:9" ht="20.100000000000001" customHeight="1" thickTop="1" x14ac:dyDescent="0.5">
      <c r="B16" s="44"/>
      <c r="C16" s="44"/>
      <c r="D16" s="46"/>
      <c r="F16" s="20"/>
      <c r="G16" s="20"/>
      <c r="H16" s="107"/>
    </row>
    <row r="17" spans="1:7" ht="20.100000000000001" customHeight="1" x14ac:dyDescent="0.55000000000000004">
      <c r="A17" s="872"/>
      <c r="B17" s="872"/>
      <c r="C17" s="872"/>
      <c r="D17" s="872"/>
      <c r="E17" s="872"/>
      <c r="F17" s="20" t="s">
        <v>495</v>
      </c>
      <c r="G17" s="651">
        <v>16460600</v>
      </c>
    </row>
    <row r="18" spans="1:7" s="25" customFormat="1" ht="20.100000000000001" customHeight="1" x14ac:dyDescent="0.45">
      <c r="B18" s="42"/>
      <c r="C18" s="18"/>
      <c r="D18" s="42"/>
      <c r="E18" s="20"/>
      <c r="F18" s="21"/>
      <c r="G18" s="21"/>
    </row>
    <row r="19" spans="1:7" s="25" customFormat="1" ht="21.75" customHeight="1" x14ac:dyDescent="0.45">
      <c r="A19" s="878"/>
      <c r="B19" s="878"/>
      <c r="C19" s="838"/>
      <c r="D19" s="874"/>
      <c r="E19" s="875"/>
      <c r="F19" s="21"/>
      <c r="G19" s="21"/>
    </row>
    <row r="20" spans="1:7" s="25" customFormat="1" ht="20.100000000000001" customHeight="1" x14ac:dyDescent="0.45">
      <c r="A20" s="876"/>
      <c r="B20" s="877"/>
      <c r="C20" s="838"/>
      <c r="D20" s="875"/>
      <c r="E20" s="875"/>
      <c r="F20" s="20"/>
      <c r="G20" s="20"/>
    </row>
    <row r="21" spans="1:7" s="25" customFormat="1" ht="20.100000000000001" customHeight="1" x14ac:dyDescent="0.45">
      <c r="A21" s="877"/>
      <c r="B21" s="877"/>
      <c r="C21" s="839"/>
      <c r="D21" s="873"/>
      <c r="E21" s="873"/>
      <c r="F21" s="20"/>
      <c r="G21" s="20"/>
    </row>
    <row r="22" spans="1:7" s="25" customFormat="1" ht="36.75" customHeight="1" x14ac:dyDescent="0.45">
      <c r="A22" s="877"/>
      <c r="B22" s="877"/>
      <c r="C22" s="840"/>
      <c r="D22" s="873"/>
      <c r="E22" s="873"/>
      <c r="F22" s="20"/>
      <c r="G22" s="20"/>
    </row>
    <row r="23" spans="1:7" s="25" customFormat="1" ht="21" customHeight="1" x14ac:dyDescent="0.45">
      <c r="A23" s="840"/>
      <c r="B23" s="841"/>
      <c r="C23" s="879"/>
      <c r="D23" s="879"/>
      <c r="E23" s="879"/>
      <c r="F23" s="20"/>
      <c r="G23" s="20"/>
    </row>
    <row r="24" spans="1:7" s="25" customFormat="1" ht="20.100000000000001" customHeight="1" x14ac:dyDescent="0.45">
      <c r="A24" s="879"/>
      <c r="B24" s="879"/>
      <c r="C24" s="838"/>
      <c r="D24" s="875"/>
      <c r="E24" s="875"/>
      <c r="F24" s="20"/>
      <c r="G24" s="20"/>
    </row>
    <row r="25" spans="1:7" s="25" customFormat="1" ht="21.75" customHeight="1" x14ac:dyDescent="0.45">
      <c r="A25" s="874"/>
      <c r="B25" s="874"/>
      <c r="C25" s="843"/>
      <c r="D25" s="882"/>
      <c r="E25" s="882"/>
      <c r="F25" s="20"/>
      <c r="G25" s="20"/>
    </row>
    <row r="26" spans="1:7" s="25" customFormat="1" ht="39" customHeight="1" x14ac:dyDescent="0.45">
      <c r="A26" s="884"/>
      <c r="B26" s="884"/>
      <c r="C26" s="884"/>
      <c r="D26" s="882"/>
      <c r="E26" s="882"/>
      <c r="F26" s="20"/>
      <c r="G26" s="20"/>
    </row>
    <row r="27" spans="1:7" s="25" customFormat="1" ht="13.5" customHeight="1" x14ac:dyDescent="0.45">
      <c r="A27" s="838"/>
      <c r="B27" s="840"/>
      <c r="C27" s="838"/>
      <c r="D27" s="841"/>
      <c r="E27" s="838"/>
      <c r="F27" s="20"/>
      <c r="G27" s="20"/>
    </row>
    <row r="28" spans="1:7" s="25" customFormat="1" ht="28.5" customHeight="1" x14ac:dyDescent="0.45">
      <c r="A28" s="883"/>
      <c r="B28" s="883"/>
      <c r="C28" s="842"/>
      <c r="D28" s="841"/>
      <c r="E28" s="838"/>
      <c r="F28" s="20"/>
      <c r="G28" s="20"/>
    </row>
    <row r="29" spans="1:7" s="25" customFormat="1" ht="22.5" x14ac:dyDescent="0.45">
      <c r="A29" s="876"/>
      <c r="B29" s="877"/>
      <c r="C29" s="840"/>
      <c r="D29" s="843"/>
      <c r="E29" s="844"/>
      <c r="F29" s="20"/>
      <c r="G29" s="20"/>
    </row>
    <row r="30" spans="1:7" s="25" customFormat="1" ht="55.5" customHeight="1" x14ac:dyDescent="0.45">
      <c r="A30" s="877"/>
      <c r="B30" s="877"/>
      <c r="C30" s="838"/>
      <c r="D30" s="844"/>
      <c r="E30" s="844"/>
      <c r="F30" s="20"/>
      <c r="G30" s="20"/>
    </row>
    <row r="31" spans="1:7" ht="27.75" customHeight="1" x14ac:dyDescent="0.5">
      <c r="A31" s="25"/>
      <c r="B31" s="25"/>
      <c r="C31" s="25"/>
      <c r="D31" s="19"/>
      <c r="E31" s="20"/>
    </row>
    <row r="32" spans="1:7" ht="23.25" customHeight="1" x14ac:dyDescent="0.5"/>
    <row r="33" spans="4:4" ht="23.25" customHeight="1" x14ac:dyDescent="0.5">
      <c r="D33" s="2"/>
    </row>
    <row r="34" spans="4:4" ht="23.25" customHeight="1" x14ac:dyDescent="0.5"/>
  </sheetData>
  <mergeCells count="18">
    <mergeCell ref="A29:B30"/>
    <mergeCell ref="A19:B19"/>
    <mergeCell ref="A20:B22"/>
    <mergeCell ref="C23:E23"/>
    <mergeCell ref="B8:C8"/>
    <mergeCell ref="B13:C13"/>
    <mergeCell ref="A24:B24"/>
    <mergeCell ref="D24:E24"/>
    <mergeCell ref="D25:E26"/>
    <mergeCell ref="A28:B28"/>
    <mergeCell ref="A25:B25"/>
    <mergeCell ref="A26:C26"/>
    <mergeCell ref="A1:E1"/>
    <mergeCell ref="B14:C14"/>
    <mergeCell ref="A7:E7"/>
    <mergeCell ref="A17:E17"/>
    <mergeCell ref="D21:E22"/>
    <mergeCell ref="D19:E20"/>
  </mergeCells>
  <phoneticPr fontId="10" type="noConversion"/>
  <pageMargins left="0.39370078740157483" right="0.23622047244094491" top="0.74803149606299213" bottom="0.11811023622047245" header="9.8425196850393706E-2" footer="0.11811023622047245"/>
  <pageSetup paperSize="9" orientation="portrait" r:id="rId1"/>
  <headerFooter alignWithMargins="0">
    <oddHeader>&amp;Rแบบ ปร.6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15"/>
  <sheetViews>
    <sheetView workbookViewId="0">
      <selection activeCell="D14" sqref="D14"/>
    </sheetView>
  </sheetViews>
  <sheetFormatPr defaultRowHeight="12.75" x14ac:dyDescent="0.2"/>
  <cols>
    <col min="7" max="7" width="9.140625" customWidth="1"/>
  </cols>
  <sheetData>
    <row r="1" spans="1:11" ht="21" x14ac:dyDescent="0.45">
      <c r="A1" s="670" t="s">
        <v>580</v>
      </c>
      <c r="B1" s="671"/>
      <c r="C1" s="671"/>
      <c r="D1" s="671"/>
      <c r="E1" s="671"/>
      <c r="F1" s="671"/>
      <c r="G1" s="671"/>
      <c r="H1" s="672"/>
      <c r="I1" s="673"/>
      <c r="J1" s="673"/>
      <c r="K1" s="671"/>
    </row>
    <row r="2" spans="1:11" ht="20.25" x14ac:dyDescent="0.4">
      <c r="A2" s="674"/>
      <c r="B2" s="674"/>
      <c r="C2" s="674"/>
      <c r="D2" s="674"/>
      <c r="E2" s="674"/>
      <c r="F2" s="674"/>
      <c r="G2" s="674"/>
      <c r="H2" s="675"/>
      <c r="I2" s="676"/>
      <c r="J2" s="676"/>
      <c r="K2" s="674"/>
    </row>
    <row r="3" spans="1:11" ht="20.25" x14ac:dyDescent="0.4">
      <c r="A3" s="674"/>
      <c r="B3" s="674" t="s">
        <v>335</v>
      </c>
      <c r="C3" s="674"/>
      <c r="D3" s="674">
        <v>2.4</v>
      </c>
      <c r="E3" s="674" t="s">
        <v>43</v>
      </c>
      <c r="F3" s="674" t="s">
        <v>581</v>
      </c>
      <c r="G3" s="674">
        <v>1</v>
      </c>
      <c r="H3" s="675"/>
      <c r="I3" s="676"/>
      <c r="J3" s="677" t="s">
        <v>582</v>
      </c>
      <c r="K3" s="674">
        <f>D3*G3</f>
        <v>2.4</v>
      </c>
    </row>
    <row r="4" spans="1:11" ht="20.25" x14ac:dyDescent="0.4">
      <c r="A4" s="674"/>
      <c r="B4" s="674" t="s">
        <v>583</v>
      </c>
      <c r="C4" s="674"/>
      <c r="D4" s="674">
        <v>6.4000000000000001E-2</v>
      </c>
      <c r="E4" s="674" t="s">
        <v>43</v>
      </c>
      <c r="F4" s="674" t="s">
        <v>581</v>
      </c>
      <c r="G4" s="678">
        <f>ราคาวัสดุ!B22</f>
        <v>560.75</v>
      </c>
      <c r="H4" s="675"/>
      <c r="I4" s="676"/>
      <c r="J4" s="677" t="s">
        <v>582</v>
      </c>
      <c r="K4" s="674">
        <f t="shared" ref="K4:K13" si="0">D4*G4</f>
        <v>35.887999999999998</v>
      </c>
    </row>
    <row r="5" spans="1:11" ht="20.25" x14ac:dyDescent="0.4">
      <c r="A5" s="674"/>
      <c r="B5" s="674" t="s">
        <v>184</v>
      </c>
      <c r="C5" s="674"/>
      <c r="D5" s="674">
        <v>6.4000000000000001E-2</v>
      </c>
      <c r="E5" s="674" t="s">
        <v>43</v>
      </c>
      <c r="F5" s="674" t="s">
        <v>581</v>
      </c>
      <c r="G5" s="679">
        <f>ราคาวัสดุ!B2</f>
        <v>1800.62</v>
      </c>
      <c r="H5" s="675"/>
      <c r="I5" s="676"/>
      <c r="J5" s="677" t="s">
        <v>582</v>
      </c>
      <c r="K5" s="674">
        <f t="shared" si="0"/>
        <v>115.23967999999999</v>
      </c>
    </row>
    <row r="6" spans="1:11" ht="20.25" x14ac:dyDescent="0.4">
      <c r="A6" s="674"/>
      <c r="B6" s="674" t="s">
        <v>584</v>
      </c>
      <c r="C6" s="674"/>
      <c r="D6" s="674">
        <v>0.48</v>
      </c>
      <c r="E6" s="674" t="s">
        <v>43</v>
      </c>
      <c r="F6" s="674" t="s">
        <v>581</v>
      </c>
      <c r="G6" s="679">
        <f>ราคาวัสดุ!B1</f>
        <v>1887.85</v>
      </c>
      <c r="H6" s="675"/>
      <c r="I6" s="676"/>
      <c r="J6" s="677" t="s">
        <v>582</v>
      </c>
      <c r="K6" s="674">
        <f t="shared" si="0"/>
        <v>906.16799999999989</v>
      </c>
    </row>
    <row r="7" spans="1:11" ht="20.25" x14ac:dyDescent="0.4">
      <c r="A7" s="674"/>
      <c r="B7" s="674" t="s">
        <v>585</v>
      </c>
      <c r="C7" s="674"/>
      <c r="D7" s="674">
        <v>4.49</v>
      </c>
      <c r="E7" s="674" t="s">
        <v>54</v>
      </c>
      <c r="F7" s="674" t="s">
        <v>581</v>
      </c>
      <c r="G7" s="680">
        <f>ราคาวัสดุ!B4</f>
        <v>25.65</v>
      </c>
      <c r="H7" s="675"/>
      <c r="I7" s="676"/>
      <c r="J7" s="677" t="s">
        <v>582</v>
      </c>
      <c r="K7" s="678">
        <f t="shared" si="0"/>
        <v>115.16849999999999</v>
      </c>
    </row>
    <row r="8" spans="1:11" ht="20.25" x14ac:dyDescent="0.4">
      <c r="A8" s="674"/>
      <c r="B8" s="674" t="s">
        <v>586</v>
      </c>
      <c r="C8" s="674"/>
      <c r="D8" s="674">
        <v>11.62</v>
      </c>
      <c r="E8" s="674" t="s">
        <v>54</v>
      </c>
      <c r="F8" s="674" t="s">
        <v>581</v>
      </c>
      <c r="G8" s="680">
        <f>ราคาวัสดุ!B14</f>
        <v>24.73</v>
      </c>
      <c r="H8" s="675"/>
      <c r="I8" s="676"/>
      <c r="J8" s="677" t="s">
        <v>582</v>
      </c>
      <c r="K8" s="678">
        <f t="shared" si="0"/>
        <v>287.36259999999999</v>
      </c>
    </row>
    <row r="9" spans="1:11" ht="20.25" x14ac:dyDescent="0.4">
      <c r="A9" s="674"/>
      <c r="B9" s="674" t="s">
        <v>587</v>
      </c>
      <c r="C9" s="674"/>
      <c r="D9" s="674">
        <v>4</v>
      </c>
      <c r="E9" s="674" t="s">
        <v>588</v>
      </c>
      <c r="F9" s="674" t="s">
        <v>581</v>
      </c>
      <c r="G9" s="674">
        <v>75</v>
      </c>
      <c r="H9" s="675"/>
      <c r="I9" s="676"/>
      <c r="J9" s="677" t="s">
        <v>582</v>
      </c>
      <c r="K9" s="674">
        <f t="shared" si="0"/>
        <v>300</v>
      </c>
    </row>
    <row r="10" spans="1:11" ht="20.25" x14ac:dyDescent="0.4">
      <c r="A10" s="674"/>
      <c r="B10" s="674" t="s">
        <v>589</v>
      </c>
      <c r="C10" s="674"/>
      <c r="D10" s="674">
        <v>3</v>
      </c>
      <c r="E10" s="674" t="s">
        <v>328</v>
      </c>
      <c r="F10" s="674" t="s">
        <v>581</v>
      </c>
      <c r="G10" s="674">
        <v>12</v>
      </c>
      <c r="H10" s="675"/>
      <c r="I10" s="676"/>
      <c r="J10" s="677" t="s">
        <v>582</v>
      </c>
      <c r="K10" s="674">
        <f t="shared" si="0"/>
        <v>36</v>
      </c>
    </row>
    <row r="11" spans="1:11" ht="20.25" x14ac:dyDescent="0.4">
      <c r="A11" s="674"/>
      <c r="B11" s="681" t="s">
        <v>590</v>
      </c>
      <c r="C11" s="674"/>
      <c r="D11" s="674">
        <f>D7+D8</f>
        <v>16.11</v>
      </c>
      <c r="E11" s="674" t="s">
        <v>54</v>
      </c>
      <c r="F11" s="674" t="s">
        <v>581</v>
      </c>
      <c r="G11" s="674">
        <v>2.8069999999999999</v>
      </c>
      <c r="H11" s="675"/>
      <c r="I11" s="676"/>
      <c r="J11" s="677" t="s">
        <v>582</v>
      </c>
      <c r="K11" s="678">
        <f t="shared" si="0"/>
        <v>45.220769999999995</v>
      </c>
    </row>
    <row r="12" spans="1:11" ht="20.25" x14ac:dyDescent="0.4">
      <c r="A12" s="674"/>
      <c r="B12" s="681" t="s">
        <v>202</v>
      </c>
      <c r="C12" s="674"/>
      <c r="D12" s="674">
        <v>0.5</v>
      </c>
      <c r="E12" s="674" t="s">
        <v>54</v>
      </c>
      <c r="F12" s="674" t="s">
        <v>581</v>
      </c>
      <c r="G12" s="674">
        <v>35.049999999999997</v>
      </c>
      <c r="H12" s="675"/>
      <c r="I12" s="676"/>
      <c r="J12" s="677" t="s">
        <v>582</v>
      </c>
      <c r="K12" s="678">
        <f t="shared" si="0"/>
        <v>17.524999999999999</v>
      </c>
    </row>
    <row r="13" spans="1:11" ht="20.25" x14ac:dyDescent="0.4">
      <c r="A13" s="674"/>
      <c r="B13" s="674" t="s">
        <v>591</v>
      </c>
      <c r="C13" s="674"/>
      <c r="D13" s="674">
        <v>2</v>
      </c>
      <c r="E13" s="674" t="s">
        <v>17</v>
      </c>
      <c r="F13" s="674" t="s">
        <v>581</v>
      </c>
      <c r="G13" s="679">
        <v>400</v>
      </c>
      <c r="H13" s="675"/>
      <c r="I13" s="676"/>
      <c r="J13" s="677" t="s">
        <v>582</v>
      </c>
      <c r="K13" s="678">
        <f t="shared" si="0"/>
        <v>800</v>
      </c>
    </row>
    <row r="14" spans="1:11" ht="20.25" x14ac:dyDescent="0.4">
      <c r="A14" s="674"/>
      <c r="B14" s="674"/>
      <c r="C14" s="674"/>
      <c r="D14" s="674"/>
      <c r="E14" s="674"/>
      <c r="F14" s="674"/>
      <c r="G14" s="674"/>
      <c r="H14" s="675" t="s">
        <v>592</v>
      </c>
      <c r="I14" s="676"/>
      <c r="J14" s="677" t="s">
        <v>582</v>
      </c>
      <c r="K14" s="678">
        <f>SUM(K3:K13)</f>
        <v>2660.9725499999995</v>
      </c>
    </row>
    <row r="15" spans="1:11" ht="21" x14ac:dyDescent="0.45">
      <c r="A15" s="674"/>
      <c r="B15" s="682" t="s">
        <v>25</v>
      </c>
      <c r="C15" s="674"/>
      <c r="D15" s="674"/>
      <c r="E15" s="674"/>
      <c r="F15" s="674"/>
      <c r="G15" s="674"/>
      <c r="H15" s="675"/>
      <c r="I15" s="676"/>
      <c r="J15" s="676"/>
      <c r="K15" s="683">
        <f>ROUND(K14,-1)</f>
        <v>2660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M43"/>
  <sheetViews>
    <sheetView view="pageBreakPreview" topLeftCell="A2" zoomScale="130" zoomScaleNormal="100" zoomScaleSheetLayoutView="130" workbookViewId="0">
      <selection activeCell="D11" sqref="D11"/>
    </sheetView>
  </sheetViews>
  <sheetFormatPr defaultRowHeight="23.25" x14ac:dyDescent="0.5"/>
  <cols>
    <col min="1" max="1" width="6.7109375" style="1" customWidth="1"/>
    <col min="2" max="2" width="38.7109375" style="1" customWidth="1"/>
    <col min="3" max="3" width="17.7109375" style="1" customWidth="1"/>
    <col min="4" max="4" width="8.7109375" style="1" customWidth="1"/>
    <col min="5" max="5" width="17.7109375" style="1" customWidth="1"/>
    <col min="6" max="6" width="8.7109375" style="1" customWidth="1"/>
    <col min="7" max="7" width="1.85546875" style="1" customWidth="1"/>
    <col min="8" max="8" width="15.5703125" style="1" customWidth="1"/>
    <col min="9" max="9" width="13.85546875" style="1" customWidth="1"/>
    <col min="10" max="10" width="28" style="1" customWidth="1"/>
    <col min="11" max="11" width="18.42578125" style="1" customWidth="1"/>
    <col min="12" max="12" width="9.7109375" style="1" customWidth="1"/>
    <col min="13" max="16384" width="9.140625" style="1"/>
  </cols>
  <sheetData>
    <row r="1" spans="1:13" ht="23.1" customHeight="1" x14ac:dyDescent="0.55000000000000004">
      <c r="A1" s="868" t="s">
        <v>681</v>
      </c>
      <c r="B1" s="868"/>
      <c r="C1" s="868"/>
      <c r="D1" s="868"/>
      <c r="E1" s="868"/>
      <c r="F1" s="868"/>
      <c r="G1" s="41"/>
    </row>
    <row r="2" spans="1:13" ht="23.1" customHeight="1" x14ac:dyDescent="0.5">
      <c r="A2" s="47" t="s">
        <v>50</v>
      </c>
      <c r="B2" s="48"/>
      <c r="C2" s="47"/>
      <c r="D2" s="48"/>
      <c r="E2" s="47"/>
      <c r="F2" s="48"/>
      <c r="G2" s="85"/>
    </row>
    <row r="3" spans="1:13" ht="22.5" customHeight="1" x14ac:dyDescent="0.5">
      <c r="A3" s="49" t="s">
        <v>112</v>
      </c>
      <c r="B3" s="50"/>
      <c r="C3" s="108" t="s">
        <v>225</v>
      </c>
      <c r="D3" s="50"/>
      <c r="E3" s="50"/>
      <c r="F3" s="50"/>
    </row>
    <row r="4" spans="1:13" ht="22.5" customHeight="1" x14ac:dyDescent="0.5">
      <c r="A4" s="51" t="s">
        <v>24</v>
      </c>
      <c r="B4" s="52"/>
      <c r="C4" s="100" t="str">
        <f>'5.ปร.4(ก)ป้อมยาม'!C4</f>
        <v>จวนผู้ว่าราชการจังหวัดเชียงราย</v>
      </c>
      <c r="D4" s="52"/>
      <c r="E4" s="52"/>
      <c r="F4" s="52"/>
    </row>
    <row r="5" spans="1:13" ht="22.5" customHeight="1" x14ac:dyDescent="0.5">
      <c r="A5" s="51" t="s">
        <v>38</v>
      </c>
      <c r="B5" s="52"/>
      <c r="C5" s="53" t="s">
        <v>49</v>
      </c>
      <c r="D5" s="52"/>
      <c r="E5" s="52"/>
      <c r="F5" s="52"/>
    </row>
    <row r="6" spans="1:13" ht="22.5" customHeight="1" x14ac:dyDescent="0.5">
      <c r="A6" s="51" t="s">
        <v>22</v>
      </c>
      <c r="B6" s="52"/>
      <c r="C6" s="53" t="s">
        <v>682</v>
      </c>
      <c r="D6" s="52"/>
      <c r="E6" s="52"/>
      <c r="F6" s="52"/>
    </row>
    <row r="7" spans="1:13" ht="22.5" customHeight="1" x14ac:dyDescent="0.5">
      <c r="A7" s="51" t="s">
        <v>686</v>
      </c>
      <c r="B7" s="52"/>
      <c r="C7" s="54" t="s">
        <v>2</v>
      </c>
      <c r="D7" s="78">
        <v>34</v>
      </c>
      <c r="E7" s="52" t="s">
        <v>16</v>
      </c>
      <c r="F7" s="52"/>
    </row>
    <row r="8" spans="1:13" ht="22.5" customHeight="1" thickBot="1" x14ac:dyDescent="0.55000000000000004">
      <c r="A8" s="889"/>
      <c r="B8" s="889"/>
      <c r="C8" s="889"/>
      <c r="D8" s="889"/>
      <c r="E8" s="889"/>
      <c r="F8" s="889"/>
      <c r="H8" s="96"/>
    </row>
    <row r="9" spans="1:13" s="45" customFormat="1" ht="42" customHeight="1" thickTop="1" thickBot="1" x14ac:dyDescent="0.55000000000000004">
      <c r="A9" s="55" t="s">
        <v>0</v>
      </c>
      <c r="B9" s="55" t="s">
        <v>1</v>
      </c>
      <c r="C9" s="55" t="s">
        <v>25</v>
      </c>
      <c r="D9" s="55" t="s">
        <v>27</v>
      </c>
      <c r="E9" s="55" t="s">
        <v>26</v>
      </c>
      <c r="F9" s="55" t="s">
        <v>6</v>
      </c>
      <c r="G9" s="86"/>
      <c r="H9" s="103">
        <v>20000000</v>
      </c>
    </row>
    <row r="10" spans="1:13" ht="24" customHeight="1" thickTop="1" x14ac:dyDescent="0.5">
      <c r="A10" s="17">
        <v>1</v>
      </c>
      <c r="B10" s="57" t="s">
        <v>28</v>
      </c>
      <c r="C10" s="4">
        <f>ปร.4สรุป!J22</f>
        <v>0</v>
      </c>
      <c r="D10" s="79">
        <v>1.2786</v>
      </c>
      <c r="E10" s="7">
        <f>C10*D10</f>
        <v>0</v>
      </c>
      <c r="F10" s="39"/>
      <c r="H10" s="22"/>
      <c r="I10" s="23"/>
      <c r="J10" s="27" t="s">
        <v>20</v>
      </c>
      <c r="K10" s="22" t="s">
        <v>35</v>
      </c>
      <c r="L10" s="24"/>
      <c r="M10" s="25"/>
    </row>
    <row r="11" spans="1:13" ht="24" customHeight="1" x14ac:dyDescent="0.55000000000000004">
      <c r="A11" s="3"/>
      <c r="B11" s="40"/>
      <c r="C11" s="7"/>
      <c r="D11" s="56"/>
      <c r="E11" s="7"/>
      <c r="F11" s="6"/>
      <c r="G11" s="12"/>
      <c r="H11" s="99">
        <f>C10</f>
        <v>0</v>
      </c>
      <c r="I11" s="28">
        <v>50000000</v>
      </c>
      <c r="J11" s="29">
        <f>H11-I11</f>
        <v>-50000000</v>
      </c>
      <c r="K11" s="30">
        <f>J11/J12</f>
        <v>5</v>
      </c>
      <c r="L11" s="31">
        <f>K12*K11</f>
        <v>4.5000000000006146E-3</v>
      </c>
      <c r="M11" s="32">
        <f>ROUNDDOWN(L11+I13,4)</f>
        <v>1.2123999999999999</v>
      </c>
    </row>
    <row r="12" spans="1:13" ht="24" customHeight="1" x14ac:dyDescent="0.5">
      <c r="A12" s="3"/>
      <c r="B12" s="40"/>
      <c r="C12" s="7"/>
      <c r="D12" s="56"/>
      <c r="E12" s="7"/>
      <c r="F12" s="6"/>
      <c r="G12" s="12"/>
      <c r="H12" s="104">
        <v>40000000</v>
      </c>
      <c r="I12" s="28">
        <f>I11</f>
        <v>50000000</v>
      </c>
      <c r="J12" s="29">
        <f>H12-I12</f>
        <v>-10000000</v>
      </c>
      <c r="K12" s="30">
        <f>H13-I13</f>
        <v>9.0000000000012292E-4</v>
      </c>
      <c r="L12" s="34"/>
      <c r="M12" s="35"/>
    </row>
    <row r="13" spans="1:13" ht="24" customHeight="1" x14ac:dyDescent="0.5">
      <c r="A13" s="3"/>
      <c r="B13" s="59"/>
      <c r="C13" s="7"/>
      <c r="D13" s="56"/>
      <c r="E13" s="7"/>
      <c r="F13" s="6"/>
      <c r="G13" s="12"/>
      <c r="H13" s="36">
        <v>1.2088000000000001</v>
      </c>
      <c r="I13" s="37">
        <v>1.2079</v>
      </c>
      <c r="J13" s="35"/>
      <c r="K13" s="34"/>
      <c r="L13" s="34"/>
      <c r="M13" s="35">
        <v>1.2435</v>
      </c>
    </row>
    <row r="14" spans="1:13" ht="20.100000000000001" customHeight="1" x14ac:dyDescent="0.5">
      <c r="A14" s="3"/>
      <c r="B14" s="77" t="s">
        <v>29</v>
      </c>
      <c r="C14" s="56"/>
      <c r="D14" s="56"/>
      <c r="E14" s="5"/>
      <c r="F14" s="6"/>
      <c r="H14" s="26"/>
      <c r="I14" s="23"/>
      <c r="J14" s="23"/>
      <c r="K14" s="22"/>
      <c r="L14" s="24"/>
      <c r="M14" s="25"/>
    </row>
    <row r="15" spans="1:13" ht="18.95" customHeight="1" x14ac:dyDescent="0.5">
      <c r="A15" s="3"/>
      <c r="B15" s="63" t="s">
        <v>229</v>
      </c>
      <c r="C15" s="56"/>
      <c r="D15" s="56"/>
      <c r="E15" s="5"/>
      <c r="F15" s="6"/>
      <c r="H15" s="22"/>
      <c r="I15" s="23"/>
      <c r="J15" s="27" t="s">
        <v>20</v>
      </c>
      <c r="K15" s="22" t="s">
        <v>44</v>
      </c>
      <c r="L15" s="24"/>
      <c r="M15" s="25"/>
    </row>
    <row r="16" spans="1:13" ht="18.95" customHeight="1" x14ac:dyDescent="0.55000000000000004">
      <c r="A16" s="3"/>
      <c r="B16" s="64" t="s">
        <v>31</v>
      </c>
      <c r="C16" s="56"/>
      <c r="D16" s="56"/>
      <c r="E16" s="5"/>
      <c r="F16" s="6"/>
      <c r="H16" s="99">
        <f>C15</f>
        <v>0</v>
      </c>
      <c r="I16" s="28">
        <v>5000000</v>
      </c>
      <c r="J16" s="29">
        <f>H16-I16</f>
        <v>-5000000</v>
      </c>
      <c r="K16" s="30">
        <f>J16/J17</f>
        <v>1.6666666666666667</v>
      </c>
      <c r="L16" s="31">
        <f>K17*K16</f>
        <v>3.9999999999999298E-3</v>
      </c>
      <c r="M16" s="32">
        <f>ROUNDDOWN(L16+I18,4)</f>
        <v>1.2661</v>
      </c>
    </row>
    <row r="17" spans="1:13" ht="18.95" customHeight="1" x14ac:dyDescent="0.5">
      <c r="A17" s="3"/>
      <c r="B17" s="64" t="s">
        <v>110</v>
      </c>
      <c r="C17" s="56"/>
      <c r="D17" s="56"/>
      <c r="E17" s="5"/>
      <c r="F17" s="6"/>
      <c r="H17" s="33">
        <v>2000000</v>
      </c>
      <c r="I17" s="28">
        <v>5000000</v>
      </c>
      <c r="J17" s="29">
        <f>H17-I17</f>
        <v>-3000000</v>
      </c>
      <c r="K17" s="30">
        <f>H18-I18</f>
        <v>2.3999999999999577E-3</v>
      </c>
      <c r="L17" s="34"/>
      <c r="M17" s="35"/>
    </row>
    <row r="18" spans="1:13" ht="18.95" customHeight="1" x14ac:dyDescent="0.5">
      <c r="A18" s="9"/>
      <c r="B18" s="65" t="s">
        <v>30</v>
      </c>
      <c r="C18" s="62"/>
      <c r="D18" s="62"/>
      <c r="E18" s="10"/>
      <c r="F18" s="11"/>
      <c r="H18" s="36">
        <v>1.2645</v>
      </c>
      <c r="I18" s="37">
        <v>1.2621</v>
      </c>
      <c r="J18" s="35"/>
      <c r="K18" s="34"/>
      <c r="L18" s="34"/>
      <c r="M18" s="35">
        <v>1.2435</v>
      </c>
    </row>
    <row r="19" spans="1:13" ht="21.95" customHeight="1" x14ac:dyDescent="0.5">
      <c r="A19" s="70" t="s">
        <v>9</v>
      </c>
      <c r="B19" s="66" t="s">
        <v>32</v>
      </c>
      <c r="C19" s="60"/>
      <c r="D19" s="61"/>
      <c r="E19" s="43">
        <f>SUM(E10:E18)</f>
        <v>0</v>
      </c>
      <c r="F19" s="66"/>
      <c r="H19" s="73"/>
      <c r="I19" s="74"/>
      <c r="J19" s="72"/>
      <c r="K19" s="73"/>
      <c r="L19" s="24"/>
      <c r="M19" s="25"/>
    </row>
    <row r="20" spans="1:13" ht="24.95" customHeight="1" thickBot="1" x14ac:dyDescent="0.6">
      <c r="A20" s="3"/>
      <c r="B20" s="53" t="s">
        <v>33</v>
      </c>
      <c r="C20" s="67"/>
      <c r="D20" s="68"/>
      <c r="E20" s="71">
        <f>E19</f>
        <v>0</v>
      </c>
      <c r="F20" s="14"/>
      <c r="H20" s="75"/>
      <c r="I20" s="659" t="s">
        <v>27</v>
      </c>
      <c r="J20" s="660"/>
      <c r="K20" s="661"/>
      <c r="L20" s="20"/>
      <c r="M20" s="76"/>
    </row>
    <row r="21" spans="1:13" ht="24" thickTop="1" x14ac:dyDescent="0.5">
      <c r="A21" s="9"/>
      <c r="B21" s="69" t="s">
        <v>34</v>
      </c>
      <c r="C21" s="862" t="str">
        <f>"( "&amp;BAHTTEXT(E20)&amp;" )"</f>
        <v>( ศูนย์บาทถ้วน )</v>
      </c>
      <c r="D21" s="863"/>
      <c r="E21" s="864"/>
      <c r="F21" s="865"/>
      <c r="G21" s="866"/>
      <c r="H21" s="867"/>
      <c r="I21" s="662" t="s">
        <v>567</v>
      </c>
      <c r="J21" s="663" t="s">
        <v>568</v>
      </c>
      <c r="K21" s="661">
        <f>C10</f>
        <v>0</v>
      </c>
      <c r="L21" s="20"/>
      <c r="M21" s="25"/>
    </row>
    <row r="22" spans="1:13" s="18" customFormat="1" ht="20.100000000000001" customHeight="1" x14ac:dyDescent="0.45">
      <c r="A22" s="886"/>
      <c r="B22" s="886"/>
      <c r="C22" s="101"/>
      <c r="D22" s="80"/>
      <c r="E22" s="81"/>
      <c r="F22" s="80"/>
      <c r="H22" s="658"/>
      <c r="I22" s="662" t="s">
        <v>569</v>
      </c>
      <c r="J22" s="663" t="s">
        <v>570</v>
      </c>
      <c r="K22" s="661">
        <v>10000000</v>
      </c>
      <c r="L22" s="24"/>
    </row>
    <row r="23" spans="1:13" s="18" customFormat="1" ht="20.100000000000001" customHeight="1" x14ac:dyDescent="0.5">
      <c r="A23" s="82"/>
      <c r="B23" s="82"/>
      <c r="C23" s="102"/>
      <c r="D23" s="83"/>
      <c r="E23" s="84"/>
      <c r="F23" s="83"/>
      <c r="H23" s="658"/>
      <c r="I23" s="662" t="s">
        <v>571</v>
      </c>
      <c r="J23" s="663" t="s">
        <v>572</v>
      </c>
      <c r="K23" s="661">
        <v>15000000</v>
      </c>
      <c r="L23" s="1"/>
    </row>
    <row r="24" spans="1:13" ht="15.75" customHeight="1" x14ac:dyDescent="0.5">
      <c r="B24" s="44"/>
      <c r="C24" s="46"/>
      <c r="D24" s="44"/>
      <c r="E24" s="44"/>
      <c r="H24" s="658"/>
      <c r="I24" s="662" t="s">
        <v>573</v>
      </c>
      <c r="J24" s="663" t="s">
        <v>574</v>
      </c>
      <c r="K24" s="664">
        <v>1.2943</v>
      </c>
      <c r="M24" s="25"/>
    </row>
    <row r="25" spans="1:13" ht="20.100000000000001" customHeight="1" x14ac:dyDescent="0.5">
      <c r="A25" s="891"/>
      <c r="B25" s="891"/>
      <c r="C25" s="891"/>
      <c r="D25" s="891"/>
      <c r="E25" s="891"/>
      <c r="F25" s="891"/>
      <c r="G25" s="20"/>
      <c r="H25" s="658"/>
      <c r="I25" s="662" t="s">
        <v>575</v>
      </c>
      <c r="J25" s="663" t="s">
        <v>576</v>
      </c>
      <c r="K25" s="664">
        <v>1.2594000000000001</v>
      </c>
      <c r="L25" s="24"/>
    </row>
    <row r="26" spans="1:13" ht="15" customHeight="1" x14ac:dyDescent="0.5">
      <c r="B26" s="18"/>
      <c r="C26" s="42"/>
      <c r="D26" s="890"/>
      <c r="E26" s="890"/>
      <c r="F26" s="20"/>
      <c r="G26" s="20"/>
      <c r="H26" s="658"/>
      <c r="I26" s="665"/>
      <c r="J26" s="666" t="s">
        <v>577</v>
      </c>
      <c r="K26" s="667">
        <f>ROUNDDOWN(K24-((K24-K25)*(K21-K22)/(K23-K22)),4)</f>
        <v>1.3641000000000001</v>
      </c>
      <c r="L26" s="24"/>
    </row>
    <row r="27" spans="1:13" s="25" customFormat="1" ht="20.25" customHeight="1" x14ac:dyDescent="0.45">
      <c r="A27" s="834"/>
      <c r="B27" s="892"/>
      <c r="C27" s="892"/>
      <c r="D27" s="896"/>
      <c r="E27" s="896"/>
      <c r="F27" s="896"/>
      <c r="G27" s="21"/>
      <c r="H27" s="658"/>
      <c r="I27" s="668"/>
      <c r="J27" s="668"/>
      <c r="K27" s="669"/>
      <c r="L27" s="24"/>
    </row>
    <row r="28" spans="1:13" s="25" customFormat="1" ht="21" customHeight="1" x14ac:dyDescent="0.45">
      <c r="A28" s="893"/>
      <c r="B28" s="894"/>
      <c r="C28" s="845"/>
      <c r="D28" s="896"/>
      <c r="E28" s="896"/>
      <c r="F28" s="896"/>
      <c r="G28" s="21"/>
      <c r="H28" s="658"/>
    </row>
    <row r="29" spans="1:13" s="25" customFormat="1" ht="20.100000000000001" customHeight="1" x14ac:dyDescent="0.5">
      <c r="A29" s="894"/>
      <c r="B29" s="894"/>
      <c r="C29" s="835"/>
      <c r="D29" s="895"/>
      <c r="E29" s="895"/>
      <c r="F29" s="895"/>
      <c r="G29" s="20"/>
      <c r="H29" s="22"/>
    </row>
    <row r="30" spans="1:13" s="25" customFormat="1" ht="25.5" customHeight="1" x14ac:dyDescent="0.5">
      <c r="A30" s="894"/>
      <c r="B30" s="894"/>
      <c r="C30" s="836"/>
      <c r="D30" s="895"/>
      <c r="E30" s="895"/>
      <c r="F30" s="895"/>
      <c r="G30" s="20"/>
      <c r="H30" s="22"/>
      <c r="I30" s="23"/>
      <c r="J30" s="23"/>
      <c r="K30" s="24"/>
      <c r="L30" s="24"/>
    </row>
    <row r="31" spans="1:13" s="25" customFormat="1" ht="13.5" customHeight="1" x14ac:dyDescent="0.5">
      <c r="A31" s="834"/>
      <c r="B31" s="846"/>
      <c r="C31" s="887"/>
      <c r="D31" s="887"/>
      <c r="E31" s="887"/>
      <c r="F31" s="887"/>
      <c r="G31" s="20"/>
      <c r="H31" s="22"/>
      <c r="I31" s="23"/>
      <c r="J31" s="23"/>
      <c r="K31" s="24"/>
      <c r="L31" s="24"/>
    </row>
    <row r="32" spans="1:13" s="25" customFormat="1" ht="16.5" customHeight="1" x14ac:dyDescent="0.5">
      <c r="A32" s="834"/>
      <c r="B32" s="894"/>
      <c r="C32" s="894"/>
      <c r="D32" s="888"/>
      <c r="E32" s="888"/>
      <c r="F32" s="888"/>
      <c r="G32" s="20"/>
      <c r="H32" s="22"/>
      <c r="I32" s="23"/>
      <c r="J32" s="23"/>
      <c r="K32" s="24"/>
      <c r="L32" s="24"/>
    </row>
    <row r="33" spans="1:12" s="25" customFormat="1" ht="20.100000000000001" customHeight="1" x14ac:dyDescent="0.5">
      <c r="A33" s="899"/>
      <c r="B33" s="899"/>
      <c r="C33" s="835"/>
      <c r="D33" s="896"/>
      <c r="E33" s="888"/>
      <c r="F33" s="888"/>
      <c r="G33" s="20"/>
      <c r="H33" s="22"/>
      <c r="I33" s="23"/>
      <c r="J33" s="23"/>
      <c r="K33" s="24"/>
      <c r="L33" s="24"/>
    </row>
    <row r="34" spans="1:12" s="25" customFormat="1" ht="20.25" customHeight="1" x14ac:dyDescent="0.5">
      <c r="A34" s="899"/>
      <c r="B34" s="899"/>
      <c r="C34" s="836"/>
      <c r="D34" s="888"/>
      <c r="E34" s="888"/>
      <c r="F34" s="888"/>
      <c r="G34" s="20"/>
      <c r="H34" s="22"/>
      <c r="I34" s="23"/>
      <c r="J34" s="23"/>
      <c r="K34" s="24"/>
      <c r="L34" s="24"/>
    </row>
    <row r="35" spans="1:12" s="25" customFormat="1" ht="6.75" customHeight="1" x14ac:dyDescent="0.5">
      <c r="A35" s="834"/>
      <c r="B35" s="834"/>
      <c r="C35" s="837"/>
      <c r="D35" s="887"/>
      <c r="E35" s="887"/>
      <c r="F35" s="834"/>
      <c r="G35" s="20"/>
      <c r="H35" s="22"/>
      <c r="I35" s="23"/>
      <c r="J35" s="23"/>
      <c r="K35" s="24"/>
      <c r="L35" s="24"/>
    </row>
    <row r="36" spans="1:12" s="25" customFormat="1" ht="10.5" customHeight="1" x14ac:dyDescent="0.45">
      <c r="A36" s="834"/>
      <c r="B36" s="834"/>
      <c r="C36" s="837"/>
      <c r="D36" s="837"/>
      <c r="E36" s="837"/>
      <c r="F36" s="834"/>
      <c r="G36" s="20"/>
      <c r="H36" s="24"/>
      <c r="I36" s="24"/>
      <c r="J36" s="24"/>
      <c r="K36" s="24"/>
      <c r="L36" s="24"/>
    </row>
    <row r="37" spans="1:12" s="25" customFormat="1" ht="20.100000000000001" customHeight="1" x14ac:dyDescent="0.45">
      <c r="A37" s="836"/>
      <c r="B37" s="894"/>
      <c r="C37" s="894"/>
      <c r="D37" s="888"/>
      <c r="E37" s="888"/>
      <c r="F37" s="834"/>
      <c r="G37" s="20"/>
    </row>
    <row r="38" spans="1:12" s="25" customFormat="1" ht="21" x14ac:dyDescent="0.45">
      <c r="A38" s="897"/>
      <c r="B38" s="898"/>
      <c r="C38" s="836"/>
      <c r="D38" s="888"/>
      <c r="E38" s="888"/>
      <c r="F38" s="834"/>
      <c r="G38" s="20"/>
    </row>
    <row r="39" spans="1:12" s="25" customFormat="1" ht="42.75" customHeight="1" x14ac:dyDescent="0.45">
      <c r="A39" s="898"/>
      <c r="B39" s="898"/>
      <c r="C39" s="845"/>
      <c r="D39" s="888"/>
      <c r="E39" s="888"/>
      <c r="F39" s="834"/>
      <c r="G39" s="20"/>
    </row>
    <row r="40" spans="1:12" ht="12" customHeight="1" x14ac:dyDescent="0.5">
      <c r="C40" s="2"/>
      <c r="D40" s="2"/>
    </row>
    <row r="41" spans="1:12" ht="23.25" customHeight="1" x14ac:dyDescent="0.5"/>
    <row r="42" spans="1:12" ht="23.25" customHeight="1" x14ac:dyDescent="0.5">
      <c r="C42" s="885"/>
      <c r="D42" s="885"/>
    </row>
    <row r="43" spans="1:12" ht="23.25" customHeight="1" x14ac:dyDescent="0.5"/>
  </sheetData>
  <mergeCells count="21">
    <mergeCell ref="B32:C32"/>
    <mergeCell ref="A33:B34"/>
    <mergeCell ref="D32:F32"/>
    <mergeCell ref="D33:F34"/>
    <mergeCell ref="B37:C37"/>
    <mergeCell ref="A1:F1"/>
    <mergeCell ref="C42:D42"/>
    <mergeCell ref="A22:B22"/>
    <mergeCell ref="C31:F31"/>
    <mergeCell ref="D35:E35"/>
    <mergeCell ref="D37:E37"/>
    <mergeCell ref="D38:E38"/>
    <mergeCell ref="D39:E39"/>
    <mergeCell ref="A8:F8"/>
    <mergeCell ref="D26:E26"/>
    <mergeCell ref="A25:F25"/>
    <mergeCell ref="B27:C27"/>
    <mergeCell ref="A28:B30"/>
    <mergeCell ref="D29:F30"/>
    <mergeCell ref="D27:F28"/>
    <mergeCell ref="A38:B39"/>
  </mergeCells>
  <phoneticPr fontId="0" type="noConversion"/>
  <pageMargins left="0.39370078740157483" right="0.23622047244094491" top="0.31496062992125984" bottom="7.874015748031496E-2" header="9.8425196850393706E-2" footer="7.874015748031496E-2"/>
  <pageSetup paperSize="9" scale="99" orientation="portrait" r:id="rId1"/>
  <headerFooter alignWithMargins="0">
    <oddHeader>&amp;Rแบบ  ปร.5 (ก)</oddHeader>
  </headerFooter>
  <colBreaks count="1" manualBreakCount="1">
    <brk id="6" max="3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4"/>
  <sheetViews>
    <sheetView view="pageLayout" topLeftCell="A5" zoomScaleNormal="110" workbookViewId="0">
      <selection activeCell="I19" sqref="I19"/>
    </sheetView>
  </sheetViews>
  <sheetFormatPr defaultColWidth="9.140625" defaultRowHeight="21" x14ac:dyDescent="0.35"/>
  <cols>
    <col min="1" max="1" width="6.7109375" style="711" customWidth="1"/>
    <col min="2" max="2" width="38.7109375" style="711" customWidth="1"/>
    <col min="3" max="3" width="17.7109375" style="711" customWidth="1"/>
    <col min="4" max="4" width="8.7109375" style="711" customWidth="1"/>
    <col min="5" max="5" width="17.7109375" style="711" customWidth="1"/>
    <col min="6" max="6" width="8.7109375" style="711" customWidth="1"/>
    <col min="7" max="7" width="1.5703125" style="711" customWidth="1"/>
    <col min="8" max="8" width="14.7109375" style="711" customWidth="1"/>
    <col min="9" max="16384" width="9.140625" style="711"/>
  </cols>
  <sheetData>
    <row r="1" spans="1:8" ht="23.25" x14ac:dyDescent="0.35">
      <c r="A1" s="902" t="s">
        <v>687</v>
      </c>
      <c r="B1" s="902"/>
      <c r="C1" s="902"/>
      <c r="D1" s="902"/>
      <c r="E1" s="902"/>
      <c r="F1" s="902"/>
      <c r="G1" s="732"/>
    </row>
    <row r="2" spans="1:8" x14ac:dyDescent="0.35">
      <c r="A2" s="733" t="s">
        <v>112</v>
      </c>
      <c r="B2" s="734"/>
      <c r="C2" s="735" t="str">
        <f>'[11]ปร.5(ก)'!C3</f>
        <v>ปรับปรุงซ่อมแซมจวนผู้ว่าราชการจังหวัดเชียงราย (หลังเก่า)</v>
      </c>
      <c r="D2" s="734"/>
      <c r="E2" s="734"/>
      <c r="F2" s="734"/>
    </row>
    <row r="3" spans="1:8" x14ac:dyDescent="0.35">
      <c r="A3" s="736" t="s">
        <v>24</v>
      </c>
      <c r="B3" s="737"/>
      <c r="C3" s="738" t="str">
        <f>'[11]ปร.5(ก)'!C4</f>
        <v xml:space="preserve"> ต.เวียง อ.เมืองเชียงราย จ.เชียงราย</v>
      </c>
      <c r="D3" s="737"/>
      <c r="E3" s="737"/>
      <c r="F3" s="737"/>
    </row>
    <row r="4" spans="1:8" x14ac:dyDescent="0.35">
      <c r="A4" s="736" t="s">
        <v>38</v>
      </c>
      <c r="B4" s="737"/>
      <c r="C4" s="739" t="str">
        <f>'[11]ปร.5(ก)'!C5</f>
        <v>จังหวัดเชียงราย</v>
      </c>
      <c r="D4" s="737"/>
      <c r="E4" s="737"/>
      <c r="F4" s="737"/>
    </row>
    <row r="5" spans="1:8" x14ac:dyDescent="0.35">
      <c r="A5" s="736" t="s">
        <v>22</v>
      </c>
      <c r="B5" s="737"/>
      <c r="C5" s="738" t="str">
        <f>'[11]ปร.4(ก)'!F4</f>
        <v>A-21/12/2565</v>
      </c>
      <c r="D5" s="737"/>
      <c r="E5" s="737"/>
      <c r="F5" s="737"/>
    </row>
    <row r="6" spans="1:8" x14ac:dyDescent="0.35">
      <c r="A6" s="736" t="s">
        <v>685</v>
      </c>
      <c r="B6" s="737"/>
      <c r="C6" s="740" t="s">
        <v>2</v>
      </c>
      <c r="D6" s="741">
        <v>2</v>
      </c>
      <c r="E6" s="737" t="s">
        <v>16</v>
      </c>
      <c r="F6" s="737"/>
    </row>
    <row r="7" spans="1:8" ht="21.75" thickBot="1" x14ac:dyDescent="0.4">
      <c r="A7" s="742" t="s">
        <v>661</v>
      </c>
      <c r="B7" s="743"/>
      <c r="C7" s="853"/>
      <c r="D7" s="743"/>
      <c r="E7" s="743"/>
      <c r="F7" s="743"/>
    </row>
    <row r="8" spans="1:8" ht="21.75" thickTop="1" x14ac:dyDescent="0.35">
      <c r="A8" s="903" t="s">
        <v>0</v>
      </c>
      <c r="B8" s="903" t="s">
        <v>1</v>
      </c>
      <c r="C8" s="903" t="s">
        <v>25</v>
      </c>
      <c r="D8" s="744" t="s">
        <v>662</v>
      </c>
      <c r="E8" s="903" t="s">
        <v>26</v>
      </c>
      <c r="F8" s="903" t="s">
        <v>6</v>
      </c>
    </row>
    <row r="9" spans="1:8" s="747" customFormat="1" ht="21.75" thickBot="1" x14ac:dyDescent="0.4">
      <c r="A9" s="904"/>
      <c r="B9" s="904"/>
      <c r="C9" s="904"/>
      <c r="D9" s="745" t="s">
        <v>663</v>
      </c>
      <c r="E9" s="904"/>
      <c r="F9" s="904"/>
      <c r="G9" s="746"/>
    </row>
    <row r="10" spans="1:8" ht="21.75" thickTop="1" x14ac:dyDescent="0.35">
      <c r="A10" s="748">
        <v>1</v>
      </c>
      <c r="B10" s="749" t="s">
        <v>664</v>
      </c>
      <c r="C10" s="750"/>
      <c r="D10" s="751">
        <v>7.0000000000000007E-2</v>
      </c>
      <c r="E10" s="752">
        <f>C10+H10</f>
        <v>0</v>
      </c>
      <c r="F10" s="753"/>
      <c r="H10" s="702">
        <f>C10*D10</f>
        <v>0</v>
      </c>
    </row>
    <row r="11" spans="1:8" x14ac:dyDescent="0.35">
      <c r="A11" s="754">
        <v>2</v>
      </c>
      <c r="B11" s="755" t="s">
        <v>665</v>
      </c>
      <c r="C11" s="756">
        <v>0</v>
      </c>
      <c r="D11" s="757" t="s">
        <v>36</v>
      </c>
      <c r="E11" s="756" t="s">
        <v>36</v>
      </c>
      <c r="F11" s="758"/>
      <c r="G11" s="759"/>
    </row>
    <row r="12" spans="1:8" x14ac:dyDescent="0.35">
      <c r="A12" s="754"/>
      <c r="B12" s="760" t="s">
        <v>29</v>
      </c>
      <c r="C12" s="757"/>
      <c r="D12" s="757"/>
      <c r="E12" s="761"/>
      <c r="F12" s="758"/>
    </row>
    <row r="13" spans="1:8" x14ac:dyDescent="0.35">
      <c r="A13" s="754"/>
      <c r="B13" s="762" t="s">
        <v>229</v>
      </c>
      <c r="C13" s="757"/>
      <c r="D13" s="757"/>
      <c r="E13" s="761"/>
      <c r="F13" s="758"/>
    </row>
    <row r="14" spans="1:8" x14ac:dyDescent="0.35">
      <c r="A14" s="754"/>
      <c r="B14" s="763" t="s">
        <v>31</v>
      </c>
      <c r="C14" s="757"/>
      <c r="D14" s="757"/>
      <c r="E14" s="761"/>
      <c r="F14" s="758"/>
    </row>
    <row r="15" spans="1:8" x14ac:dyDescent="0.35">
      <c r="A15" s="754"/>
      <c r="B15" s="763" t="s">
        <v>666</v>
      </c>
      <c r="C15" s="757"/>
      <c r="D15" s="757"/>
      <c r="E15" s="761"/>
      <c r="F15" s="758"/>
    </row>
    <row r="16" spans="1:8" x14ac:dyDescent="0.35">
      <c r="A16" s="764"/>
      <c r="B16" s="765" t="s">
        <v>667</v>
      </c>
      <c r="C16" s="766"/>
      <c r="D16" s="766"/>
      <c r="E16" s="767"/>
      <c r="F16" s="768"/>
    </row>
    <row r="17" spans="1:7" x14ac:dyDescent="0.35">
      <c r="A17" s="769" t="s">
        <v>9</v>
      </c>
      <c r="B17" s="770" t="s">
        <v>668</v>
      </c>
      <c r="C17" s="771"/>
      <c r="D17" s="772"/>
      <c r="E17" s="773">
        <f>E10</f>
        <v>0</v>
      </c>
      <c r="F17" s="770"/>
    </row>
    <row r="18" spans="1:7" ht="21.75" thickBot="1" x14ac:dyDescent="0.4">
      <c r="A18" s="754"/>
      <c r="B18" s="738" t="s">
        <v>33</v>
      </c>
      <c r="C18" s="774"/>
      <c r="D18" s="775"/>
      <c r="E18" s="776">
        <f>IF(E17&lt;10000000,ROUNDDOWN(E17,-1),ROUNDDOWN(E17,-1))</f>
        <v>0</v>
      </c>
      <c r="F18" s="777"/>
    </row>
    <row r="19" spans="1:7" ht="21.75" thickTop="1" x14ac:dyDescent="0.35">
      <c r="A19" s="764"/>
      <c r="B19" s="778" t="s">
        <v>34</v>
      </c>
      <c r="C19" s="779" t="str">
        <f>"( "&amp;BAHTTEXT(E18)&amp;" )"</f>
        <v>( ศูนย์บาทถ้วน )</v>
      </c>
      <c r="D19" s="780"/>
      <c r="E19" s="781"/>
      <c r="F19" s="778"/>
    </row>
    <row r="20" spans="1:7" ht="9" customHeight="1" x14ac:dyDescent="0.35">
      <c r="B20" s="782"/>
      <c r="C20" s="783"/>
      <c r="D20" s="782"/>
      <c r="E20" s="782"/>
    </row>
    <row r="21" spans="1:7" ht="18" customHeight="1" x14ac:dyDescent="0.35">
      <c r="A21" s="905"/>
      <c r="B21" s="906"/>
      <c r="C21" s="906"/>
      <c r="D21" s="906"/>
      <c r="E21" s="906"/>
      <c r="F21" s="906"/>
      <c r="G21" s="785"/>
    </row>
    <row r="22" spans="1:7" s="694" customFormat="1" ht="33" customHeight="1" x14ac:dyDescent="0.3">
      <c r="A22" s="875"/>
      <c r="B22" s="875"/>
      <c r="C22" s="840"/>
      <c r="D22" s="907"/>
      <c r="E22" s="907"/>
      <c r="F22" s="907"/>
      <c r="G22" s="784"/>
    </row>
    <row r="23" spans="1:7" s="694" customFormat="1" ht="86.25" customHeight="1" x14ac:dyDescent="0.3">
      <c r="A23" s="884"/>
      <c r="B23" s="908"/>
      <c r="C23" s="840"/>
      <c r="D23" s="882"/>
      <c r="E23" s="911"/>
      <c r="F23" s="911"/>
      <c r="G23" s="784"/>
    </row>
    <row r="24" spans="1:7" s="694" customFormat="1" ht="26.25" customHeight="1" x14ac:dyDescent="0.3">
      <c r="A24" s="912"/>
      <c r="B24" s="912"/>
      <c r="C24" s="840"/>
      <c r="D24" s="879"/>
      <c r="E24" s="879"/>
      <c r="F24" s="879"/>
      <c r="G24" s="785"/>
    </row>
    <row r="25" spans="1:7" s="694" customFormat="1" ht="24" customHeight="1" x14ac:dyDescent="0.3">
      <c r="A25" s="884"/>
      <c r="B25" s="908"/>
      <c r="C25" s="841"/>
      <c r="D25" s="884"/>
      <c r="E25" s="908"/>
      <c r="F25" s="908"/>
      <c r="G25" s="785"/>
    </row>
    <row r="26" spans="1:7" s="694" customFormat="1" ht="38.25" customHeight="1" x14ac:dyDescent="0.3">
      <c r="A26" s="908"/>
      <c r="B26" s="908"/>
      <c r="C26" s="838"/>
      <c r="D26" s="908"/>
      <c r="E26" s="908"/>
      <c r="F26" s="908"/>
      <c r="G26" s="785"/>
    </row>
    <row r="27" spans="1:7" s="694" customFormat="1" ht="41.25" customHeight="1" x14ac:dyDescent="0.3">
      <c r="A27" s="912"/>
      <c r="B27" s="912"/>
      <c r="C27" s="841"/>
      <c r="D27" s="847"/>
      <c r="E27" s="847"/>
      <c r="F27" s="847"/>
      <c r="G27" s="785"/>
    </row>
    <row r="28" spans="1:7" s="694" customFormat="1" ht="24" customHeight="1" x14ac:dyDescent="0.3">
      <c r="A28" s="909"/>
      <c r="B28" s="910"/>
      <c r="C28" s="839"/>
      <c r="D28" s="875"/>
      <c r="E28" s="875"/>
      <c r="F28" s="840"/>
      <c r="G28" s="785"/>
    </row>
    <row r="29" spans="1:7" s="694" customFormat="1" ht="37.5" customHeight="1" x14ac:dyDescent="0.3">
      <c r="A29" s="910"/>
      <c r="B29" s="910"/>
      <c r="C29" s="840"/>
      <c r="D29" s="875"/>
      <c r="E29" s="875"/>
      <c r="F29" s="840"/>
      <c r="G29" s="785"/>
    </row>
    <row r="30" spans="1:7" s="694" customFormat="1" ht="18.75" x14ac:dyDescent="0.3">
      <c r="B30" s="785"/>
      <c r="C30" s="785"/>
      <c r="D30" s="900"/>
      <c r="E30" s="900"/>
      <c r="G30" s="785"/>
    </row>
    <row r="31" spans="1:7" s="694" customFormat="1" ht="18.75" x14ac:dyDescent="0.3">
      <c r="C31" s="785"/>
      <c r="D31" s="785"/>
      <c r="E31" s="785"/>
      <c r="F31" s="785"/>
      <c r="G31" s="785"/>
    </row>
    <row r="32" spans="1:7" x14ac:dyDescent="0.35">
      <c r="C32" s="730"/>
      <c r="D32" s="730"/>
    </row>
    <row r="34" spans="3:4" x14ac:dyDescent="0.35">
      <c r="C34" s="901"/>
      <c r="D34" s="901"/>
    </row>
  </sheetData>
  <mergeCells count="21">
    <mergeCell ref="D24:F24"/>
    <mergeCell ref="A27:B27"/>
    <mergeCell ref="A25:B26"/>
    <mergeCell ref="D28:E28"/>
    <mergeCell ref="D29:E29"/>
    <mergeCell ref="D30:E30"/>
    <mergeCell ref="C34:D34"/>
    <mergeCell ref="A1:F1"/>
    <mergeCell ref="A8:A9"/>
    <mergeCell ref="B8:B9"/>
    <mergeCell ref="C8:C9"/>
    <mergeCell ref="E8:E9"/>
    <mergeCell ref="F8:F9"/>
    <mergeCell ref="A21:F21"/>
    <mergeCell ref="A22:B22"/>
    <mergeCell ref="D22:F22"/>
    <mergeCell ref="A23:B23"/>
    <mergeCell ref="A28:B29"/>
    <mergeCell ref="D25:F26"/>
    <mergeCell ref="D23:F23"/>
    <mergeCell ref="A24:B24"/>
  </mergeCells>
  <pageMargins left="0" right="0.27083333333333331" top="0.74803149606299213" bottom="0.74803149606299213" header="0.31496062992125984" footer="0.31496062992125984"/>
  <pageSetup paperSize="9" orientation="portrait" r:id="rId1"/>
  <headerFooter>
    <oddHeader>&amp;Rแบบ ปร.5 (ข)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K23"/>
  <sheetViews>
    <sheetView view="pageLayout" topLeftCell="A31" zoomScaleNormal="100" zoomScaleSheetLayoutView="100" workbookViewId="0">
      <selection activeCell="G25" sqref="G25"/>
    </sheetView>
  </sheetViews>
  <sheetFormatPr defaultRowHeight="18.75" x14ac:dyDescent="0.3"/>
  <cols>
    <col min="1" max="1" width="7.42578125" style="167" customWidth="1"/>
    <col min="2" max="2" width="12.85546875" style="167" customWidth="1"/>
    <col min="3" max="3" width="30" style="167" customWidth="1"/>
    <col min="4" max="4" width="8.7109375" style="167" customWidth="1"/>
    <col min="5" max="5" width="9.140625" style="167"/>
    <col min="6" max="6" width="11.5703125" style="167" customWidth="1"/>
    <col min="7" max="7" width="14" style="167" customWidth="1"/>
    <col min="8" max="8" width="13" style="167" customWidth="1"/>
    <col min="9" max="9" width="12.7109375" style="167" customWidth="1"/>
    <col min="10" max="10" width="14.140625" style="167" customWidth="1"/>
    <col min="11" max="11" width="9.5703125" style="167" customWidth="1"/>
    <col min="12" max="16" width="9.140625" style="167"/>
    <col min="17" max="17" width="10.140625" style="167" bestFit="1" customWidth="1"/>
    <col min="18" max="16384" width="9.140625" style="167"/>
  </cols>
  <sheetData>
    <row r="1" spans="1:11" x14ac:dyDescent="0.3">
      <c r="A1" s="917" t="s">
        <v>157</v>
      </c>
      <c r="B1" s="917"/>
      <c r="C1" s="917"/>
      <c r="D1" s="917"/>
      <c r="E1" s="917"/>
      <c r="F1" s="917"/>
      <c r="G1" s="917"/>
      <c r="H1" s="917"/>
      <c r="I1" s="917"/>
      <c r="J1" s="917"/>
      <c r="K1" s="917"/>
    </row>
    <row r="2" spans="1:11" x14ac:dyDescent="0.3">
      <c r="A2" s="162" t="s">
        <v>158</v>
      </c>
      <c r="B2" s="163"/>
      <c r="C2" s="164" t="s">
        <v>49</v>
      </c>
      <c r="D2" s="162"/>
      <c r="E2" s="162"/>
      <c r="F2" s="278"/>
      <c r="G2" s="162"/>
      <c r="H2" s="162"/>
      <c r="I2" s="162"/>
      <c r="J2" s="162"/>
      <c r="K2" s="162"/>
    </row>
    <row r="3" spans="1:11" x14ac:dyDescent="0.3">
      <c r="A3" s="166" t="s">
        <v>159</v>
      </c>
      <c r="B3" s="166"/>
      <c r="C3" s="167" t="s">
        <v>225</v>
      </c>
      <c r="D3" s="166"/>
      <c r="E3" s="166"/>
      <c r="F3" s="279"/>
      <c r="G3" s="166"/>
      <c r="H3" s="166"/>
      <c r="I3" s="166"/>
      <c r="J3" s="166"/>
      <c r="K3" s="166"/>
    </row>
    <row r="4" spans="1:11" x14ac:dyDescent="0.3">
      <c r="A4" s="166" t="s">
        <v>160</v>
      </c>
      <c r="B4" s="166"/>
      <c r="C4" s="169" t="s">
        <v>113</v>
      </c>
      <c r="D4" s="166"/>
      <c r="E4" s="170" t="s">
        <v>22</v>
      </c>
      <c r="F4" s="171" t="s">
        <v>682</v>
      </c>
      <c r="G4" s="166"/>
      <c r="H4" s="171"/>
      <c r="I4" s="280"/>
      <c r="J4" s="280"/>
      <c r="K4" s="166"/>
    </row>
    <row r="5" spans="1:11" x14ac:dyDescent="0.3">
      <c r="A5" s="928"/>
      <c r="B5" s="928"/>
      <c r="C5" s="928"/>
      <c r="D5" s="928"/>
      <c r="E5" s="928"/>
      <c r="F5" s="928"/>
      <c r="G5" s="928"/>
      <c r="H5" s="928"/>
      <c r="I5" s="281"/>
      <c r="J5" s="282"/>
    </row>
    <row r="6" spans="1:11" ht="19.5" thickBot="1" x14ac:dyDescent="0.35">
      <c r="A6" s="175"/>
      <c r="B6" s="175"/>
      <c r="C6" s="176"/>
      <c r="D6" s="176"/>
      <c r="E6" s="648" t="s">
        <v>23</v>
      </c>
      <c r="F6" s="929"/>
      <c r="G6" s="929"/>
      <c r="H6" s="647"/>
      <c r="I6" s="647"/>
      <c r="J6" s="647"/>
      <c r="K6" s="180" t="s">
        <v>161</v>
      </c>
    </row>
    <row r="7" spans="1:11" ht="19.5" thickTop="1" x14ac:dyDescent="0.3">
      <c r="A7" s="918" t="s">
        <v>0</v>
      </c>
      <c r="B7" s="920" t="s">
        <v>1</v>
      </c>
      <c r="C7" s="921"/>
      <c r="D7" s="924" t="s">
        <v>2</v>
      </c>
      <c r="E7" s="924" t="s">
        <v>3</v>
      </c>
      <c r="F7" s="926" t="s">
        <v>4</v>
      </c>
      <c r="G7" s="927"/>
      <c r="H7" s="926" t="s">
        <v>8</v>
      </c>
      <c r="I7" s="927"/>
      <c r="J7" s="286" t="s">
        <v>19</v>
      </c>
      <c r="K7" s="924" t="s">
        <v>6</v>
      </c>
    </row>
    <row r="8" spans="1:11" ht="19.5" thickBot="1" x14ac:dyDescent="0.35">
      <c r="A8" s="919"/>
      <c r="B8" s="922"/>
      <c r="C8" s="923"/>
      <c r="D8" s="925"/>
      <c r="E8" s="925"/>
      <c r="F8" s="287" t="s">
        <v>21</v>
      </c>
      <c r="G8" s="288" t="s">
        <v>7</v>
      </c>
      <c r="H8" s="288" t="s">
        <v>21</v>
      </c>
      <c r="I8" s="288" t="s">
        <v>7</v>
      </c>
      <c r="J8" s="289" t="s">
        <v>5</v>
      </c>
      <c r="K8" s="925"/>
    </row>
    <row r="9" spans="1:11" ht="19.5" thickTop="1" x14ac:dyDescent="0.3">
      <c r="A9" s="246"/>
      <c r="B9" s="913" t="s">
        <v>226</v>
      </c>
      <c r="C9" s="914"/>
      <c r="D9" s="331"/>
      <c r="E9" s="331"/>
      <c r="F9" s="332"/>
      <c r="G9" s="333"/>
      <c r="H9" s="334"/>
      <c r="I9" s="333"/>
      <c r="J9" s="335"/>
      <c r="K9" s="331"/>
    </row>
    <row r="10" spans="1:11" x14ac:dyDescent="0.3">
      <c r="A10" s="336"/>
      <c r="B10" s="337" t="s">
        <v>227</v>
      </c>
      <c r="C10" s="338"/>
      <c r="D10" s="336"/>
      <c r="E10" s="336"/>
      <c r="F10" s="339"/>
      <c r="G10" s="340"/>
      <c r="H10" s="341"/>
      <c r="I10" s="340"/>
      <c r="J10" s="342"/>
      <c r="K10" s="336"/>
    </row>
    <row r="11" spans="1:11" x14ac:dyDescent="0.3">
      <c r="A11" s="343">
        <v>0</v>
      </c>
      <c r="B11" s="344" t="s">
        <v>260</v>
      </c>
      <c r="C11" s="345"/>
      <c r="D11" s="346">
        <v>1</v>
      </c>
      <c r="E11" s="347" t="s">
        <v>47</v>
      </c>
      <c r="F11" s="348"/>
      <c r="G11" s="349"/>
      <c r="H11" s="350"/>
      <c r="I11" s="351"/>
      <c r="J11" s="644"/>
      <c r="K11" s="347"/>
    </row>
    <row r="12" spans="1:11" x14ac:dyDescent="0.3">
      <c r="A12" s="353">
        <v>1</v>
      </c>
      <c r="B12" s="354" t="s">
        <v>378</v>
      </c>
      <c r="C12" s="345"/>
      <c r="D12" s="346">
        <v>1</v>
      </c>
      <c r="E12" s="347" t="s">
        <v>47</v>
      </c>
      <c r="F12" s="298"/>
      <c r="G12" s="299"/>
      <c r="H12" s="300"/>
      <c r="I12" s="299"/>
      <c r="J12" s="643"/>
      <c r="K12" s="300"/>
    </row>
    <row r="13" spans="1:11" x14ac:dyDescent="0.3">
      <c r="A13" s="297">
        <v>2</v>
      </c>
      <c r="B13" s="356" t="s">
        <v>379</v>
      </c>
      <c r="C13" s="357"/>
      <c r="D13" s="346">
        <v>1</v>
      </c>
      <c r="E13" s="347" t="s">
        <v>47</v>
      </c>
      <c r="F13" s="307"/>
      <c r="G13" s="304"/>
      <c r="H13" s="303"/>
      <c r="I13" s="304"/>
      <c r="J13" s="355"/>
      <c r="K13" s="300"/>
    </row>
    <row r="14" spans="1:11" x14ac:dyDescent="0.3">
      <c r="A14" s="297">
        <v>3</v>
      </c>
      <c r="B14" s="356" t="s">
        <v>380</v>
      </c>
      <c r="C14" s="357"/>
      <c r="D14" s="346">
        <v>2</v>
      </c>
      <c r="E14" s="347" t="s">
        <v>47</v>
      </c>
      <c r="F14" s="306"/>
      <c r="G14" s="304"/>
      <c r="H14" s="303"/>
      <c r="I14" s="304"/>
      <c r="J14" s="355"/>
      <c r="K14" s="300"/>
    </row>
    <row r="15" spans="1:11" x14ac:dyDescent="0.3">
      <c r="A15" s="297">
        <v>4</v>
      </c>
      <c r="B15" s="356" t="s">
        <v>381</v>
      </c>
      <c r="C15" s="357"/>
      <c r="D15" s="346">
        <v>1</v>
      </c>
      <c r="E15" s="347" t="s">
        <v>47</v>
      </c>
      <c r="F15" s="307"/>
      <c r="G15" s="304"/>
      <c r="H15" s="303"/>
      <c r="I15" s="304"/>
      <c r="J15" s="355"/>
      <c r="K15" s="300"/>
    </row>
    <row r="16" spans="1:11" x14ac:dyDescent="0.3">
      <c r="A16" s="297">
        <v>5</v>
      </c>
      <c r="B16" s="356" t="s">
        <v>688</v>
      </c>
      <c r="C16" s="357"/>
      <c r="D16" s="346">
        <v>1</v>
      </c>
      <c r="E16" s="347" t="s">
        <v>47</v>
      </c>
      <c r="F16" s="306"/>
      <c r="G16" s="304"/>
      <c r="H16" s="303"/>
      <c r="I16" s="304"/>
      <c r="J16" s="355"/>
      <c r="K16" s="300"/>
    </row>
    <row r="17" spans="1:11" x14ac:dyDescent="0.3">
      <c r="A17" s="297">
        <v>6</v>
      </c>
      <c r="B17" s="356" t="s">
        <v>382</v>
      </c>
      <c r="C17" s="357"/>
      <c r="D17" s="346">
        <v>1</v>
      </c>
      <c r="E17" s="347" t="s">
        <v>47</v>
      </c>
      <c r="F17" s="307"/>
      <c r="G17" s="304"/>
      <c r="H17" s="303"/>
      <c r="I17" s="304"/>
      <c r="J17" s="355"/>
      <c r="K17" s="300"/>
    </row>
    <row r="18" spans="1:11" x14ac:dyDescent="0.3">
      <c r="A18" s="297">
        <v>7</v>
      </c>
      <c r="B18" s="276" t="s">
        <v>383</v>
      </c>
      <c r="C18" s="357"/>
      <c r="D18" s="346">
        <v>1</v>
      </c>
      <c r="E18" s="347" t="s">
        <v>47</v>
      </c>
      <c r="F18" s="307"/>
      <c r="G18" s="304"/>
      <c r="H18" s="303"/>
      <c r="I18" s="304"/>
      <c r="J18" s="355"/>
      <c r="K18" s="300"/>
    </row>
    <row r="19" spans="1:11" x14ac:dyDescent="0.3">
      <c r="A19" s="297">
        <v>8</v>
      </c>
      <c r="B19" s="356" t="s">
        <v>384</v>
      </c>
      <c r="C19" s="357"/>
      <c r="D19" s="346">
        <v>1</v>
      </c>
      <c r="E19" s="347" t="s">
        <v>47</v>
      </c>
      <c r="F19" s="307"/>
      <c r="G19" s="304"/>
      <c r="H19" s="303"/>
      <c r="I19" s="304"/>
      <c r="J19" s="355"/>
      <c r="K19" s="300"/>
    </row>
    <row r="20" spans="1:11" x14ac:dyDescent="0.3">
      <c r="A20" s="297"/>
      <c r="B20" s="356"/>
      <c r="C20" s="357"/>
      <c r="D20" s="346"/>
      <c r="E20" s="347"/>
      <c r="F20" s="307"/>
      <c r="G20" s="304"/>
      <c r="H20" s="303"/>
      <c r="I20" s="304"/>
      <c r="J20" s="355"/>
      <c r="K20" s="300"/>
    </row>
    <row r="21" spans="1:11" x14ac:dyDescent="0.3">
      <c r="A21" s="297"/>
      <c r="B21" s="356"/>
      <c r="C21" s="357"/>
      <c r="D21" s="346"/>
      <c r="E21" s="347"/>
      <c r="F21" s="307"/>
      <c r="G21" s="304"/>
      <c r="H21" s="303"/>
      <c r="I21" s="304"/>
      <c r="J21" s="355"/>
      <c r="K21" s="300"/>
    </row>
    <row r="22" spans="1:11" ht="19.5" thickBot="1" x14ac:dyDescent="0.35">
      <c r="A22" s="358"/>
      <c r="B22" s="915"/>
      <c r="C22" s="916"/>
      <c r="D22" s="359"/>
      <c r="E22" s="195"/>
      <c r="F22" s="360"/>
      <c r="G22" s="361"/>
      <c r="H22" s="362"/>
      <c r="I22" s="361"/>
      <c r="J22" s="363"/>
      <c r="K22" s="364"/>
    </row>
    <row r="23" spans="1:11" ht="19.5" thickTop="1" x14ac:dyDescent="0.3"/>
  </sheetData>
  <mergeCells count="12">
    <mergeCell ref="B9:C9"/>
    <mergeCell ref="B22:C22"/>
    <mergeCell ref="A1:K1"/>
    <mergeCell ref="A7:A8"/>
    <mergeCell ref="B7:C8"/>
    <mergeCell ref="D7:D8"/>
    <mergeCell ref="E7:E8"/>
    <mergeCell ref="F7:G7"/>
    <mergeCell ref="H7:I7"/>
    <mergeCell ref="K7:K8"/>
    <mergeCell ref="A5:H5"/>
    <mergeCell ref="F6:G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 xml:space="preserve">&amp;Rแบบ ปร.4 (ก) แผ่นที่ &amp;[1/&amp;[34
</oddHead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DD78E-DB53-415C-977B-03858A75351B}">
  <sheetPr>
    <tabColor rgb="FF00B050"/>
  </sheetPr>
  <dimension ref="A1:O46"/>
  <sheetViews>
    <sheetView view="pageBreakPreview" topLeftCell="A27" workbookViewId="0">
      <selection activeCell="F9" sqref="F9:J45"/>
    </sheetView>
  </sheetViews>
  <sheetFormatPr defaultColWidth="9.140625" defaultRowHeight="21" x14ac:dyDescent="0.35"/>
  <cols>
    <col min="1" max="1" width="8" style="730" customWidth="1"/>
    <col min="2" max="2" width="13" style="730" customWidth="1"/>
    <col min="3" max="3" width="48.7109375" style="731" customWidth="1"/>
    <col min="4" max="5" width="9.28515625" style="730" customWidth="1"/>
    <col min="6" max="6" width="13.7109375" style="811" customWidth="1"/>
    <col min="7" max="7" width="16.7109375" style="792" customWidth="1"/>
    <col min="8" max="8" width="13.85546875" style="792" customWidth="1"/>
    <col min="9" max="9" width="16.7109375" style="792" customWidth="1"/>
    <col min="10" max="10" width="17.7109375" style="792" customWidth="1"/>
    <col min="11" max="11" width="11.7109375" style="711" customWidth="1"/>
    <col min="12" max="12" width="14.140625" style="711" customWidth="1"/>
    <col min="13" max="13" width="16.85546875" style="795" customWidth="1"/>
    <col min="14" max="14" width="15" style="711" customWidth="1"/>
    <col min="15" max="15" width="15.85546875" style="792" customWidth="1"/>
    <col min="16" max="16" width="10" style="711" customWidth="1"/>
    <col min="17" max="17" width="14.28515625" style="711" customWidth="1"/>
    <col min="18" max="16384" width="9.140625" style="711"/>
  </cols>
  <sheetData>
    <row r="1" spans="1:15" s="694" customFormat="1" x14ac:dyDescent="0.35">
      <c r="A1" s="938" t="s">
        <v>671</v>
      </c>
      <c r="B1" s="938"/>
      <c r="C1" s="938"/>
      <c r="D1" s="938"/>
      <c r="E1" s="938"/>
      <c r="F1" s="938"/>
      <c r="G1" s="938"/>
      <c r="H1" s="938"/>
      <c r="I1" s="938"/>
      <c r="J1" s="938"/>
      <c r="K1" s="938"/>
      <c r="L1" s="787"/>
      <c r="M1" s="789"/>
      <c r="O1" s="790"/>
    </row>
    <row r="2" spans="1:15" s="694" customFormat="1" x14ac:dyDescent="0.35">
      <c r="A2" s="695" t="s">
        <v>158</v>
      </c>
      <c r="B2" s="696"/>
      <c r="C2" s="697" t="str">
        <f>'[12]ปร.4(ก)'!C2</f>
        <v>จังหวัดเชียงราย</v>
      </c>
      <c r="D2" s="695"/>
      <c r="E2" s="695"/>
      <c r="F2" s="695"/>
      <c r="G2" s="695"/>
      <c r="H2" s="695"/>
      <c r="I2" s="695"/>
      <c r="J2" s="695"/>
      <c r="K2" s="695"/>
      <c r="L2" s="698"/>
      <c r="M2" s="789"/>
      <c r="O2" s="790"/>
    </row>
    <row r="3" spans="1:15" s="694" customFormat="1" x14ac:dyDescent="0.35">
      <c r="A3" s="699" t="s">
        <v>641</v>
      </c>
      <c r="B3" s="699"/>
      <c r="C3" s="700" t="str">
        <f>'[12]ปร.4(ก)'!C3</f>
        <v>ปรับปรุงซ่อมแซมจวนผู้ว่าราชการจังหวัดเชียงราย (หลังเก่า)</v>
      </c>
      <c r="D3" s="699"/>
      <c r="E3" s="699"/>
      <c r="F3" s="699"/>
      <c r="G3" s="699"/>
      <c r="H3" s="699"/>
      <c r="I3" s="699"/>
      <c r="J3" s="699"/>
      <c r="K3" s="699"/>
      <c r="L3" s="698"/>
      <c r="M3" s="789"/>
      <c r="O3" s="790"/>
    </row>
    <row r="4" spans="1:15" s="694" customFormat="1" x14ac:dyDescent="0.35">
      <c r="A4" s="699" t="s">
        <v>642</v>
      </c>
      <c r="B4" s="699"/>
      <c r="C4" s="701" t="str">
        <f>'[12]ปร.4(ก)'!C4</f>
        <v xml:space="preserve"> ต.เวียง อ.เมืองเชียงราย จ.เชียงราย</v>
      </c>
      <c r="D4" s="699"/>
      <c r="E4" s="788" t="s">
        <v>22</v>
      </c>
      <c r="F4" s="791" t="str">
        <f>'[12]ปร.4(ก)'!F4</f>
        <v>A-21/12/2565</v>
      </c>
      <c r="G4" s="699"/>
      <c r="H4" s="791"/>
      <c r="I4" s="699"/>
      <c r="J4" s="699"/>
      <c r="K4" s="699"/>
      <c r="L4" s="698"/>
      <c r="M4" s="789"/>
      <c r="O4" s="790"/>
    </row>
    <row r="5" spans="1:15" s="694" customFormat="1" x14ac:dyDescent="0.35">
      <c r="A5" s="949" t="s">
        <v>684</v>
      </c>
      <c r="B5" s="949"/>
      <c r="C5" s="949"/>
      <c r="D5" s="699"/>
      <c r="E5" s="788"/>
      <c r="F5" s="791"/>
      <c r="G5" s="792"/>
      <c r="H5" s="791"/>
      <c r="I5" s="703"/>
      <c r="J5" s="791"/>
      <c r="K5" s="699"/>
      <c r="L5" s="698"/>
      <c r="M5" s="789"/>
      <c r="O5" s="790"/>
    </row>
    <row r="6" spans="1:15" s="694" customFormat="1" ht="21.75" thickBot="1" x14ac:dyDescent="0.4">
      <c r="A6" s="704"/>
      <c r="B6" s="704"/>
      <c r="C6" s="705"/>
      <c r="D6" s="705"/>
      <c r="E6" s="706"/>
      <c r="F6" s="707"/>
      <c r="G6" s="850"/>
      <c r="H6" s="848"/>
      <c r="I6" s="849"/>
      <c r="J6" s="793"/>
      <c r="K6" s="708"/>
      <c r="L6" s="709"/>
      <c r="M6" s="789"/>
      <c r="O6" s="790"/>
    </row>
    <row r="7" spans="1:15" ht="21" customHeight="1" thickTop="1" x14ac:dyDescent="0.35">
      <c r="A7" s="939" t="s">
        <v>0</v>
      </c>
      <c r="B7" s="941" t="s">
        <v>1</v>
      </c>
      <c r="C7" s="942"/>
      <c r="D7" s="945" t="s">
        <v>2</v>
      </c>
      <c r="E7" s="945" t="s">
        <v>3</v>
      </c>
      <c r="F7" s="947" t="s">
        <v>4</v>
      </c>
      <c r="G7" s="948"/>
      <c r="H7" s="947" t="s">
        <v>8</v>
      </c>
      <c r="I7" s="948"/>
      <c r="J7" s="794" t="s">
        <v>19</v>
      </c>
      <c r="K7" s="945" t="s">
        <v>6</v>
      </c>
      <c r="L7" s="710"/>
    </row>
    <row r="8" spans="1:15" ht="21" customHeight="1" thickBot="1" x14ac:dyDescent="0.4">
      <c r="A8" s="940"/>
      <c r="B8" s="943"/>
      <c r="C8" s="944"/>
      <c r="D8" s="946"/>
      <c r="E8" s="946"/>
      <c r="F8" s="796" t="s">
        <v>21</v>
      </c>
      <c r="G8" s="796" t="s">
        <v>7</v>
      </c>
      <c r="H8" s="796" t="s">
        <v>21</v>
      </c>
      <c r="I8" s="796" t="s">
        <v>7</v>
      </c>
      <c r="J8" s="797" t="s">
        <v>5</v>
      </c>
      <c r="K8" s="946"/>
      <c r="L8" s="710"/>
    </row>
    <row r="9" spans="1:15" ht="24.95" customHeight="1" thickTop="1" x14ac:dyDescent="0.35">
      <c r="A9" s="712"/>
      <c r="B9" s="930" t="str">
        <f>'[12]ปร.4(ก)'!B9:C9</f>
        <v>โครงการปรับปรุงซ่อมแซมจวนผู้ว่าราชการจังหวัดเชียงราย(หลังเก่า)</v>
      </c>
      <c r="C9" s="931"/>
      <c r="D9" s="712"/>
      <c r="E9" s="712"/>
      <c r="F9" s="713"/>
      <c r="G9" s="714"/>
      <c r="H9" s="713"/>
      <c r="I9" s="714"/>
      <c r="J9" s="714"/>
      <c r="K9" s="715"/>
      <c r="N9" s="792"/>
    </row>
    <row r="10" spans="1:15" ht="24.95" customHeight="1" x14ac:dyDescent="0.35">
      <c r="A10" s="716">
        <v>1</v>
      </c>
      <c r="B10" s="717" t="s">
        <v>643</v>
      </c>
      <c r="C10" s="718"/>
      <c r="D10" s="716"/>
      <c r="E10" s="716"/>
      <c r="F10" s="719"/>
      <c r="G10" s="720"/>
      <c r="H10" s="719"/>
      <c r="I10" s="720"/>
      <c r="J10" s="720"/>
      <c r="K10" s="715"/>
      <c r="N10" s="792"/>
    </row>
    <row r="11" spans="1:15" ht="24.95" customHeight="1" x14ac:dyDescent="0.35">
      <c r="A11" s="716"/>
      <c r="B11" s="812" t="s">
        <v>672</v>
      </c>
      <c r="C11" s="718"/>
      <c r="D11" s="813">
        <v>1</v>
      </c>
      <c r="E11" s="814" t="s">
        <v>46</v>
      </c>
      <c r="F11" s="813"/>
      <c r="G11" s="815"/>
      <c r="H11" s="721"/>
      <c r="I11" s="720"/>
      <c r="J11" s="800"/>
      <c r="K11" s="722"/>
      <c r="L11" s="723"/>
    </row>
    <row r="12" spans="1:15" ht="24.95" customHeight="1" x14ac:dyDescent="0.35">
      <c r="A12" s="724"/>
      <c r="B12" s="725" t="s">
        <v>673</v>
      </c>
      <c r="C12" s="726"/>
      <c r="D12" s="816">
        <v>2</v>
      </c>
      <c r="E12" s="814" t="s">
        <v>46</v>
      </c>
      <c r="F12" s="813"/>
      <c r="G12" s="815"/>
      <c r="H12" s="721"/>
      <c r="I12" s="720"/>
      <c r="J12" s="800"/>
      <c r="K12" s="722"/>
      <c r="L12" s="723"/>
    </row>
    <row r="13" spans="1:15" s="829" customFormat="1" ht="24.95" customHeight="1" x14ac:dyDescent="0.35">
      <c r="A13" s="817"/>
      <c r="B13" s="818" t="s">
        <v>676</v>
      </c>
      <c r="C13" s="819"/>
      <c r="D13" s="820">
        <v>2</v>
      </c>
      <c r="E13" s="821" t="s">
        <v>46</v>
      </c>
      <c r="F13" s="822"/>
      <c r="G13" s="823"/>
      <c r="H13" s="824"/>
      <c r="I13" s="825"/>
      <c r="J13" s="823"/>
      <c r="K13" s="826"/>
      <c r="L13" s="827"/>
      <c r="M13" s="828"/>
      <c r="O13" s="830"/>
    </row>
    <row r="14" spans="1:15" ht="24.95" customHeight="1" x14ac:dyDescent="0.35">
      <c r="A14" s="724"/>
      <c r="B14" s="725" t="s">
        <v>674</v>
      </c>
      <c r="C14" s="726"/>
      <c r="D14" s="816">
        <v>11</v>
      </c>
      <c r="E14" s="814" t="s">
        <v>46</v>
      </c>
      <c r="F14" s="813"/>
      <c r="G14" s="815"/>
      <c r="H14" s="721"/>
      <c r="I14" s="720"/>
      <c r="J14" s="800"/>
      <c r="K14" s="722"/>
      <c r="L14" s="723"/>
    </row>
    <row r="15" spans="1:15" ht="24.95" customHeight="1" x14ac:dyDescent="0.35">
      <c r="A15" s="724"/>
      <c r="B15" s="725" t="s">
        <v>675</v>
      </c>
      <c r="C15" s="726"/>
      <c r="D15" s="816">
        <v>6</v>
      </c>
      <c r="E15" s="814" t="s">
        <v>46</v>
      </c>
      <c r="F15" s="813"/>
      <c r="G15" s="815"/>
      <c r="H15" s="721"/>
      <c r="I15" s="720"/>
      <c r="J15" s="800"/>
      <c r="K15" s="722"/>
      <c r="L15" s="723"/>
    </row>
    <row r="16" spans="1:15" ht="24.95" customHeight="1" x14ac:dyDescent="0.35">
      <c r="A16" s="724"/>
      <c r="B16" s="725" t="s">
        <v>644</v>
      </c>
      <c r="C16" s="726"/>
      <c r="D16" s="816">
        <v>1</v>
      </c>
      <c r="E16" s="814" t="s">
        <v>46</v>
      </c>
      <c r="F16" s="813"/>
      <c r="G16" s="815"/>
      <c r="H16" s="721"/>
      <c r="I16" s="720"/>
      <c r="J16" s="800"/>
      <c r="K16" s="722"/>
      <c r="L16" s="723"/>
    </row>
    <row r="17" spans="1:15" ht="24.95" customHeight="1" x14ac:dyDescent="0.35">
      <c r="A17" s="724"/>
      <c r="B17" s="725" t="s">
        <v>645</v>
      </c>
      <c r="C17" s="726"/>
      <c r="D17" s="801">
        <v>2</v>
      </c>
      <c r="E17" s="799" t="s">
        <v>46</v>
      </c>
      <c r="F17" s="798"/>
      <c r="G17" s="800"/>
      <c r="H17" s="721"/>
      <c r="I17" s="720"/>
      <c r="J17" s="800"/>
      <c r="K17" s="722"/>
      <c r="L17" s="723"/>
    </row>
    <row r="18" spans="1:15" ht="24.95" customHeight="1" x14ac:dyDescent="0.35">
      <c r="A18" s="724"/>
      <c r="B18" s="725" t="s">
        <v>646</v>
      </c>
      <c r="C18" s="726"/>
      <c r="D18" s="801">
        <v>1</v>
      </c>
      <c r="E18" s="799" t="s">
        <v>46</v>
      </c>
      <c r="F18" s="798"/>
      <c r="G18" s="800"/>
      <c r="H18" s="721"/>
      <c r="I18" s="720"/>
      <c r="J18" s="800"/>
      <c r="K18" s="722"/>
      <c r="L18" s="723"/>
    </row>
    <row r="19" spans="1:15" ht="24.95" customHeight="1" x14ac:dyDescent="0.35">
      <c r="A19" s="724"/>
      <c r="B19" s="725" t="s">
        <v>647</v>
      </c>
      <c r="C19" s="726"/>
      <c r="D19" s="801">
        <v>1</v>
      </c>
      <c r="E19" s="799" t="s">
        <v>46</v>
      </c>
      <c r="F19" s="798"/>
      <c r="G19" s="800"/>
      <c r="H19" s="721"/>
      <c r="I19" s="720"/>
      <c r="J19" s="800"/>
      <c r="K19" s="722"/>
      <c r="L19" s="723"/>
    </row>
    <row r="20" spans="1:15" ht="24.95" customHeight="1" x14ac:dyDescent="0.35">
      <c r="A20" s="724"/>
      <c r="B20" s="725" t="s">
        <v>648</v>
      </c>
      <c r="C20" s="726"/>
      <c r="D20" s="801">
        <v>1</v>
      </c>
      <c r="E20" s="799" t="s">
        <v>46</v>
      </c>
      <c r="F20" s="798"/>
      <c r="G20" s="800"/>
      <c r="H20" s="721"/>
      <c r="I20" s="720"/>
      <c r="J20" s="800"/>
      <c r="K20" s="722"/>
      <c r="L20" s="723"/>
    </row>
    <row r="21" spans="1:15" ht="24.95" customHeight="1" x14ac:dyDescent="0.35">
      <c r="A21" s="724"/>
      <c r="B21" s="725" t="s">
        <v>649</v>
      </c>
      <c r="C21" s="726"/>
      <c r="D21" s="801">
        <v>1</v>
      </c>
      <c r="E21" s="799" t="s">
        <v>46</v>
      </c>
      <c r="F21" s="798"/>
      <c r="G21" s="800"/>
      <c r="H21" s="721"/>
      <c r="I21" s="720"/>
      <c r="J21" s="800"/>
      <c r="K21" s="722"/>
      <c r="L21" s="723"/>
    </row>
    <row r="22" spans="1:15" ht="24.95" customHeight="1" x14ac:dyDescent="0.35">
      <c r="A22" s="724"/>
      <c r="B22" s="725" t="s">
        <v>677</v>
      </c>
      <c r="C22" s="726"/>
      <c r="D22" s="816">
        <v>6</v>
      </c>
      <c r="E22" s="814" t="s">
        <v>46</v>
      </c>
      <c r="F22" s="813"/>
      <c r="G22" s="815"/>
      <c r="H22" s="721"/>
      <c r="I22" s="720"/>
      <c r="J22" s="815"/>
      <c r="K22" s="722"/>
      <c r="L22" s="723"/>
      <c r="M22" s="831"/>
      <c r="O22" s="832"/>
    </row>
    <row r="23" spans="1:15" ht="24.95" customHeight="1" x14ac:dyDescent="0.35">
      <c r="A23" s="724"/>
      <c r="B23" s="725" t="s">
        <v>650</v>
      </c>
      <c r="C23" s="726"/>
      <c r="D23" s="801">
        <v>10</v>
      </c>
      <c r="E23" s="799" t="s">
        <v>46</v>
      </c>
      <c r="F23" s="798"/>
      <c r="G23" s="800"/>
      <c r="H23" s="721"/>
      <c r="I23" s="720"/>
      <c r="J23" s="800"/>
      <c r="K23" s="722"/>
      <c r="L23" s="723"/>
    </row>
    <row r="24" spans="1:15" ht="24.95" customHeight="1" x14ac:dyDescent="0.35">
      <c r="A24" s="724"/>
      <c r="B24" s="725" t="s">
        <v>651</v>
      </c>
      <c r="C24" s="726"/>
      <c r="D24" s="801">
        <v>4</v>
      </c>
      <c r="E24" s="799" t="s">
        <v>46</v>
      </c>
      <c r="F24" s="798"/>
      <c r="G24" s="800"/>
      <c r="H24" s="721"/>
      <c r="I24" s="720"/>
      <c r="J24" s="800"/>
      <c r="K24" s="722"/>
      <c r="L24" s="723"/>
    </row>
    <row r="25" spans="1:15" ht="24.95" customHeight="1" x14ac:dyDescent="0.35">
      <c r="A25" s="724"/>
      <c r="B25" s="725" t="s">
        <v>652</v>
      </c>
      <c r="C25" s="726"/>
      <c r="D25" s="801">
        <v>4</v>
      </c>
      <c r="E25" s="799" t="s">
        <v>46</v>
      </c>
      <c r="F25" s="798"/>
      <c r="G25" s="800"/>
      <c r="H25" s="721"/>
      <c r="I25" s="720"/>
      <c r="J25" s="800"/>
      <c r="K25" s="722"/>
      <c r="L25" s="723"/>
    </row>
    <row r="26" spans="1:15" ht="24.95" customHeight="1" x14ac:dyDescent="0.35">
      <c r="A26" s="724"/>
      <c r="B26" s="725" t="s">
        <v>653</v>
      </c>
      <c r="C26" s="726"/>
      <c r="D26" s="801">
        <v>1</v>
      </c>
      <c r="E26" s="799" t="s">
        <v>46</v>
      </c>
      <c r="F26" s="798"/>
      <c r="G26" s="800"/>
      <c r="H26" s="721"/>
      <c r="I26" s="720"/>
      <c r="J26" s="800"/>
      <c r="K26" s="722"/>
      <c r="L26" s="723"/>
    </row>
    <row r="27" spans="1:15" ht="24.95" customHeight="1" x14ac:dyDescent="0.35">
      <c r="A27" s="724"/>
      <c r="B27" s="725" t="s">
        <v>678</v>
      </c>
      <c r="C27" s="726"/>
      <c r="D27" s="816">
        <v>2</v>
      </c>
      <c r="E27" s="814" t="s">
        <v>46</v>
      </c>
      <c r="F27" s="813"/>
      <c r="G27" s="815"/>
      <c r="H27" s="721"/>
      <c r="I27" s="720"/>
      <c r="J27" s="815"/>
      <c r="K27" s="722"/>
      <c r="L27" s="723"/>
      <c r="M27" s="831"/>
      <c r="O27" s="832"/>
    </row>
    <row r="28" spans="1:15" ht="24.95" customHeight="1" x14ac:dyDescent="0.35">
      <c r="A28" s="724"/>
      <c r="B28" s="725" t="s">
        <v>654</v>
      </c>
      <c r="C28" s="726"/>
      <c r="D28" s="801">
        <v>2</v>
      </c>
      <c r="E28" s="799" t="s">
        <v>46</v>
      </c>
      <c r="F28" s="798"/>
      <c r="G28" s="800"/>
      <c r="H28" s="721"/>
      <c r="I28" s="720"/>
      <c r="J28" s="800"/>
      <c r="K28" s="722"/>
      <c r="L28" s="723"/>
    </row>
    <row r="29" spans="1:15" x14ac:dyDescent="0.35">
      <c r="A29" s="583"/>
      <c r="B29" s="932" t="s">
        <v>11</v>
      </c>
      <c r="C29" s="933"/>
      <c r="D29" s="802"/>
      <c r="E29" s="583"/>
      <c r="F29" s="802"/>
      <c r="G29" s="802"/>
      <c r="H29" s="803"/>
      <c r="I29" s="802"/>
      <c r="J29" s="804"/>
      <c r="K29" s="587"/>
      <c r="L29" s="723"/>
    </row>
    <row r="30" spans="1:15" x14ac:dyDescent="0.35">
      <c r="A30" s="588"/>
      <c r="B30" s="934" t="s">
        <v>12</v>
      </c>
      <c r="C30" s="935"/>
      <c r="D30" s="805"/>
      <c r="E30" s="588"/>
      <c r="F30" s="806"/>
      <c r="G30" s="806"/>
      <c r="H30" s="806"/>
      <c r="I30" s="806"/>
      <c r="J30" s="804"/>
      <c r="K30" s="587"/>
      <c r="L30" s="723"/>
    </row>
    <row r="31" spans="1:15" x14ac:dyDescent="0.35">
      <c r="A31" s="724"/>
      <c r="B31" s="725" t="s">
        <v>655</v>
      </c>
      <c r="C31" s="726"/>
      <c r="D31" s="801">
        <v>6</v>
      </c>
      <c r="E31" s="799" t="s">
        <v>46</v>
      </c>
      <c r="F31" s="798"/>
      <c r="G31" s="800"/>
      <c r="H31" s="721"/>
      <c r="I31" s="720"/>
      <c r="J31" s="800"/>
      <c r="K31" s="722"/>
      <c r="L31" s="723"/>
    </row>
    <row r="32" spans="1:15" x14ac:dyDescent="0.35">
      <c r="A32" s="724"/>
      <c r="B32" s="725" t="s">
        <v>656</v>
      </c>
      <c r="C32" s="726"/>
      <c r="D32" s="801">
        <v>1</v>
      </c>
      <c r="E32" s="799" t="s">
        <v>46</v>
      </c>
      <c r="F32" s="798"/>
      <c r="G32" s="800"/>
      <c r="H32" s="721"/>
      <c r="I32" s="720"/>
      <c r="J32" s="800"/>
      <c r="K32" s="722"/>
      <c r="L32" s="723"/>
    </row>
    <row r="33" spans="1:15" x14ac:dyDescent="0.35">
      <c r="A33" s="724"/>
      <c r="B33" s="725" t="s">
        <v>657</v>
      </c>
      <c r="C33" s="726"/>
      <c r="D33" s="801">
        <v>1</v>
      </c>
      <c r="E33" s="799" t="s">
        <v>46</v>
      </c>
      <c r="F33" s="798"/>
      <c r="G33" s="800"/>
      <c r="H33" s="721"/>
      <c r="I33" s="720"/>
      <c r="J33" s="800"/>
      <c r="K33" s="722"/>
      <c r="L33" s="723"/>
    </row>
    <row r="34" spans="1:15" x14ac:dyDescent="0.35">
      <c r="A34" s="724"/>
      <c r="B34" s="725" t="s">
        <v>658</v>
      </c>
      <c r="C34" s="726"/>
      <c r="D34" s="801">
        <v>1</v>
      </c>
      <c r="E34" s="799" t="s">
        <v>46</v>
      </c>
      <c r="F34" s="798"/>
      <c r="G34" s="800"/>
      <c r="H34" s="721"/>
      <c r="I34" s="720"/>
      <c r="J34" s="800"/>
      <c r="K34" s="722"/>
      <c r="L34" s="723"/>
    </row>
    <row r="35" spans="1:15" x14ac:dyDescent="0.35">
      <c r="A35" s="724"/>
      <c r="B35" s="725" t="s">
        <v>679</v>
      </c>
      <c r="C35" s="726"/>
      <c r="D35" s="801">
        <v>1</v>
      </c>
      <c r="E35" s="799" t="s">
        <v>46</v>
      </c>
      <c r="F35" s="798"/>
      <c r="G35" s="800"/>
      <c r="H35" s="721"/>
      <c r="I35" s="720"/>
      <c r="J35" s="800"/>
      <c r="K35" s="722"/>
      <c r="L35" s="723"/>
    </row>
    <row r="36" spans="1:15" x14ac:dyDescent="0.35">
      <c r="A36" s="724"/>
      <c r="B36" s="725" t="s">
        <v>680</v>
      </c>
      <c r="C36" s="726"/>
      <c r="D36" s="801">
        <v>1</v>
      </c>
      <c r="E36" s="799" t="s">
        <v>46</v>
      </c>
      <c r="F36" s="798"/>
      <c r="G36" s="800"/>
      <c r="H36" s="721"/>
      <c r="I36" s="720"/>
      <c r="J36" s="800"/>
      <c r="K36" s="722"/>
      <c r="L36" s="723"/>
    </row>
    <row r="37" spans="1:15" x14ac:dyDescent="0.35">
      <c r="A37" s="724"/>
      <c r="B37" s="725" t="s">
        <v>659</v>
      </c>
      <c r="C37" s="726"/>
      <c r="D37" s="816">
        <v>7</v>
      </c>
      <c r="E37" s="814" t="s">
        <v>46</v>
      </c>
      <c r="F37" s="813"/>
      <c r="G37" s="815"/>
      <c r="H37" s="721"/>
      <c r="I37" s="720"/>
      <c r="J37" s="815"/>
      <c r="K37" s="722"/>
      <c r="L37" s="723"/>
      <c r="M37" s="831"/>
      <c r="O37" s="832"/>
    </row>
    <row r="38" spans="1:15" x14ac:dyDescent="0.35">
      <c r="A38" s="724"/>
      <c r="B38" s="725"/>
      <c r="C38" s="726"/>
      <c r="D38" s="801"/>
      <c r="E38" s="799"/>
      <c r="F38" s="798"/>
      <c r="G38" s="800"/>
      <c r="H38" s="721"/>
      <c r="I38" s="720"/>
      <c r="J38" s="800"/>
      <c r="K38" s="715"/>
      <c r="L38" s="723"/>
    </row>
    <row r="39" spans="1:15" x14ac:dyDescent="0.35">
      <c r="A39" s="724"/>
      <c r="B39" s="725"/>
      <c r="C39" s="726"/>
      <c r="D39" s="801"/>
      <c r="E39" s="799"/>
      <c r="F39" s="798"/>
      <c r="G39" s="800"/>
      <c r="H39" s="721"/>
      <c r="I39" s="720"/>
      <c r="J39" s="800"/>
      <c r="K39" s="715"/>
      <c r="L39" s="723"/>
    </row>
    <row r="40" spans="1:15" x14ac:dyDescent="0.35">
      <c r="A40" s="724"/>
      <c r="B40" s="725"/>
      <c r="C40" s="726"/>
      <c r="D40" s="801"/>
      <c r="E40" s="799"/>
      <c r="F40" s="798"/>
      <c r="G40" s="800"/>
      <c r="H40" s="721"/>
      <c r="I40" s="720"/>
      <c r="J40" s="800"/>
      <c r="K40" s="715"/>
      <c r="L40" s="723"/>
    </row>
    <row r="41" spans="1:15" x14ac:dyDescent="0.35">
      <c r="A41" s="724"/>
      <c r="B41" s="725"/>
      <c r="C41" s="726"/>
      <c r="D41" s="801"/>
      <c r="E41" s="799"/>
      <c r="F41" s="798"/>
      <c r="G41" s="800"/>
      <c r="H41" s="721"/>
      <c r="I41" s="720"/>
      <c r="J41" s="800"/>
      <c r="K41" s="715"/>
      <c r="L41" s="723"/>
    </row>
    <row r="42" spans="1:15" x14ac:dyDescent="0.35">
      <c r="A42" s="724"/>
      <c r="B42" s="725"/>
      <c r="C42" s="726"/>
      <c r="D42" s="801"/>
      <c r="E42" s="799"/>
      <c r="F42" s="798"/>
      <c r="G42" s="800"/>
      <c r="H42" s="721"/>
      <c r="I42" s="720"/>
      <c r="J42" s="800"/>
      <c r="K42" s="715"/>
      <c r="L42" s="723"/>
    </row>
    <row r="43" spans="1:15" x14ac:dyDescent="0.35">
      <c r="A43" s="724"/>
      <c r="B43" s="725"/>
      <c r="C43" s="726"/>
      <c r="D43" s="801"/>
      <c r="E43" s="799"/>
      <c r="F43" s="798"/>
      <c r="G43" s="800"/>
      <c r="H43" s="721"/>
      <c r="I43" s="720"/>
      <c r="J43" s="800"/>
      <c r="K43" s="715"/>
      <c r="L43" s="723"/>
    </row>
    <row r="44" spans="1:15" x14ac:dyDescent="0.35">
      <c r="A44" s="724"/>
      <c r="B44" s="725"/>
      <c r="C44" s="726"/>
      <c r="D44" s="807"/>
      <c r="E44" s="808"/>
      <c r="F44" s="809"/>
      <c r="G44" s="809"/>
      <c r="H44" s="807"/>
      <c r="I44" s="810"/>
      <c r="J44" s="809"/>
      <c r="K44" s="715"/>
    </row>
    <row r="45" spans="1:15" x14ac:dyDescent="0.35">
      <c r="A45" s="727"/>
      <c r="B45" s="936" t="s">
        <v>660</v>
      </c>
      <c r="C45" s="937"/>
      <c r="D45" s="728"/>
      <c r="E45" s="728"/>
      <c r="F45" s="728"/>
      <c r="G45" s="729"/>
      <c r="H45" s="729"/>
      <c r="I45" s="729"/>
      <c r="J45" s="852"/>
      <c r="K45" s="727"/>
    </row>
    <row r="46" spans="1:15" ht="21.75" thickBot="1" x14ac:dyDescent="0.4">
      <c r="J46" s="851"/>
    </row>
  </sheetData>
  <mergeCells count="13">
    <mergeCell ref="B9:C9"/>
    <mergeCell ref="B29:C29"/>
    <mergeCell ref="B30:C30"/>
    <mergeCell ref="B45:C45"/>
    <mergeCell ref="A1:K1"/>
    <mergeCell ref="A7:A8"/>
    <mergeCell ref="B7:C8"/>
    <mergeCell ref="D7:D8"/>
    <mergeCell ref="E7:E8"/>
    <mergeCell ref="F7:G7"/>
    <mergeCell ref="H7:I7"/>
    <mergeCell ref="K7:K8"/>
    <mergeCell ref="A5:C5"/>
  </mergeCells>
  <pageMargins left="0.47244094488188981" right="7.874015748031496E-2" top="0.51181102362204722" bottom="0.23622047244094491" header="0.19685039370078741" footer="0.23622047244094491"/>
  <pageSetup paperSize="9" scale="80" orientation="landscape" r:id="rId1"/>
  <headerFooter alignWithMargins="0">
    <oddHeader>&amp;Rแบบ ปร.4 (ข) แผ่นที่ &amp;P/&amp;N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N147"/>
  <sheetViews>
    <sheetView view="pageLayout" topLeftCell="A134" zoomScale="84" zoomScaleNormal="100" zoomScaleSheetLayoutView="120" zoomScalePageLayoutView="84" workbookViewId="0">
      <selection activeCell="H111" sqref="H111:J117"/>
    </sheetView>
  </sheetViews>
  <sheetFormatPr defaultRowHeight="18.75" x14ac:dyDescent="0.3"/>
  <cols>
    <col min="1" max="1" width="7.140625" style="368" customWidth="1"/>
    <col min="2" max="2" width="12.85546875" style="167" customWidth="1"/>
    <col min="3" max="3" width="38.85546875" style="167" customWidth="1"/>
    <col min="4" max="4" width="8.7109375" style="167" customWidth="1"/>
    <col min="5" max="5" width="9.42578125" style="167" customWidth="1"/>
    <col min="6" max="6" width="11.5703125" style="167" customWidth="1"/>
    <col min="7" max="7" width="14" style="167" customWidth="1"/>
    <col min="8" max="8" width="11.85546875" style="173" customWidth="1"/>
    <col min="9" max="9" width="11.28515625" style="167" customWidth="1"/>
    <col min="10" max="10" width="12.42578125" style="167" customWidth="1"/>
    <col min="11" max="11" width="10.5703125" style="368" customWidth="1"/>
    <col min="12" max="16384" width="9.140625" style="167"/>
  </cols>
  <sheetData>
    <row r="1" spans="1:11" x14ac:dyDescent="0.3">
      <c r="A1" s="917" t="s">
        <v>157</v>
      </c>
      <c r="B1" s="917"/>
      <c r="C1" s="917"/>
      <c r="D1" s="917"/>
      <c r="E1" s="917"/>
      <c r="F1" s="917"/>
      <c r="G1" s="917"/>
      <c r="H1" s="917"/>
      <c r="I1" s="917"/>
      <c r="J1" s="917"/>
      <c r="K1" s="917"/>
    </row>
    <row r="2" spans="1:11" x14ac:dyDescent="0.3">
      <c r="A2" s="365" t="s">
        <v>158</v>
      </c>
      <c r="B2" s="163"/>
      <c r="C2" s="164" t="s">
        <v>49</v>
      </c>
      <c r="D2" s="162"/>
      <c r="E2" s="162"/>
      <c r="F2" s="278"/>
      <c r="G2" s="162"/>
      <c r="H2" s="165"/>
      <c r="I2" s="162"/>
      <c r="J2" s="162"/>
      <c r="K2" s="366"/>
    </row>
    <row r="3" spans="1:11" x14ac:dyDescent="0.3">
      <c r="A3" s="170" t="s">
        <v>159</v>
      </c>
      <c r="B3" s="166"/>
      <c r="C3" s="167" t="s">
        <v>225</v>
      </c>
      <c r="D3" s="166"/>
      <c r="E3" s="166"/>
      <c r="F3" s="279"/>
      <c r="G3" s="166"/>
      <c r="H3" s="168"/>
      <c r="I3" s="166"/>
      <c r="J3" s="166"/>
      <c r="K3" s="367"/>
    </row>
    <row r="4" spans="1:11" x14ac:dyDescent="0.3">
      <c r="A4" s="170" t="s">
        <v>160</v>
      </c>
      <c r="B4" s="166"/>
      <c r="C4" s="169" t="s">
        <v>113</v>
      </c>
      <c r="D4" s="166"/>
      <c r="E4" s="170" t="s">
        <v>22</v>
      </c>
      <c r="F4" s="171" t="s">
        <v>682</v>
      </c>
      <c r="G4" s="166"/>
      <c r="H4" s="171"/>
      <c r="I4" s="280"/>
      <c r="J4" s="280"/>
      <c r="K4" s="367"/>
    </row>
    <row r="5" spans="1:11" x14ac:dyDescent="0.3">
      <c r="A5" s="928"/>
      <c r="B5" s="928"/>
      <c r="C5" s="928"/>
      <c r="D5" s="928"/>
      <c r="E5" s="928"/>
      <c r="F5" s="928"/>
      <c r="G5" s="928"/>
      <c r="H5" s="171"/>
      <c r="I5" s="281"/>
      <c r="J5" s="282"/>
    </row>
    <row r="6" spans="1:11" ht="19.5" thickBot="1" x14ac:dyDescent="0.35">
      <c r="A6" s="178"/>
      <c r="B6" s="175"/>
      <c r="C6" s="176"/>
      <c r="D6" s="176"/>
      <c r="E6" s="178"/>
      <c r="F6" s="929"/>
      <c r="G6" s="929"/>
      <c r="H6" s="179"/>
      <c r="I6" s="173"/>
      <c r="J6" s="285"/>
      <c r="K6" s="369" t="s">
        <v>161</v>
      </c>
    </row>
    <row r="7" spans="1:11" ht="19.5" thickTop="1" x14ac:dyDescent="0.3">
      <c r="A7" s="918" t="s">
        <v>0</v>
      </c>
      <c r="B7" s="920" t="s">
        <v>1</v>
      </c>
      <c r="C7" s="921"/>
      <c r="D7" s="924" t="s">
        <v>2</v>
      </c>
      <c r="E7" s="924" t="s">
        <v>3</v>
      </c>
      <c r="F7" s="926" t="s">
        <v>4</v>
      </c>
      <c r="G7" s="927"/>
      <c r="H7" s="926" t="s">
        <v>8</v>
      </c>
      <c r="I7" s="927"/>
      <c r="J7" s="286" t="s">
        <v>19</v>
      </c>
      <c r="K7" s="924" t="s">
        <v>6</v>
      </c>
    </row>
    <row r="8" spans="1:11" ht="19.5" thickBot="1" x14ac:dyDescent="0.35">
      <c r="A8" s="919"/>
      <c r="B8" s="922"/>
      <c r="C8" s="923"/>
      <c r="D8" s="925"/>
      <c r="E8" s="925"/>
      <c r="F8" s="287" t="s">
        <v>21</v>
      </c>
      <c r="G8" s="288" t="s">
        <v>7</v>
      </c>
      <c r="H8" s="288" t="s">
        <v>21</v>
      </c>
      <c r="I8" s="288" t="s">
        <v>7</v>
      </c>
      <c r="J8" s="289" t="s">
        <v>5</v>
      </c>
      <c r="K8" s="925"/>
    </row>
    <row r="9" spans="1:11" ht="19.5" thickTop="1" x14ac:dyDescent="0.3">
      <c r="A9" s="290"/>
      <c r="B9" s="952" t="s">
        <v>260</v>
      </c>
      <c r="C9" s="953"/>
      <c r="D9" s="291"/>
      <c r="E9" s="290"/>
      <c r="F9" s="292"/>
      <c r="G9" s="293"/>
      <c r="H9" s="187"/>
      <c r="I9" s="295"/>
      <c r="J9" s="296"/>
      <c r="K9" s="290"/>
    </row>
    <row r="10" spans="1:11" x14ac:dyDescent="0.3">
      <c r="A10" s="347">
        <v>1</v>
      </c>
      <c r="B10" s="958" t="s">
        <v>234</v>
      </c>
      <c r="C10" s="959"/>
      <c r="D10" s="346"/>
      <c r="E10" s="347"/>
      <c r="F10" s="348"/>
      <c r="G10" s="349"/>
      <c r="H10" s="370"/>
      <c r="I10" s="351"/>
      <c r="J10" s="352"/>
      <c r="K10" s="347"/>
    </row>
    <row r="11" spans="1:11" x14ac:dyDescent="0.3">
      <c r="A11" s="347">
        <v>2</v>
      </c>
      <c r="B11" s="356" t="s">
        <v>235</v>
      </c>
      <c r="C11" s="371"/>
      <c r="D11" s="346"/>
      <c r="E11" s="347"/>
      <c r="F11" s="348"/>
      <c r="G11" s="349"/>
      <c r="H11" s="370"/>
      <c r="I11" s="351"/>
      <c r="J11" s="352"/>
      <c r="K11" s="347"/>
    </row>
    <row r="12" spans="1:11" x14ac:dyDescent="0.3">
      <c r="A12" s="347">
        <v>3</v>
      </c>
      <c r="B12" s="356" t="s">
        <v>236</v>
      </c>
      <c r="C12" s="371"/>
      <c r="D12" s="346"/>
      <c r="E12" s="347"/>
      <c r="F12" s="348"/>
      <c r="G12" s="349"/>
      <c r="H12" s="370"/>
      <c r="I12" s="351"/>
      <c r="J12" s="352"/>
      <c r="K12" s="347"/>
    </row>
    <row r="13" spans="1:11" x14ac:dyDescent="0.3">
      <c r="A13" s="347">
        <v>4</v>
      </c>
      <c r="B13" s="356" t="s">
        <v>239</v>
      </c>
      <c r="C13" s="371"/>
      <c r="D13" s="346"/>
      <c r="E13" s="347"/>
      <c r="F13" s="348"/>
      <c r="G13" s="349"/>
      <c r="H13" s="370"/>
      <c r="I13" s="351"/>
      <c r="J13" s="352"/>
      <c r="K13" s="347"/>
    </row>
    <row r="14" spans="1:11" x14ac:dyDescent="0.3">
      <c r="A14" s="347">
        <v>5</v>
      </c>
      <c r="B14" s="372" t="s">
        <v>245</v>
      </c>
      <c r="C14" s="371"/>
      <c r="D14" s="346"/>
      <c r="E14" s="347"/>
      <c r="F14" s="348"/>
      <c r="G14" s="349"/>
      <c r="H14" s="370"/>
      <c r="I14" s="351"/>
      <c r="J14" s="352"/>
      <c r="K14" s="347"/>
    </row>
    <row r="15" spans="1:11" x14ac:dyDescent="0.3">
      <c r="A15" s="347">
        <v>6</v>
      </c>
      <c r="B15" s="373" t="s">
        <v>248</v>
      </c>
      <c r="C15" s="371"/>
      <c r="D15" s="346"/>
      <c r="E15" s="347"/>
      <c r="F15" s="348"/>
      <c r="G15" s="349"/>
      <c r="H15" s="370"/>
      <c r="I15" s="351"/>
      <c r="J15" s="352"/>
      <c r="K15" s="347"/>
    </row>
    <row r="16" spans="1:11" x14ac:dyDescent="0.3">
      <c r="A16" s="347">
        <v>7</v>
      </c>
      <c r="B16" s="356" t="s">
        <v>249</v>
      </c>
      <c r="C16" s="371"/>
      <c r="D16" s="346"/>
      <c r="E16" s="347"/>
      <c r="F16" s="348"/>
      <c r="G16" s="349"/>
      <c r="H16" s="370"/>
      <c r="I16" s="351"/>
      <c r="J16" s="352"/>
      <c r="K16" s="347"/>
    </row>
    <row r="17" spans="1:11" x14ac:dyDescent="0.3">
      <c r="A17" s="347">
        <v>8</v>
      </c>
      <c r="B17" s="374" t="s">
        <v>250</v>
      </c>
      <c r="C17" s="371"/>
      <c r="D17" s="346"/>
      <c r="E17" s="347"/>
      <c r="F17" s="348"/>
      <c r="G17" s="349"/>
      <c r="H17" s="370"/>
      <c r="I17" s="351"/>
      <c r="J17" s="352"/>
      <c r="K17" s="347"/>
    </row>
    <row r="18" spans="1:11" x14ac:dyDescent="0.3">
      <c r="A18" s="347">
        <v>9</v>
      </c>
      <c r="B18" s="374" t="s">
        <v>252</v>
      </c>
      <c r="C18" s="371"/>
      <c r="D18" s="346"/>
      <c r="E18" s="347"/>
      <c r="F18" s="348"/>
      <c r="G18" s="349"/>
      <c r="H18" s="370"/>
      <c r="I18" s="351"/>
      <c r="J18" s="352"/>
      <c r="K18" s="347"/>
    </row>
    <row r="19" spans="1:11" x14ac:dyDescent="0.3">
      <c r="A19" s="343">
        <v>10</v>
      </c>
      <c r="B19" s="375" t="str">
        <f>B114</f>
        <v>เสาไฟฟ้าภายในบริเวณ</v>
      </c>
      <c r="C19" s="376"/>
      <c r="D19" s="377"/>
      <c r="E19" s="343"/>
      <c r="F19" s="378"/>
      <c r="G19" s="379"/>
      <c r="H19" s="380"/>
      <c r="I19" s="381"/>
      <c r="J19" s="382"/>
      <c r="K19" s="343"/>
    </row>
    <row r="20" spans="1:11" x14ac:dyDescent="0.3">
      <c r="A20" s="383"/>
      <c r="B20" s="384"/>
      <c r="C20" s="385"/>
      <c r="D20" s="386"/>
      <c r="E20" s="383"/>
      <c r="F20" s="387"/>
      <c r="G20" s="388"/>
      <c r="H20" s="389"/>
      <c r="I20" s="390"/>
      <c r="J20" s="391"/>
      <c r="K20" s="383"/>
    </row>
    <row r="21" spans="1:11" x14ac:dyDescent="0.3">
      <c r="A21" s="392"/>
      <c r="B21" s="960" t="s">
        <v>276</v>
      </c>
      <c r="C21" s="961"/>
      <c r="D21" s="393"/>
      <c r="E21" s="392"/>
      <c r="F21" s="394"/>
      <c r="G21" s="395"/>
      <c r="H21" s="396"/>
      <c r="I21" s="397"/>
      <c r="J21" s="398"/>
      <c r="K21" s="392"/>
    </row>
    <row r="22" spans="1:11" x14ac:dyDescent="0.3">
      <c r="A22" s="399">
        <v>1</v>
      </c>
      <c r="B22" s="954" t="s">
        <v>234</v>
      </c>
      <c r="C22" s="955"/>
      <c r="D22" s="400"/>
      <c r="E22" s="401"/>
      <c r="F22" s="400"/>
      <c r="G22" s="402"/>
      <c r="H22" s="159"/>
      <c r="I22" s="402"/>
      <c r="J22" s="403"/>
      <c r="K22" s="401"/>
    </row>
    <row r="23" spans="1:11" x14ac:dyDescent="0.3">
      <c r="A23" s="302"/>
      <c r="B23" s="404" t="s">
        <v>253</v>
      </c>
      <c r="C23" s="405"/>
      <c r="D23" s="298">
        <f>911+20</f>
        <v>931</v>
      </c>
      <c r="E23" s="406" t="s">
        <v>17</v>
      </c>
      <c r="F23" s="298"/>
      <c r="G23" s="310">
        <f>ROUNDDOWN(D23*F23,2)</f>
        <v>0</v>
      </c>
      <c r="H23" s="156"/>
      <c r="I23" s="310"/>
      <c r="J23" s="311"/>
      <c r="K23" s="302" t="s">
        <v>238</v>
      </c>
    </row>
    <row r="24" spans="1:11" x14ac:dyDescent="0.3">
      <c r="A24" s="302"/>
      <c r="B24" s="404" t="s">
        <v>283</v>
      </c>
      <c r="C24" s="405"/>
      <c r="D24" s="298">
        <v>746</v>
      </c>
      <c r="E24" s="406" t="s">
        <v>17</v>
      </c>
      <c r="F24" s="298"/>
      <c r="G24" s="310">
        <f t="shared" ref="G24:G54" si="0">ROUNDDOWN(D24*F24,2)</f>
        <v>0</v>
      </c>
      <c r="H24" s="151"/>
      <c r="I24" s="310"/>
      <c r="J24" s="311"/>
      <c r="K24" s="302" t="s">
        <v>242</v>
      </c>
    </row>
    <row r="25" spans="1:11" hidden="1" x14ac:dyDescent="0.3">
      <c r="A25" s="302"/>
      <c r="B25" s="404" t="s">
        <v>254</v>
      </c>
      <c r="C25" s="405"/>
      <c r="D25" s="298"/>
      <c r="E25" s="406" t="s">
        <v>17</v>
      </c>
      <c r="F25" s="298"/>
      <c r="G25" s="310"/>
      <c r="H25" s="151"/>
      <c r="I25" s="310"/>
      <c r="J25" s="311"/>
      <c r="K25" s="302"/>
    </row>
    <row r="26" spans="1:11" hidden="1" x14ac:dyDescent="0.3">
      <c r="A26" s="302"/>
      <c r="B26" s="404" t="s">
        <v>255</v>
      </c>
      <c r="C26" s="405"/>
      <c r="D26" s="298"/>
      <c r="E26" s="406" t="s">
        <v>17</v>
      </c>
      <c r="F26" s="298"/>
      <c r="G26" s="310"/>
      <c r="H26" s="151"/>
      <c r="I26" s="310"/>
      <c r="J26" s="311"/>
      <c r="K26" s="302"/>
    </row>
    <row r="27" spans="1:11" x14ac:dyDescent="0.3">
      <c r="A27" s="302"/>
      <c r="B27" s="404" t="s">
        <v>282</v>
      </c>
      <c r="C27" s="405"/>
      <c r="D27" s="298"/>
      <c r="E27" s="302"/>
      <c r="F27" s="298"/>
      <c r="G27" s="310"/>
      <c r="H27" s="151"/>
      <c r="I27" s="310"/>
      <c r="J27" s="311"/>
      <c r="K27" s="302"/>
    </row>
    <row r="28" spans="1:11" x14ac:dyDescent="0.3">
      <c r="A28" s="302"/>
      <c r="B28" s="404" t="s">
        <v>277</v>
      </c>
      <c r="C28" s="405"/>
      <c r="D28" s="298">
        <v>8</v>
      </c>
      <c r="E28" s="302" t="s">
        <v>46</v>
      </c>
      <c r="F28" s="298"/>
      <c r="G28" s="310">
        <f t="shared" si="0"/>
        <v>0</v>
      </c>
      <c r="H28" s="151"/>
      <c r="I28" s="310"/>
      <c r="J28" s="311"/>
      <c r="K28" s="302" t="s">
        <v>238</v>
      </c>
    </row>
    <row r="29" spans="1:11" x14ac:dyDescent="0.3">
      <c r="A29" s="302"/>
      <c r="B29" s="404" t="s">
        <v>278</v>
      </c>
      <c r="C29" s="405"/>
      <c r="D29" s="298">
        <v>30</v>
      </c>
      <c r="E29" s="302" t="s">
        <v>46</v>
      </c>
      <c r="F29" s="298"/>
      <c r="G29" s="310">
        <f t="shared" si="0"/>
        <v>0</v>
      </c>
      <c r="H29" s="151"/>
      <c r="I29" s="310"/>
      <c r="J29" s="311"/>
      <c r="K29" s="302" t="s">
        <v>238</v>
      </c>
    </row>
    <row r="30" spans="1:11" x14ac:dyDescent="0.3">
      <c r="A30" s="302"/>
      <c r="B30" s="404" t="s">
        <v>279</v>
      </c>
      <c r="C30" s="405"/>
      <c r="D30" s="298">
        <v>2</v>
      </c>
      <c r="E30" s="302" t="s">
        <v>46</v>
      </c>
      <c r="F30" s="298"/>
      <c r="G30" s="310">
        <f t="shared" si="0"/>
        <v>0</v>
      </c>
      <c r="H30" s="151"/>
      <c r="I30" s="310"/>
      <c r="J30" s="311"/>
      <c r="K30" s="302" t="s">
        <v>238</v>
      </c>
    </row>
    <row r="31" spans="1:11" x14ac:dyDescent="0.3">
      <c r="A31" s="302"/>
      <c r="B31" s="404" t="s">
        <v>256</v>
      </c>
      <c r="C31" s="405"/>
      <c r="D31" s="298"/>
      <c r="E31" s="302"/>
      <c r="F31" s="298"/>
      <c r="G31" s="310"/>
      <c r="H31" s="151"/>
      <c r="I31" s="310"/>
      <c r="J31" s="311"/>
      <c r="K31" s="302"/>
    </row>
    <row r="32" spans="1:11" x14ac:dyDescent="0.3">
      <c r="A32" s="302"/>
      <c r="B32" s="404" t="s">
        <v>280</v>
      </c>
      <c r="C32" s="405"/>
      <c r="D32" s="298">
        <v>3</v>
      </c>
      <c r="E32" s="302" t="s">
        <v>46</v>
      </c>
      <c r="F32" s="298"/>
      <c r="G32" s="310">
        <f t="shared" si="0"/>
        <v>0</v>
      </c>
      <c r="H32" s="151"/>
      <c r="I32" s="310"/>
      <c r="J32" s="311"/>
      <c r="K32" s="302" t="s">
        <v>238</v>
      </c>
    </row>
    <row r="33" spans="1:11" x14ac:dyDescent="0.3">
      <c r="A33" s="302"/>
      <c r="B33" s="404" t="s">
        <v>281</v>
      </c>
      <c r="C33" s="405"/>
      <c r="D33" s="298">
        <v>17</v>
      </c>
      <c r="E33" s="302" t="s">
        <v>46</v>
      </c>
      <c r="F33" s="298"/>
      <c r="G33" s="310">
        <f t="shared" si="0"/>
        <v>0</v>
      </c>
      <c r="H33" s="151"/>
      <c r="I33" s="310"/>
      <c r="J33" s="311"/>
      <c r="K33" s="302" t="s">
        <v>238</v>
      </c>
    </row>
    <row r="34" spans="1:11" x14ac:dyDescent="0.3">
      <c r="A34" s="302"/>
      <c r="B34" s="404" t="s">
        <v>284</v>
      </c>
      <c r="C34" s="405"/>
      <c r="D34" s="298">
        <v>4</v>
      </c>
      <c r="E34" s="302" t="s">
        <v>46</v>
      </c>
      <c r="F34" s="298"/>
      <c r="G34" s="310">
        <f t="shared" si="0"/>
        <v>0</v>
      </c>
      <c r="H34" s="151"/>
      <c r="I34" s="310"/>
      <c r="J34" s="311"/>
      <c r="K34" s="302" t="s">
        <v>238</v>
      </c>
    </row>
    <row r="35" spans="1:11" x14ac:dyDescent="0.3">
      <c r="A35" s="302"/>
      <c r="B35" s="404" t="s">
        <v>285</v>
      </c>
      <c r="C35" s="405"/>
      <c r="D35" s="298">
        <v>1</v>
      </c>
      <c r="E35" s="302" t="s">
        <v>46</v>
      </c>
      <c r="F35" s="298"/>
      <c r="G35" s="310">
        <f t="shared" si="0"/>
        <v>0</v>
      </c>
      <c r="H35" s="151"/>
      <c r="I35" s="310"/>
      <c r="J35" s="311"/>
      <c r="K35" s="302" t="s">
        <v>238</v>
      </c>
    </row>
    <row r="36" spans="1:11" x14ac:dyDescent="0.3">
      <c r="A36" s="302"/>
      <c r="B36" s="404" t="s">
        <v>286</v>
      </c>
      <c r="C36" s="405"/>
      <c r="D36" s="298">
        <v>1</v>
      </c>
      <c r="E36" s="302" t="s">
        <v>46</v>
      </c>
      <c r="F36" s="298"/>
      <c r="G36" s="310">
        <f t="shared" si="0"/>
        <v>0</v>
      </c>
      <c r="H36" s="151"/>
      <c r="I36" s="310"/>
      <c r="J36" s="311"/>
      <c r="K36" s="302" t="s">
        <v>238</v>
      </c>
    </row>
    <row r="37" spans="1:11" x14ac:dyDescent="0.3">
      <c r="A37" s="302"/>
      <c r="B37" s="404" t="s">
        <v>287</v>
      </c>
      <c r="C37" s="405"/>
      <c r="D37" s="298">
        <v>22</v>
      </c>
      <c r="E37" s="302" t="s">
        <v>57</v>
      </c>
      <c r="F37" s="298"/>
      <c r="G37" s="310">
        <f t="shared" si="0"/>
        <v>0</v>
      </c>
      <c r="H37" s="151"/>
      <c r="I37" s="310"/>
      <c r="J37" s="311"/>
      <c r="K37" s="302" t="s">
        <v>238</v>
      </c>
    </row>
    <row r="38" spans="1:11" x14ac:dyDescent="0.3">
      <c r="A38" s="302"/>
      <c r="B38" s="404" t="s">
        <v>669</v>
      </c>
      <c r="C38" s="405"/>
      <c r="D38" s="298">
        <v>1059.92</v>
      </c>
      <c r="E38" s="406" t="s">
        <v>17</v>
      </c>
      <c r="F38" s="298"/>
      <c r="G38" s="310">
        <f t="shared" si="0"/>
        <v>0</v>
      </c>
      <c r="H38" s="151"/>
      <c r="I38" s="310"/>
      <c r="J38" s="311"/>
      <c r="K38" s="302" t="s">
        <v>238</v>
      </c>
    </row>
    <row r="39" spans="1:11" x14ac:dyDescent="0.3">
      <c r="A39" s="302"/>
      <c r="B39" s="404" t="s">
        <v>670</v>
      </c>
      <c r="C39" s="405"/>
      <c r="D39" s="298">
        <f>454/2</f>
        <v>227</v>
      </c>
      <c r="E39" s="406" t="s">
        <v>17</v>
      </c>
      <c r="F39" s="298"/>
      <c r="G39" s="310"/>
      <c r="H39" s="151"/>
      <c r="I39" s="310"/>
      <c r="J39" s="311"/>
      <c r="K39" s="302" t="s">
        <v>238</v>
      </c>
    </row>
    <row r="40" spans="1:11" x14ac:dyDescent="0.3">
      <c r="A40" s="302"/>
      <c r="B40" s="404" t="s">
        <v>257</v>
      </c>
      <c r="C40" s="405"/>
      <c r="D40" s="298"/>
      <c r="E40" s="302"/>
      <c r="F40" s="298"/>
      <c r="G40" s="310"/>
      <c r="H40" s="151"/>
      <c r="I40" s="310"/>
      <c r="J40" s="311"/>
      <c r="K40" s="302"/>
    </row>
    <row r="41" spans="1:11" x14ac:dyDescent="0.3">
      <c r="A41" s="302"/>
      <c r="B41" s="404" t="s">
        <v>547</v>
      </c>
      <c r="C41" s="405"/>
      <c r="D41" s="298"/>
      <c r="E41" s="302"/>
      <c r="F41" s="298"/>
      <c r="G41" s="310"/>
      <c r="H41" s="151"/>
      <c r="I41" s="310"/>
      <c r="J41" s="311"/>
      <c r="K41" s="302"/>
    </row>
    <row r="42" spans="1:11" x14ac:dyDescent="0.3">
      <c r="A42" s="302"/>
      <c r="B42" s="404" t="s">
        <v>261</v>
      </c>
      <c r="C42" s="405"/>
      <c r="D42" s="298">
        <v>12.7</v>
      </c>
      <c r="E42" s="406" t="s">
        <v>43</v>
      </c>
      <c r="F42" s="298"/>
      <c r="G42" s="310">
        <f t="shared" si="0"/>
        <v>0</v>
      </c>
      <c r="H42" s="151"/>
      <c r="I42" s="310"/>
      <c r="J42" s="311"/>
      <c r="K42" s="302" t="s">
        <v>242</v>
      </c>
    </row>
    <row r="43" spans="1:11" x14ac:dyDescent="0.3">
      <c r="A43" s="302"/>
      <c r="B43" s="404" t="s">
        <v>262</v>
      </c>
      <c r="C43" s="405"/>
      <c r="D43" s="298">
        <v>147</v>
      </c>
      <c r="E43" s="406" t="s">
        <v>17</v>
      </c>
      <c r="F43" s="298"/>
      <c r="G43" s="310">
        <f t="shared" si="0"/>
        <v>0</v>
      </c>
      <c r="H43" s="151"/>
      <c r="I43" s="310"/>
      <c r="J43" s="311"/>
      <c r="K43" s="302" t="s">
        <v>242</v>
      </c>
    </row>
    <row r="44" spans="1:11" x14ac:dyDescent="0.3">
      <c r="A44" s="302"/>
      <c r="B44" s="404" t="s">
        <v>263</v>
      </c>
      <c r="C44" s="407"/>
      <c r="D44" s="298">
        <v>240</v>
      </c>
      <c r="E44" s="406" t="s">
        <v>17</v>
      </c>
      <c r="F44" s="303"/>
      <c r="G44" s="310">
        <f t="shared" si="0"/>
        <v>0</v>
      </c>
      <c r="H44" s="156"/>
      <c r="I44" s="310"/>
      <c r="J44" s="311"/>
      <c r="K44" s="302" t="s">
        <v>242</v>
      </c>
    </row>
    <row r="45" spans="1:11" x14ac:dyDescent="0.3">
      <c r="A45" s="302"/>
      <c r="B45" s="404" t="s">
        <v>548</v>
      </c>
      <c r="C45" s="407"/>
      <c r="D45" s="298"/>
      <c r="E45" s="302"/>
      <c r="F45" s="303"/>
      <c r="G45" s="310"/>
      <c r="H45" s="156"/>
      <c r="I45" s="310"/>
      <c r="J45" s="311"/>
      <c r="K45" s="302"/>
    </row>
    <row r="46" spans="1:11" x14ac:dyDescent="0.3">
      <c r="A46" s="302"/>
      <c r="B46" s="404" t="s">
        <v>258</v>
      </c>
      <c r="C46" s="407"/>
      <c r="D46" s="298">
        <v>8.4</v>
      </c>
      <c r="E46" s="406" t="s">
        <v>43</v>
      </c>
      <c r="F46" s="303"/>
      <c r="G46" s="310">
        <f t="shared" si="0"/>
        <v>0</v>
      </c>
      <c r="H46" s="156"/>
      <c r="I46" s="310"/>
      <c r="J46" s="311"/>
      <c r="K46" s="302" t="s">
        <v>242</v>
      </c>
    </row>
    <row r="47" spans="1:11" x14ac:dyDescent="0.3">
      <c r="A47" s="302"/>
      <c r="B47" s="404" t="s">
        <v>288</v>
      </c>
      <c r="C47" s="407"/>
      <c r="D47" s="298">
        <v>22.9</v>
      </c>
      <c r="E47" s="406" t="s">
        <v>17</v>
      </c>
      <c r="F47" s="303"/>
      <c r="G47" s="310">
        <f t="shared" si="0"/>
        <v>0</v>
      </c>
      <c r="H47" s="156"/>
      <c r="I47" s="310"/>
      <c r="J47" s="311"/>
      <c r="K47" s="302" t="s">
        <v>242</v>
      </c>
    </row>
    <row r="48" spans="1:11" x14ac:dyDescent="0.3">
      <c r="A48" s="302"/>
      <c r="B48" s="404" t="s">
        <v>259</v>
      </c>
      <c r="C48" s="407"/>
      <c r="D48" s="298">
        <v>11</v>
      </c>
      <c r="E48" s="302" t="s">
        <v>57</v>
      </c>
      <c r="F48" s="303"/>
      <c r="G48" s="310">
        <f t="shared" si="0"/>
        <v>0</v>
      </c>
      <c r="H48" s="156"/>
      <c r="I48" s="310"/>
      <c r="J48" s="311"/>
      <c r="K48" s="302" t="s">
        <v>238</v>
      </c>
    </row>
    <row r="49" spans="1:11" x14ac:dyDescent="0.3">
      <c r="A49" s="302"/>
      <c r="B49" s="404" t="s">
        <v>549</v>
      </c>
      <c r="C49" s="407"/>
      <c r="D49" s="298"/>
      <c r="E49" s="302"/>
      <c r="F49" s="303"/>
      <c r="G49" s="310"/>
      <c r="H49" s="156"/>
      <c r="I49" s="310"/>
      <c r="J49" s="311"/>
      <c r="K49" s="302"/>
    </row>
    <row r="50" spans="1:11" x14ac:dyDescent="0.3">
      <c r="A50" s="302"/>
      <c r="B50" s="404" t="s">
        <v>258</v>
      </c>
      <c r="C50" s="407"/>
      <c r="D50" s="298">
        <v>10.5</v>
      </c>
      <c r="E50" s="406" t="s">
        <v>43</v>
      </c>
      <c r="F50" s="303"/>
      <c r="G50" s="310">
        <f t="shared" si="0"/>
        <v>0</v>
      </c>
      <c r="H50" s="156"/>
      <c r="I50" s="310"/>
      <c r="J50" s="311"/>
      <c r="K50" s="302" t="s">
        <v>242</v>
      </c>
    </row>
    <row r="51" spans="1:11" x14ac:dyDescent="0.3">
      <c r="A51" s="302"/>
      <c r="B51" s="404" t="s">
        <v>289</v>
      </c>
      <c r="C51" s="407"/>
      <c r="D51" s="298">
        <f>69.2+48</f>
        <v>117.2</v>
      </c>
      <c r="E51" s="406" t="s">
        <v>17</v>
      </c>
      <c r="F51" s="303"/>
      <c r="G51" s="310">
        <f t="shared" si="0"/>
        <v>0</v>
      </c>
      <c r="H51" s="156"/>
      <c r="I51" s="310"/>
      <c r="J51" s="311"/>
      <c r="K51" s="302" t="s">
        <v>242</v>
      </c>
    </row>
    <row r="52" spans="1:11" x14ac:dyDescent="0.3">
      <c r="A52" s="302"/>
      <c r="B52" s="404" t="s">
        <v>259</v>
      </c>
      <c r="C52" s="407"/>
      <c r="D52" s="298">
        <f>15+20.5</f>
        <v>35.5</v>
      </c>
      <c r="E52" s="302" t="s">
        <v>57</v>
      </c>
      <c r="F52" s="303"/>
      <c r="G52" s="310">
        <f t="shared" si="0"/>
        <v>0</v>
      </c>
      <c r="H52" s="156"/>
      <c r="I52" s="310"/>
      <c r="J52" s="311"/>
      <c r="K52" s="302" t="s">
        <v>238</v>
      </c>
    </row>
    <row r="53" spans="1:11" x14ac:dyDescent="0.3">
      <c r="A53" s="302"/>
      <c r="B53" s="404" t="s">
        <v>550</v>
      </c>
      <c r="C53" s="407"/>
      <c r="D53" s="298">
        <v>1</v>
      </c>
      <c r="E53" s="302" t="s">
        <v>46</v>
      </c>
      <c r="F53" s="303"/>
      <c r="G53" s="310">
        <f t="shared" si="0"/>
        <v>0</v>
      </c>
      <c r="H53" s="156"/>
      <c r="I53" s="310"/>
      <c r="J53" s="311"/>
      <c r="K53" s="302" t="s">
        <v>242</v>
      </c>
    </row>
    <row r="54" spans="1:11" x14ac:dyDescent="0.3">
      <c r="A54" s="302"/>
      <c r="B54" s="404" t="s">
        <v>551</v>
      </c>
      <c r="C54" s="407"/>
      <c r="D54" s="298">
        <v>2</v>
      </c>
      <c r="E54" s="302" t="s">
        <v>46</v>
      </c>
      <c r="F54" s="303"/>
      <c r="G54" s="310">
        <f t="shared" si="0"/>
        <v>0</v>
      </c>
      <c r="H54" s="156"/>
      <c r="I54" s="310"/>
      <c r="J54" s="311"/>
      <c r="K54" s="302" t="s">
        <v>242</v>
      </c>
    </row>
    <row r="55" spans="1:11" x14ac:dyDescent="0.3">
      <c r="A55" s="302"/>
      <c r="B55" s="404"/>
      <c r="C55" s="407"/>
      <c r="D55" s="298"/>
      <c r="E55" s="302"/>
      <c r="F55" s="303"/>
      <c r="G55" s="304"/>
      <c r="H55" s="156"/>
      <c r="I55" s="304"/>
      <c r="J55" s="305"/>
      <c r="K55" s="302"/>
    </row>
    <row r="56" spans="1:11" x14ac:dyDescent="0.3">
      <c r="A56" s="408"/>
      <c r="B56" s="950" t="s">
        <v>275</v>
      </c>
      <c r="C56" s="951"/>
      <c r="D56" s="409"/>
      <c r="E56" s="410"/>
      <c r="F56" s="411"/>
      <c r="G56" s="412"/>
      <c r="H56" s="228"/>
      <c r="I56" s="412"/>
      <c r="J56" s="413"/>
      <c r="K56" s="408"/>
    </row>
    <row r="57" spans="1:11" x14ac:dyDescent="0.3">
      <c r="A57" s="297">
        <v>2</v>
      </c>
      <c r="B57" s="356" t="s">
        <v>235</v>
      </c>
      <c r="C57" s="407"/>
      <c r="D57" s="298"/>
      <c r="E57" s="302"/>
      <c r="F57" s="307"/>
      <c r="G57" s="304"/>
      <c r="H57" s="156"/>
      <c r="I57" s="304"/>
      <c r="J57" s="305"/>
      <c r="K57" s="302"/>
    </row>
    <row r="58" spans="1:11" x14ac:dyDescent="0.3">
      <c r="A58" s="302"/>
      <c r="B58" s="308" t="s">
        <v>243</v>
      </c>
      <c r="C58" s="407"/>
      <c r="D58" s="298">
        <v>14</v>
      </c>
      <c r="E58" s="406" t="s">
        <v>17</v>
      </c>
      <c r="F58" s="306"/>
      <c r="G58" s="310">
        <f>ROUNDDOWN(D58*F58,2)</f>
        <v>0</v>
      </c>
      <c r="H58" s="156"/>
      <c r="I58" s="310"/>
      <c r="J58" s="311"/>
      <c r="K58" s="302" t="s">
        <v>242</v>
      </c>
    </row>
    <row r="59" spans="1:11" x14ac:dyDescent="0.3">
      <c r="A59" s="302"/>
      <c r="B59" s="308"/>
      <c r="C59" s="407"/>
      <c r="D59" s="298"/>
      <c r="E59" s="302"/>
      <c r="F59" s="307"/>
      <c r="G59" s="304"/>
      <c r="H59" s="156"/>
      <c r="I59" s="304"/>
      <c r="J59" s="305"/>
      <c r="K59" s="302"/>
    </row>
    <row r="60" spans="1:11" x14ac:dyDescent="0.3">
      <c r="A60" s="408"/>
      <c r="B60" s="950" t="s">
        <v>274</v>
      </c>
      <c r="C60" s="951"/>
      <c r="D60" s="409"/>
      <c r="E60" s="410"/>
      <c r="F60" s="411"/>
      <c r="G60" s="412"/>
      <c r="H60" s="228"/>
      <c r="I60" s="412"/>
      <c r="J60" s="413"/>
      <c r="K60" s="408"/>
    </row>
    <row r="61" spans="1:11" x14ac:dyDescent="0.3">
      <c r="A61" s="297">
        <v>3</v>
      </c>
      <c r="B61" s="356" t="s">
        <v>236</v>
      </c>
      <c r="C61" s="407"/>
      <c r="D61" s="298"/>
      <c r="E61" s="302"/>
      <c r="F61" s="307"/>
      <c r="G61" s="304"/>
      <c r="H61" s="156"/>
      <c r="I61" s="304"/>
      <c r="J61" s="305"/>
      <c r="K61" s="302"/>
    </row>
    <row r="62" spans="1:11" x14ac:dyDescent="0.3">
      <c r="A62" s="302"/>
      <c r="B62" s="956" t="s">
        <v>244</v>
      </c>
      <c r="C62" s="957"/>
      <c r="D62" s="298">
        <f>0.27+0.8+0.8</f>
        <v>1.87</v>
      </c>
      <c r="E62" s="215" t="s">
        <v>43</v>
      </c>
      <c r="F62" s="307"/>
      <c r="G62" s="310">
        <f>ROUNDDOWN(D62*F62,2)</f>
        <v>0</v>
      </c>
      <c r="H62" s="156"/>
      <c r="I62" s="310"/>
      <c r="J62" s="311"/>
      <c r="K62" s="302" t="s">
        <v>242</v>
      </c>
    </row>
    <row r="63" spans="1:11" x14ac:dyDescent="0.3">
      <c r="A63" s="302"/>
      <c r="B63" s="414" t="s">
        <v>264</v>
      </c>
      <c r="C63" s="415"/>
      <c r="D63" s="298">
        <v>6</v>
      </c>
      <c r="E63" s="406" t="s">
        <v>17</v>
      </c>
      <c r="F63" s="307"/>
      <c r="G63" s="310">
        <f t="shared" ref="G63:G68" si="1">ROUNDDOWN(D63*F63,2)</f>
        <v>0</v>
      </c>
      <c r="H63" s="156"/>
      <c r="I63" s="310"/>
      <c r="J63" s="311"/>
      <c r="K63" s="302" t="s">
        <v>242</v>
      </c>
    </row>
    <row r="64" spans="1:11" x14ac:dyDescent="0.3">
      <c r="A64" s="302"/>
      <c r="B64" s="414" t="s">
        <v>265</v>
      </c>
      <c r="C64" s="415"/>
      <c r="D64" s="298">
        <v>21</v>
      </c>
      <c r="E64" s="406" t="s">
        <v>17</v>
      </c>
      <c r="F64" s="307"/>
      <c r="G64" s="310">
        <f t="shared" si="1"/>
        <v>0</v>
      </c>
      <c r="H64" s="207"/>
      <c r="I64" s="310"/>
      <c r="J64" s="311"/>
      <c r="K64" s="302" t="s">
        <v>242</v>
      </c>
    </row>
    <row r="65" spans="1:14" x14ac:dyDescent="0.3">
      <c r="A65" s="302"/>
      <c r="B65" s="414" t="s">
        <v>240</v>
      </c>
      <c r="C65" s="415"/>
      <c r="D65" s="298">
        <v>20</v>
      </c>
      <c r="E65" s="406" t="s">
        <v>17</v>
      </c>
      <c r="F65" s="307"/>
      <c r="G65" s="310">
        <f t="shared" si="1"/>
        <v>0</v>
      </c>
      <c r="H65" s="156"/>
      <c r="I65" s="310"/>
      <c r="J65" s="311"/>
      <c r="K65" s="302" t="s">
        <v>238</v>
      </c>
    </row>
    <row r="66" spans="1:14" x14ac:dyDescent="0.3">
      <c r="A66" s="302"/>
      <c r="B66" s="414" t="s">
        <v>241</v>
      </c>
      <c r="C66" s="416"/>
      <c r="D66" s="298">
        <v>20</v>
      </c>
      <c r="E66" s="406" t="s">
        <v>17</v>
      </c>
      <c r="F66" s="307"/>
      <c r="G66" s="310">
        <f t="shared" si="1"/>
        <v>0</v>
      </c>
      <c r="H66" s="156"/>
      <c r="I66" s="310"/>
      <c r="J66" s="311"/>
      <c r="K66" s="302" t="s">
        <v>238</v>
      </c>
    </row>
    <row r="67" spans="1:14" x14ac:dyDescent="0.3">
      <c r="A67" s="302"/>
      <c r="B67" s="125" t="s">
        <v>246</v>
      </c>
      <c r="C67" s="407"/>
      <c r="D67" s="298">
        <v>6</v>
      </c>
      <c r="E67" s="406" t="s">
        <v>17</v>
      </c>
      <c r="F67" s="307"/>
      <c r="G67" s="310">
        <f t="shared" si="1"/>
        <v>0</v>
      </c>
      <c r="H67" s="156"/>
      <c r="I67" s="310"/>
      <c r="J67" s="311"/>
      <c r="K67" s="302" t="s">
        <v>242</v>
      </c>
    </row>
    <row r="68" spans="1:14" x14ac:dyDescent="0.3">
      <c r="A68" s="302"/>
      <c r="B68" s="417" t="s">
        <v>237</v>
      </c>
      <c r="C68" s="418"/>
      <c r="D68" s="298">
        <v>1</v>
      </c>
      <c r="E68" s="419" t="s">
        <v>46</v>
      </c>
      <c r="F68" s="307"/>
      <c r="G68" s="310">
        <f t="shared" si="1"/>
        <v>0</v>
      </c>
      <c r="H68" s="156"/>
      <c r="I68" s="310"/>
      <c r="J68" s="311"/>
      <c r="K68" s="302" t="s">
        <v>242</v>
      </c>
    </row>
    <row r="69" spans="1:14" x14ac:dyDescent="0.3">
      <c r="A69" s="302"/>
      <c r="B69" s="417"/>
      <c r="C69" s="418"/>
      <c r="D69" s="298"/>
      <c r="E69" s="419"/>
      <c r="F69" s="307"/>
      <c r="G69" s="310"/>
      <c r="H69" s="156"/>
      <c r="I69" s="310"/>
      <c r="J69" s="311"/>
      <c r="K69" s="302"/>
    </row>
    <row r="70" spans="1:14" x14ac:dyDescent="0.3">
      <c r="A70" s="408"/>
      <c r="B70" s="950" t="s">
        <v>268</v>
      </c>
      <c r="C70" s="951"/>
      <c r="D70" s="409"/>
      <c r="E70" s="410"/>
      <c r="F70" s="411"/>
      <c r="G70" s="412"/>
      <c r="H70" s="228"/>
      <c r="I70" s="412"/>
      <c r="J70" s="413"/>
      <c r="K70" s="408"/>
    </row>
    <row r="71" spans="1:14" x14ac:dyDescent="0.3">
      <c r="A71" s="297">
        <v>4</v>
      </c>
      <c r="B71" s="356" t="s">
        <v>239</v>
      </c>
      <c r="C71" s="407"/>
      <c r="D71" s="298"/>
      <c r="E71" s="302"/>
      <c r="F71" s="307"/>
      <c r="G71" s="304"/>
      <c r="H71" s="151"/>
      <c r="I71" s="304"/>
      <c r="J71" s="305"/>
      <c r="K71" s="302"/>
    </row>
    <row r="72" spans="1:14" x14ac:dyDescent="0.3">
      <c r="A72" s="309"/>
      <c r="B72" s="956" t="s">
        <v>244</v>
      </c>
      <c r="C72" s="957"/>
      <c r="D72" s="420">
        <f>0.14+1.6+1.2+1.1</f>
        <v>4.0400000000000009</v>
      </c>
      <c r="E72" s="215" t="s">
        <v>43</v>
      </c>
      <c r="F72" s="307"/>
      <c r="G72" s="310">
        <f>ROUNDDOWN(D72*F72,2)</f>
        <v>0</v>
      </c>
      <c r="H72" s="207"/>
      <c r="I72" s="310"/>
      <c r="J72" s="311"/>
      <c r="K72" s="302" t="s">
        <v>242</v>
      </c>
    </row>
    <row r="73" spans="1:14" x14ac:dyDescent="0.3">
      <c r="A73" s="309"/>
      <c r="B73" s="414" t="s">
        <v>264</v>
      </c>
      <c r="C73" s="421"/>
      <c r="D73" s="420">
        <v>29.88</v>
      </c>
      <c r="E73" s="406" t="s">
        <v>17</v>
      </c>
      <c r="F73" s="422"/>
      <c r="G73" s="310">
        <f>ROUNDDOWN(D73*F73,2)</f>
        <v>0</v>
      </c>
      <c r="H73" s="207"/>
      <c r="I73" s="310"/>
      <c r="J73" s="311"/>
      <c r="K73" s="302" t="s">
        <v>242</v>
      </c>
    </row>
    <row r="74" spans="1:14" x14ac:dyDescent="0.3">
      <c r="A74" s="309"/>
      <c r="B74" s="414" t="s">
        <v>265</v>
      </c>
      <c r="C74" s="415"/>
      <c r="D74" s="420">
        <v>11</v>
      </c>
      <c r="E74" s="406" t="s">
        <v>17</v>
      </c>
      <c r="F74" s="422"/>
      <c r="G74" s="310">
        <f>ROUNDDOWN(D74*F74,2)</f>
        <v>0</v>
      </c>
      <c r="H74" s="207"/>
      <c r="I74" s="310"/>
      <c r="J74" s="311"/>
      <c r="K74" s="302" t="s">
        <v>242</v>
      </c>
      <c r="L74" s="167">
        <v>0.57999999999999996</v>
      </c>
      <c r="M74" s="167">
        <f>D74*L74*6</f>
        <v>38.28</v>
      </c>
      <c r="N74" s="167">
        <f>ROUNDDOWN(M74,0)</f>
        <v>38</v>
      </c>
    </row>
    <row r="75" spans="1:14" x14ac:dyDescent="0.3">
      <c r="A75" s="309"/>
      <c r="B75" s="414" t="s">
        <v>240</v>
      </c>
      <c r="C75" s="415"/>
      <c r="D75" s="420">
        <v>40</v>
      </c>
      <c r="E75" s="406" t="s">
        <v>17</v>
      </c>
      <c r="F75" s="306"/>
      <c r="G75" s="310">
        <f>ROUNDDOWN(D75*F75,2)</f>
        <v>0</v>
      </c>
      <c r="H75" s="156"/>
      <c r="I75" s="310"/>
      <c r="J75" s="311"/>
      <c r="K75" s="302" t="s">
        <v>238</v>
      </c>
      <c r="L75" s="167">
        <v>0.48</v>
      </c>
      <c r="M75" s="167">
        <f>D75*L75*6</f>
        <v>115.19999999999999</v>
      </c>
      <c r="N75" s="167">
        <f>ROUNDDOWN(M75,0)</f>
        <v>115</v>
      </c>
    </row>
    <row r="76" spans="1:14" x14ac:dyDescent="0.3">
      <c r="A76" s="309"/>
      <c r="B76" s="414" t="s">
        <v>241</v>
      </c>
      <c r="C76" s="416"/>
      <c r="D76" s="420">
        <v>40</v>
      </c>
      <c r="E76" s="406" t="s">
        <v>17</v>
      </c>
      <c r="F76" s="306"/>
      <c r="G76" s="310">
        <f>ROUNDDOWN(D76*F76,2)</f>
        <v>0</v>
      </c>
      <c r="H76" s="156"/>
      <c r="I76" s="310"/>
      <c r="J76" s="311"/>
      <c r="K76" s="302" t="s">
        <v>238</v>
      </c>
      <c r="N76" s="167">
        <f>N74+N75</f>
        <v>153</v>
      </c>
    </row>
    <row r="77" spans="1:14" x14ac:dyDescent="0.3">
      <c r="A77" s="309"/>
      <c r="B77" s="414"/>
      <c r="C77" s="416"/>
      <c r="D77" s="420"/>
      <c r="E77" s="406"/>
      <c r="F77" s="306"/>
      <c r="G77" s="310"/>
      <c r="H77" s="156"/>
      <c r="I77" s="310"/>
      <c r="J77" s="311"/>
      <c r="K77" s="302"/>
    </row>
    <row r="78" spans="1:14" x14ac:dyDescent="0.3">
      <c r="A78" s="408"/>
      <c r="B78" s="950" t="s">
        <v>267</v>
      </c>
      <c r="C78" s="951"/>
      <c r="D78" s="409"/>
      <c r="E78" s="410"/>
      <c r="F78" s="411"/>
      <c r="G78" s="412"/>
      <c r="H78" s="228"/>
      <c r="I78" s="412"/>
      <c r="J78" s="413"/>
      <c r="K78" s="408"/>
    </row>
    <row r="79" spans="1:14" x14ac:dyDescent="0.3">
      <c r="A79" s="309">
        <v>5</v>
      </c>
      <c r="B79" s="372" t="s">
        <v>245</v>
      </c>
      <c r="C79" s="415"/>
      <c r="D79" s="420"/>
      <c r="E79" s="215"/>
      <c r="F79" s="423"/>
      <c r="G79" s="310"/>
      <c r="H79" s="207"/>
      <c r="I79" s="310"/>
      <c r="J79" s="311"/>
      <c r="K79" s="406"/>
    </row>
    <row r="80" spans="1:14" x14ac:dyDescent="0.3">
      <c r="A80" s="406"/>
      <c r="B80" s="956" t="s">
        <v>244</v>
      </c>
      <c r="C80" s="957"/>
      <c r="D80" s="420">
        <v>17.2</v>
      </c>
      <c r="E80" s="215" t="s">
        <v>43</v>
      </c>
      <c r="F80" s="423"/>
      <c r="G80" s="310">
        <f>ROUNDDOWN(D80*F80,2)</f>
        <v>0</v>
      </c>
      <c r="H80" s="207"/>
      <c r="I80" s="310"/>
      <c r="J80" s="311"/>
      <c r="K80" s="302" t="s">
        <v>242</v>
      </c>
    </row>
    <row r="81" spans="1:11" x14ac:dyDescent="0.3">
      <c r="A81" s="406"/>
      <c r="B81" s="414" t="s">
        <v>264</v>
      </c>
      <c r="C81" s="415"/>
      <c r="D81" s="420">
        <v>210</v>
      </c>
      <c r="E81" s="406" t="s">
        <v>17</v>
      </c>
      <c r="F81" s="423"/>
      <c r="G81" s="310">
        <f t="shared" ref="G81:G87" si="2">ROUNDDOWN(D81*F81,2)</f>
        <v>0</v>
      </c>
      <c r="H81" s="207"/>
      <c r="I81" s="310"/>
      <c r="J81" s="311"/>
      <c r="K81" s="302" t="s">
        <v>242</v>
      </c>
    </row>
    <row r="82" spans="1:11" x14ac:dyDescent="0.3">
      <c r="A82" s="406"/>
      <c r="B82" s="414" t="s">
        <v>265</v>
      </c>
      <c r="C82" s="415"/>
      <c r="D82" s="420">
        <v>29.2</v>
      </c>
      <c r="E82" s="406" t="s">
        <v>17</v>
      </c>
      <c r="F82" s="423"/>
      <c r="G82" s="310">
        <f t="shared" si="2"/>
        <v>0</v>
      </c>
      <c r="H82" s="207"/>
      <c r="I82" s="310"/>
      <c r="J82" s="311"/>
      <c r="K82" s="302" t="s">
        <v>242</v>
      </c>
    </row>
    <row r="83" spans="1:11" x14ac:dyDescent="0.3">
      <c r="A83" s="297"/>
      <c r="B83" s="414" t="s">
        <v>240</v>
      </c>
      <c r="C83" s="415"/>
      <c r="D83" s="298">
        <v>310</v>
      </c>
      <c r="E83" s="406" t="s">
        <v>17</v>
      </c>
      <c r="F83" s="424"/>
      <c r="G83" s="310">
        <f t="shared" si="2"/>
        <v>0</v>
      </c>
      <c r="H83" s="156"/>
      <c r="I83" s="310"/>
      <c r="J83" s="311"/>
      <c r="K83" s="302" t="s">
        <v>238</v>
      </c>
    </row>
    <row r="84" spans="1:11" x14ac:dyDescent="0.3">
      <c r="A84" s="302"/>
      <c r="B84" s="414" t="s">
        <v>241</v>
      </c>
      <c r="C84" s="416"/>
      <c r="D84" s="298">
        <v>310</v>
      </c>
      <c r="E84" s="406" t="s">
        <v>17</v>
      </c>
      <c r="F84" s="303"/>
      <c r="G84" s="310">
        <f t="shared" si="2"/>
        <v>0</v>
      </c>
      <c r="H84" s="156"/>
      <c r="I84" s="310"/>
      <c r="J84" s="311"/>
      <c r="K84" s="302" t="s">
        <v>238</v>
      </c>
    </row>
    <row r="85" spans="1:11" x14ac:dyDescent="0.3">
      <c r="A85" s="302"/>
      <c r="B85" s="125" t="s">
        <v>246</v>
      </c>
      <c r="C85" s="407"/>
      <c r="D85" s="298">
        <v>16</v>
      </c>
      <c r="E85" s="406" t="s">
        <v>17</v>
      </c>
      <c r="F85" s="303"/>
      <c r="G85" s="310">
        <f t="shared" si="2"/>
        <v>0</v>
      </c>
      <c r="H85" s="156"/>
      <c r="I85" s="310"/>
      <c r="J85" s="311"/>
      <c r="K85" s="302" t="s">
        <v>242</v>
      </c>
    </row>
    <row r="86" spans="1:11" x14ac:dyDescent="0.3">
      <c r="A86" s="302"/>
      <c r="B86" s="417" t="s">
        <v>247</v>
      </c>
      <c r="C86" s="418"/>
      <c r="D86" s="298">
        <v>40.4</v>
      </c>
      <c r="E86" s="419" t="s">
        <v>57</v>
      </c>
      <c r="F86" s="303"/>
      <c r="G86" s="310">
        <f t="shared" si="2"/>
        <v>0</v>
      </c>
      <c r="H86" s="156"/>
      <c r="I86" s="310"/>
      <c r="J86" s="311"/>
      <c r="K86" s="302" t="s">
        <v>238</v>
      </c>
    </row>
    <row r="87" spans="1:11" x14ac:dyDescent="0.3">
      <c r="A87" s="302"/>
      <c r="B87" s="417" t="s">
        <v>237</v>
      </c>
      <c r="C87" s="418"/>
      <c r="D87" s="298">
        <v>4</v>
      </c>
      <c r="E87" s="419" t="s">
        <v>46</v>
      </c>
      <c r="F87" s="303"/>
      <c r="G87" s="310">
        <f t="shared" si="2"/>
        <v>0</v>
      </c>
      <c r="H87" s="156"/>
      <c r="I87" s="310"/>
      <c r="J87" s="311"/>
      <c r="K87" s="302" t="s">
        <v>242</v>
      </c>
    </row>
    <row r="88" spans="1:11" x14ac:dyDescent="0.3">
      <c r="A88" s="316"/>
      <c r="B88" s="425"/>
      <c r="C88" s="426"/>
      <c r="D88" s="427"/>
      <c r="E88" s="428"/>
      <c r="F88" s="429"/>
      <c r="G88" s="430"/>
      <c r="H88" s="154"/>
      <c r="I88" s="430"/>
      <c r="J88" s="431"/>
      <c r="K88" s="316"/>
    </row>
    <row r="89" spans="1:11" x14ac:dyDescent="0.3">
      <c r="A89" s="408"/>
      <c r="B89" s="950" t="s">
        <v>266</v>
      </c>
      <c r="C89" s="951"/>
      <c r="D89" s="409"/>
      <c r="E89" s="410"/>
      <c r="F89" s="411"/>
      <c r="G89" s="412"/>
      <c r="H89" s="228"/>
      <c r="I89" s="412"/>
      <c r="J89" s="413"/>
      <c r="K89" s="408"/>
    </row>
    <row r="90" spans="1:11" x14ac:dyDescent="0.3">
      <c r="A90" s="399">
        <v>6</v>
      </c>
      <c r="B90" s="373" t="s">
        <v>248</v>
      </c>
      <c r="C90" s="432"/>
      <c r="D90" s="400"/>
      <c r="E90" s="401"/>
      <c r="F90" s="433"/>
      <c r="G90" s="434"/>
      <c r="H90" s="160"/>
      <c r="I90" s="434"/>
      <c r="J90" s="435"/>
      <c r="K90" s="401"/>
    </row>
    <row r="91" spans="1:11" x14ac:dyDescent="0.3">
      <c r="A91" s="302"/>
      <c r="B91" s="956" t="s">
        <v>244</v>
      </c>
      <c r="C91" s="957"/>
      <c r="D91" s="298">
        <v>1.02</v>
      </c>
      <c r="E91" s="215" t="s">
        <v>43</v>
      </c>
      <c r="F91" s="436"/>
      <c r="G91" s="310">
        <f>ROUNDDOWN(D91*F91,2)</f>
        <v>0</v>
      </c>
      <c r="H91" s="207"/>
      <c r="I91" s="310"/>
      <c r="J91" s="311"/>
      <c r="K91" s="302" t="s">
        <v>242</v>
      </c>
    </row>
    <row r="92" spans="1:11" x14ac:dyDescent="0.3">
      <c r="A92" s="302"/>
      <c r="B92" s="414" t="s">
        <v>264</v>
      </c>
      <c r="C92" s="421"/>
      <c r="D92" s="298">
        <v>8.75</v>
      </c>
      <c r="E92" s="406" t="s">
        <v>17</v>
      </c>
      <c r="F92" s="436"/>
      <c r="G92" s="310">
        <f>ROUNDDOWN(D92*F92,2)</f>
        <v>0</v>
      </c>
      <c r="H92" s="207"/>
      <c r="I92" s="310"/>
      <c r="J92" s="311"/>
      <c r="K92" s="302" t="s">
        <v>242</v>
      </c>
    </row>
    <row r="93" spans="1:11" x14ac:dyDescent="0.3">
      <c r="A93" s="302"/>
      <c r="B93" s="414" t="s">
        <v>265</v>
      </c>
      <c r="C93" s="415"/>
      <c r="D93" s="298"/>
      <c r="E93" s="406" t="s">
        <v>17</v>
      </c>
      <c r="F93" s="436"/>
      <c r="G93" s="310">
        <f>ROUNDDOWN(D93*F93,2)</f>
        <v>0</v>
      </c>
      <c r="H93" s="207"/>
      <c r="I93" s="310"/>
      <c r="J93" s="311"/>
      <c r="K93" s="302" t="s">
        <v>242</v>
      </c>
    </row>
    <row r="94" spans="1:11" x14ac:dyDescent="0.3">
      <c r="A94" s="302"/>
      <c r="B94" s="414" t="s">
        <v>240</v>
      </c>
      <c r="C94" s="415"/>
      <c r="D94" s="298">
        <v>24.75</v>
      </c>
      <c r="E94" s="406" t="s">
        <v>17</v>
      </c>
      <c r="F94" s="436"/>
      <c r="G94" s="310">
        <f>ROUNDDOWN(D94*F94,2)</f>
        <v>0</v>
      </c>
      <c r="H94" s="156"/>
      <c r="I94" s="310"/>
      <c r="J94" s="311"/>
      <c r="K94" s="302" t="s">
        <v>238</v>
      </c>
    </row>
    <row r="95" spans="1:11" x14ac:dyDescent="0.3">
      <c r="A95" s="302"/>
      <c r="B95" s="414" t="s">
        <v>241</v>
      </c>
      <c r="C95" s="416"/>
      <c r="D95" s="298">
        <v>24.75</v>
      </c>
      <c r="E95" s="406" t="s">
        <v>17</v>
      </c>
      <c r="F95" s="436"/>
      <c r="G95" s="310">
        <f>ROUNDDOWN(D95*F95,2)</f>
        <v>0</v>
      </c>
      <c r="H95" s="156"/>
      <c r="I95" s="310"/>
      <c r="J95" s="311"/>
      <c r="K95" s="302" t="s">
        <v>238</v>
      </c>
    </row>
    <row r="96" spans="1:11" x14ac:dyDescent="0.3">
      <c r="A96" s="302"/>
      <c r="B96" s="414"/>
      <c r="C96" s="416"/>
      <c r="D96" s="298"/>
      <c r="E96" s="302"/>
      <c r="F96" s="436"/>
      <c r="G96" s="304"/>
      <c r="H96" s="156"/>
      <c r="I96" s="304"/>
      <c r="J96" s="305"/>
      <c r="K96" s="302"/>
    </row>
    <row r="97" spans="1:11" x14ac:dyDescent="0.3">
      <c r="A97" s="408"/>
      <c r="B97" s="950" t="s">
        <v>269</v>
      </c>
      <c r="C97" s="951"/>
      <c r="D97" s="409"/>
      <c r="E97" s="410"/>
      <c r="F97" s="411"/>
      <c r="G97" s="412"/>
      <c r="H97" s="228"/>
      <c r="I97" s="412"/>
      <c r="J97" s="413"/>
      <c r="K97" s="408"/>
    </row>
    <row r="98" spans="1:11" x14ac:dyDescent="0.3">
      <c r="A98" s="297">
        <v>7</v>
      </c>
      <c r="B98" s="356" t="s">
        <v>249</v>
      </c>
      <c r="C98" s="407"/>
      <c r="D98" s="298"/>
      <c r="E98" s="302"/>
      <c r="F98" s="436"/>
      <c r="G98" s="304"/>
      <c r="H98" s="156"/>
      <c r="I98" s="304"/>
      <c r="J98" s="305"/>
      <c r="K98" s="302"/>
    </row>
    <row r="99" spans="1:11" x14ac:dyDescent="0.3">
      <c r="A99" s="297"/>
      <c r="B99" s="956" t="s">
        <v>244</v>
      </c>
      <c r="C99" s="957"/>
      <c r="D99" s="298">
        <v>2.4</v>
      </c>
      <c r="E99" s="215" t="s">
        <v>43</v>
      </c>
      <c r="F99" s="436"/>
      <c r="G99" s="310">
        <f>ROUNDDOWN(D99*F99,2)</f>
        <v>0</v>
      </c>
      <c r="H99" s="207"/>
      <c r="I99" s="310"/>
      <c r="J99" s="311"/>
      <c r="K99" s="302" t="s">
        <v>242</v>
      </c>
    </row>
    <row r="100" spans="1:11" x14ac:dyDescent="0.3">
      <c r="A100" s="302"/>
      <c r="B100" s="414" t="s">
        <v>264</v>
      </c>
      <c r="C100" s="421"/>
      <c r="D100" s="298"/>
      <c r="E100" s="406" t="s">
        <v>17</v>
      </c>
      <c r="F100" s="436"/>
      <c r="G100" s="310">
        <f>ROUNDDOWN(D100*F100,2)</f>
        <v>0</v>
      </c>
      <c r="H100" s="207"/>
      <c r="I100" s="310"/>
      <c r="J100" s="311"/>
      <c r="K100" s="302" t="s">
        <v>242</v>
      </c>
    </row>
    <row r="101" spans="1:11" x14ac:dyDescent="0.3">
      <c r="A101" s="302"/>
      <c r="B101" s="414" t="s">
        <v>265</v>
      </c>
      <c r="C101" s="415"/>
      <c r="D101" s="298"/>
      <c r="E101" s="406" t="s">
        <v>17</v>
      </c>
      <c r="F101" s="436"/>
      <c r="G101" s="310">
        <f>ROUNDDOWN(D101*F101,2)</f>
        <v>0</v>
      </c>
      <c r="H101" s="207"/>
      <c r="I101" s="310"/>
      <c r="J101" s="311"/>
      <c r="K101" s="302" t="s">
        <v>238</v>
      </c>
    </row>
    <row r="102" spans="1:11" x14ac:dyDescent="0.3">
      <c r="A102" s="297"/>
      <c r="B102" s="414" t="s">
        <v>240</v>
      </c>
      <c r="C102" s="415"/>
      <c r="D102" s="298">
        <v>96</v>
      </c>
      <c r="E102" s="406" t="s">
        <v>17</v>
      </c>
      <c r="F102" s="436"/>
      <c r="G102" s="310">
        <f>ROUNDDOWN(D102*F102,2)</f>
        <v>0</v>
      </c>
      <c r="H102" s="156"/>
      <c r="I102" s="310"/>
      <c r="J102" s="311"/>
      <c r="K102" s="302" t="s">
        <v>238</v>
      </c>
    </row>
    <row r="103" spans="1:11" x14ac:dyDescent="0.3">
      <c r="A103" s="297"/>
      <c r="B103" s="414" t="s">
        <v>241</v>
      </c>
      <c r="C103" s="416"/>
      <c r="D103" s="298">
        <v>96</v>
      </c>
      <c r="E103" s="406" t="s">
        <v>17</v>
      </c>
      <c r="F103" s="436"/>
      <c r="G103" s="310">
        <f>ROUNDDOWN(D103*F103,2)</f>
        <v>0</v>
      </c>
      <c r="H103" s="156"/>
      <c r="I103" s="310"/>
      <c r="J103" s="311"/>
      <c r="K103" s="302" t="s">
        <v>238</v>
      </c>
    </row>
    <row r="104" spans="1:11" x14ac:dyDescent="0.3">
      <c r="A104" s="297"/>
      <c r="B104" s="414"/>
      <c r="C104" s="437"/>
      <c r="D104" s="298"/>
      <c r="E104" s="406"/>
      <c r="F104" s="436"/>
      <c r="G104" s="304"/>
      <c r="H104" s="156"/>
      <c r="I104" s="310"/>
      <c r="J104" s="311"/>
      <c r="K104" s="302"/>
    </row>
    <row r="105" spans="1:11" x14ac:dyDescent="0.3">
      <c r="A105" s="408"/>
      <c r="B105" s="950" t="s">
        <v>270</v>
      </c>
      <c r="C105" s="951"/>
      <c r="D105" s="409"/>
      <c r="E105" s="410"/>
      <c r="F105" s="411"/>
      <c r="G105" s="412"/>
      <c r="H105" s="228"/>
      <c r="I105" s="412"/>
      <c r="J105" s="413"/>
      <c r="K105" s="408"/>
    </row>
    <row r="106" spans="1:11" x14ac:dyDescent="0.3">
      <c r="A106" s="438">
        <v>8</v>
      </c>
      <c r="B106" s="374" t="s">
        <v>250</v>
      </c>
      <c r="C106" s="439"/>
      <c r="D106" s="420"/>
      <c r="E106" s="406"/>
      <c r="F106" s="307"/>
      <c r="G106" s="440"/>
      <c r="H106" s="441"/>
      <c r="I106" s="440"/>
      <c r="J106" s="311"/>
      <c r="K106" s="406"/>
    </row>
    <row r="107" spans="1:11" x14ac:dyDescent="0.3">
      <c r="A107" s="442"/>
      <c r="B107" s="404" t="s">
        <v>251</v>
      </c>
      <c r="C107" s="439"/>
      <c r="D107" s="420">
        <v>57</v>
      </c>
      <c r="E107" s="406" t="s">
        <v>57</v>
      </c>
      <c r="F107" s="307"/>
      <c r="G107" s="310">
        <f>ROUNDDOWN(D107*F107,2)</f>
        <v>0</v>
      </c>
      <c r="H107" s="441"/>
      <c r="I107" s="310"/>
      <c r="J107" s="311"/>
      <c r="K107" s="302" t="s">
        <v>242</v>
      </c>
    </row>
    <row r="108" spans="1:11" x14ac:dyDescent="0.3">
      <c r="A108" s="442"/>
      <c r="B108" s="404"/>
      <c r="C108" s="439"/>
      <c r="D108" s="420"/>
      <c r="E108" s="406"/>
      <c r="F108" s="307"/>
      <c r="G108" s="440"/>
      <c r="H108" s="441"/>
      <c r="I108" s="440"/>
      <c r="J108" s="311"/>
      <c r="K108" s="443"/>
    </row>
    <row r="109" spans="1:11" x14ac:dyDescent="0.3">
      <c r="A109" s="408"/>
      <c r="B109" s="950" t="s">
        <v>271</v>
      </c>
      <c r="C109" s="951"/>
      <c r="D109" s="409"/>
      <c r="E109" s="410"/>
      <c r="F109" s="411"/>
      <c r="G109" s="412"/>
      <c r="H109" s="228"/>
      <c r="I109" s="412"/>
      <c r="J109" s="413"/>
      <c r="K109" s="408"/>
    </row>
    <row r="110" spans="1:11" x14ac:dyDescent="0.3">
      <c r="A110" s="438">
        <v>9</v>
      </c>
      <c r="B110" s="374" t="s">
        <v>252</v>
      </c>
      <c r="C110" s="439"/>
      <c r="D110" s="420"/>
      <c r="E110" s="406"/>
      <c r="F110" s="307"/>
      <c r="G110" s="440"/>
      <c r="H110" s="441"/>
      <c r="I110" s="440"/>
      <c r="J110" s="311"/>
      <c r="K110" s="406"/>
    </row>
    <row r="111" spans="1:11" x14ac:dyDescent="0.3">
      <c r="A111" s="442"/>
      <c r="B111" s="404" t="s">
        <v>273</v>
      </c>
      <c r="C111" s="439"/>
      <c r="D111" s="420">
        <v>25</v>
      </c>
      <c r="E111" s="406" t="s">
        <v>17</v>
      </c>
      <c r="F111" s="307"/>
      <c r="G111" s="310">
        <f>ROUNDDOWN(D111*F111,2)</f>
        <v>0</v>
      </c>
      <c r="H111" s="441"/>
      <c r="I111" s="310"/>
      <c r="J111" s="311"/>
      <c r="K111" s="302" t="s">
        <v>242</v>
      </c>
    </row>
    <row r="112" spans="1:11" x14ac:dyDescent="0.3">
      <c r="A112" s="444"/>
      <c r="B112" s="404"/>
      <c r="C112" s="439"/>
      <c r="D112" s="420"/>
      <c r="E112" s="406"/>
      <c r="F112" s="445"/>
      <c r="G112" s="310"/>
      <c r="H112" s="446"/>
      <c r="I112" s="440"/>
      <c r="J112" s="311"/>
      <c r="K112" s="406"/>
    </row>
    <row r="113" spans="1:11" x14ac:dyDescent="0.3">
      <c r="A113" s="408"/>
      <c r="B113" s="950" t="s">
        <v>272</v>
      </c>
      <c r="C113" s="951"/>
      <c r="D113" s="409"/>
      <c r="E113" s="410"/>
      <c r="F113" s="411"/>
      <c r="G113" s="412"/>
      <c r="H113" s="228"/>
      <c r="I113" s="412"/>
      <c r="J113" s="413"/>
      <c r="K113" s="408"/>
    </row>
    <row r="114" spans="1:11" x14ac:dyDescent="0.3">
      <c r="A114" s="442">
        <v>10</v>
      </c>
      <c r="B114" s="374" t="s">
        <v>593</v>
      </c>
      <c r="C114" s="439"/>
      <c r="D114" s="420"/>
      <c r="E114" s="406"/>
      <c r="F114" s="307"/>
      <c r="G114" s="310"/>
      <c r="H114" s="441"/>
      <c r="I114" s="440"/>
      <c r="J114" s="311"/>
      <c r="K114" s="406"/>
    </row>
    <row r="115" spans="1:11" x14ac:dyDescent="0.3">
      <c r="A115" s="442"/>
      <c r="B115" s="404" t="s">
        <v>594</v>
      </c>
      <c r="C115" s="439"/>
      <c r="D115" s="420">
        <v>2</v>
      </c>
      <c r="E115" s="406" t="s">
        <v>320</v>
      </c>
      <c r="F115" s="307"/>
      <c r="G115" s="310"/>
      <c r="H115" s="441"/>
      <c r="I115" s="310"/>
      <c r="J115" s="311"/>
      <c r="K115" s="406"/>
    </row>
    <row r="116" spans="1:11" x14ac:dyDescent="0.3">
      <c r="A116" s="442"/>
      <c r="B116" s="404"/>
      <c r="C116" s="439"/>
      <c r="D116" s="420"/>
      <c r="E116" s="406"/>
      <c r="F116" s="307"/>
      <c r="G116" s="310"/>
      <c r="H116" s="441"/>
      <c r="I116" s="440"/>
      <c r="J116" s="311"/>
      <c r="K116" s="406"/>
    </row>
    <row r="117" spans="1:11" x14ac:dyDescent="0.3">
      <c r="A117" s="408"/>
      <c r="B117" s="950" t="s">
        <v>638</v>
      </c>
      <c r="C117" s="951"/>
      <c r="D117" s="409"/>
      <c r="E117" s="410"/>
      <c r="F117" s="411"/>
      <c r="G117" s="412"/>
      <c r="H117" s="228"/>
      <c r="I117" s="412"/>
      <c r="J117" s="413"/>
      <c r="K117" s="302" t="s">
        <v>242</v>
      </c>
    </row>
    <row r="118" spans="1:11" x14ac:dyDescent="0.3">
      <c r="A118" s="442"/>
      <c r="B118" s="404"/>
      <c r="C118" s="439"/>
      <c r="D118" s="420"/>
      <c r="E118" s="406"/>
      <c r="F118" s="307"/>
      <c r="G118" s="310"/>
      <c r="H118" s="441"/>
      <c r="I118" s="440"/>
      <c r="J118" s="311"/>
      <c r="K118" s="406"/>
    </row>
    <row r="119" spans="1:11" x14ac:dyDescent="0.3">
      <c r="A119" s="297"/>
      <c r="B119" s="374"/>
      <c r="C119" s="405"/>
      <c r="D119" s="447"/>
      <c r="E119" s="448"/>
      <c r="F119" s="449"/>
      <c r="G119" s="307"/>
      <c r="H119" s="450"/>
      <c r="I119" s="307"/>
      <c r="J119" s="307"/>
      <c r="K119" s="406"/>
    </row>
    <row r="120" spans="1:11" x14ac:dyDescent="0.3">
      <c r="A120" s="302"/>
      <c r="B120" s="404"/>
      <c r="C120" s="405"/>
      <c r="D120" s="298"/>
      <c r="E120" s="302"/>
      <c r="F120" s="306"/>
      <c r="G120" s="307"/>
      <c r="H120" s="151"/>
      <c r="I120" s="307"/>
      <c r="J120" s="307"/>
      <c r="K120" s="302"/>
    </row>
    <row r="121" spans="1:11" x14ac:dyDescent="0.3">
      <c r="A121" s="302"/>
      <c r="B121" s="404"/>
      <c r="C121" s="405"/>
      <c r="D121" s="298"/>
      <c r="E121" s="302"/>
      <c r="F121" s="306"/>
      <c r="G121" s="307"/>
      <c r="H121" s="151"/>
      <c r="I121" s="307"/>
      <c r="J121" s="307"/>
      <c r="K121" s="302"/>
    </row>
    <row r="122" spans="1:11" x14ac:dyDescent="0.3">
      <c r="A122" s="302"/>
      <c r="B122" s="404"/>
      <c r="C122" s="405"/>
      <c r="D122" s="298"/>
      <c r="E122" s="302"/>
      <c r="F122" s="306"/>
      <c r="G122" s="307"/>
      <c r="H122" s="151"/>
      <c r="I122" s="307"/>
      <c r="J122" s="307"/>
      <c r="K122" s="302"/>
    </row>
    <row r="123" spans="1:11" x14ac:dyDescent="0.3">
      <c r="A123" s="302"/>
      <c r="B123" s="404"/>
      <c r="C123" s="405"/>
      <c r="D123" s="298"/>
      <c r="E123" s="302"/>
      <c r="F123" s="306"/>
      <c r="G123" s="307"/>
      <c r="H123" s="151"/>
      <c r="I123" s="307"/>
      <c r="J123" s="307"/>
      <c r="K123" s="302"/>
    </row>
    <row r="124" spans="1:11" x14ac:dyDescent="0.3">
      <c r="A124" s="302"/>
      <c r="B124" s="404"/>
      <c r="C124" s="405"/>
      <c r="D124" s="298"/>
      <c r="E124" s="302"/>
      <c r="F124" s="306"/>
      <c r="G124" s="307"/>
      <c r="H124" s="151"/>
      <c r="I124" s="307"/>
      <c r="J124" s="307"/>
      <c r="K124" s="302"/>
    </row>
    <row r="125" spans="1:11" x14ac:dyDescent="0.3">
      <c r="A125" s="302"/>
      <c r="B125" s="404"/>
      <c r="C125" s="405"/>
      <c r="D125" s="298"/>
      <c r="E125" s="302"/>
      <c r="F125" s="306"/>
      <c r="G125" s="307"/>
      <c r="H125" s="151"/>
      <c r="I125" s="307"/>
      <c r="J125" s="307"/>
      <c r="K125" s="302"/>
    </row>
    <row r="126" spans="1:11" x14ac:dyDescent="0.3">
      <c r="A126" s="297"/>
      <c r="B126" s="374"/>
      <c r="C126" s="405"/>
      <c r="D126" s="298"/>
      <c r="E126" s="302"/>
      <c r="F126" s="306"/>
      <c r="G126" s="307"/>
      <c r="H126" s="151"/>
      <c r="I126" s="307"/>
      <c r="J126" s="307"/>
      <c r="K126" s="302"/>
    </row>
    <row r="127" spans="1:11" x14ac:dyDescent="0.3">
      <c r="A127" s="302"/>
      <c r="B127" s="404"/>
      <c r="C127" s="405"/>
      <c r="D127" s="298"/>
      <c r="E127" s="302"/>
      <c r="F127" s="306"/>
      <c r="G127" s="307"/>
      <c r="H127" s="151"/>
      <c r="I127" s="307"/>
      <c r="J127" s="307"/>
      <c r="K127" s="302"/>
    </row>
    <row r="128" spans="1:11" x14ac:dyDescent="0.3">
      <c r="A128" s="302"/>
      <c r="B128" s="404"/>
      <c r="C128" s="405"/>
      <c r="D128" s="298"/>
      <c r="E128" s="302"/>
      <c r="F128" s="306"/>
      <c r="G128" s="307"/>
      <c r="H128" s="151"/>
      <c r="I128" s="307"/>
      <c r="J128" s="307"/>
      <c r="K128" s="302"/>
    </row>
    <row r="129" spans="1:11" x14ac:dyDescent="0.3">
      <c r="A129" s="302"/>
      <c r="B129" s="404"/>
      <c r="C129" s="405"/>
      <c r="D129" s="298"/>
      <c r="E129" s="302"/>
      <c r="F129" s="306"/>
      <c r="G129" s="307"/>
      <c r="H129" s="151"/>
      <c r="I129" s="307"/>
      <c r="J129" s="307"/>
      <c r="K129" s="302"/>
    </row>
    <row r="130" spans="1:11" x14ac:dyDescent="0.3">
      <c r="A130" s="302"/>
      <c r="B130" s="404"/>
      <c r="C130" s="405"/>
      <c r="D130" s="298"/>
      <c r="E130" s="302"/>
      <c r="F130" s="306"/>
      <c r="G130" s="307"/>
      <c r="H130" s="151"/>
      <c r="I130" s="307"/>
      <c r="J130" s="307"/>
      <c r="K130" s="302"/>
    </row>
    <row r="131" spans="1:11" x14ac:dyDescent="0.3">
      <c r="A131" s="302"/>
      <c r="B131" s="404"/>
      <c r="C131" s="405"/>
      <c r="D131" s="298"/>
      <c r="E131" s="302"/>
      <c r="F131" s="306"/>
      <c r="G131" s="307"/>
      <c r="H131" s="151"/>
      <c r="I131" s="307"/>
      <c r="J131" s="307"/>
      <c r="K131" s="302"/>
    </row>
    <row r="132" spans="1:11" x14ac:dyDescent="0.3">
      <c r="A132" s="302"/>
      <c r="B132" s="404"/>
      <c r="C132" s="405"/>
      <c r="D132" s="298"/>
      <c r="E132" s="302"/>
      <c r="F132" s="306"/>
      <c r="G132" s="307"/>
      <c r="H132" s="151"/>
      <c r="I132" s="307"/>
      <c r="J132" s="307"/>
      <c r="K132" s="302"/>
    </row>
    <row r="133" spans="1:11" x14ac:dyDescent="0.3">
      <c r="A133" s="302"/>
      <c r="B133" s="404"/>
      <c r="C133" s="405"/>
      <c r="D133" s="298"/>
      <c r="E133" s="302"/>
      <c r="F133" s="306"/>
      <c r="G133" s="307"/>
      <c r="H133" s="151"/>
      <c r="I133" s="307"/>
      <c r="J133" s="307"/>
      <c r="K133" s="302"/>
    </row>
    <row r="134" spans="1:11" x14ac:dyDescent="0.3">
      <c r="A134" s="302"/>
      <c r="B134" s="404"/>
      <c r="C134" s="405"/>
      <c r="D134" s="298"/>
      <c r="E134" s="302"/>
      <c r="F134" s="306"/>
      <c r="G134" s="307"/>
      <c r="H134" s="151"/>
      <c r="I134" s="307"/>
      <c r="J134" s="307"/>
      <c r="K134" s="302"/>
    </row>
    <row r="135" spans="1:11" x14ac:dyDescent="0.3">
      <c r="A135" s="302"/>
      <c r="B135" s="404"/>
      <c r="C135" s="405"/>
      <c r="D135" s="451"/>
      <c r="E135" s="302"/>
      <c r="F135" s="306"/>
      <c r="G135" s="307"/>
      <c r="H135" s="151"/>
      <c r="I135" s="307"/>
      <c r="J135" s="307"/>
      <c r="K135" s="302"/>
    </row>
    <row r="136" spans="1:11" x14ac:dyDescent="0.3">
      <c r="A136" s="302"/>
      <c r="B136" s="404"/>
      <c r="C136" s="405"/>
      <c r="D136" s="298"/>
      <c r="E136" s="302"/>
      <c r="F136" s="306"/>
      <c r="G136" s="307"/>
      <c r="H136" s="151"/>
      <c r="I136" s="307"/>
      <c r="J136" s="307"/>
      <c r="K136" s="302"/>
    </row>
    <row r="137" spans="1:11" x14ac:dyDescent="0.3">
      <c r="A137" s="302"/>
      <c r="B137" s="404"/>
      <c r="C137" s="405"/>
      <c r="D137" s="298"/>
      <c r="E137" s="302"/>
      <c r="F137" s="306"/>
      <c r="G137" s="307"/>
      <c r="H137" s="151"/>
      <c r="I137" s="307"/>
      <c r="J137" s="307"/>
      <c r="K137" s="302"/>
    </row>
    <row r="138" spans="1:11" x14ac:dyDescent="0.3">
      <c r="A138" s="297"/>
      <c r="B138" s="374"/>
      <c r="C138" s="405"/>
      <c r="D138" s="298"/>
      <c r="E138" s="302"/>
      <c r="F138" s="452"/>
      <c r="G138" s="307"/>
      <c r="H138" s="151"/>
      <c r="I138" s="307"/>
      <c r="J138" s="307"/>
      <c r="K138" s="302"/>
    </row>
    <row r="139" spans="1:11" x14ac:dyDescent="0.3">
      <c r="A139" s="302"/>
      <c r="B139" s="404"/>
      <c r="C139" s="405"/>
      <c r="D139" s="298"/>
      <c r="E139" s="302"/>
      <c r="F139" s="306"/>
      <c r="G139" s="307"/>
      <c r="H139" s="151"/>
      <c r="I139" s="307"/>
      <c r="J139" s="307"/>
      <c r="K139" s="302"/>
    </row>
    <row r="140" spans="1:11" x14ac:dyDescent="0.3">
      <c r="A140" s="302"/>
      <c r="B140" s="404"/>
      <c r="C140" s="405"/>
      <c r="D140" s="298"/>
      <c r="E140" s="302"/>
      <c r="F140" s="306"/>
      <c r="G140" s="307"/>
      <c r="H140" s="151"/>
      <c r="I140" s="307"/>
      <c r="J140" s="307"/>
      <c r="K140" s="302"/>
    </row>
    <row r="141" spans="1:11" x14ac:dyDescent="0.3">
      <c r="A141" s="302"/>
      <c r="B141" s="404"/>
      <c r="C141" s="405"/>
      <c r="D141" s="298"/>
      <c r="E141" s="302"/>
      <c r="F141" s="306"/>
      <c r="G141" s="307"/>
      <c r="H141" s="151"/>
      <c r="I141" s="307"/>
      <c r="J141" s="307"/>
      <c r="K141" s="302"/>
    </row>
    <row r="142" spans="1:11" x14ac:dyDescent="0.3">
      <c r="A142" s="302"/>
      <c r="B142" s="404"/>
      <c r="C142" s="405"/>
      <c r="D142" s="298"/>
      <c r="E142" s="302"/>
      <c r="F142" s="306"/>
      <c r="G142" s="307"/>
      <c r="H142" s="151"/>
      <c r="I142" s="307"/>
      <c r="J142" s="307"/>
      <c r="K142" s="302"/>
    </row>
    <row r="143" spans="1:11" x14ac:dyDescent="0.3">
      <c r="A143" s="302"/>
      <c r="B143" s="453"/>
      <c r="C143" s="407"/>
      <c r="D143" s="298"/>
      <c r="E143" s="302"/>
      <c r="F143" s="306"/>
      <c r="G143" s="307"/>
      <c r="H143" s="151"/>
      <c r="I143" s="307"/>
      <c r="J143" s="307"/>
      <c r="K143" s="302"/>
    </row>
    <row r="144" spans="1:11" x14ac:dyDescent="0.3">
      <c r="A144" s="302"/>
      <c r="B144" s="404"/>
      <c r="C144" s="405"/>
      <c r="D144" s="298"/>
      <c r="E144" s="302"/>
      <c r="F144" s="306"/>
      <c r="G144" s="307"/>
      <c r="H144" s="151"/>
      <c r="I144" s="307"/>
      <c r="J144" s="307"/>
      <c r="K144" s="302"/>
    </row>
    <row r="145" spans="1:11" x14ac:dyDescent="0.3">
      <c r="A145" s="302"/>
      <c r="B145" s="404"/>
      <c r="C145" s="405"/>
      <c r="D145" s="298"/>
      <c r="E145" s="302"/>
      <c r="F145" s="306"/>
      <c r="G145" s="307"/>
      <c r="H145" s="151"/>
      <c r="I145" s="307"/>
      <c r="J145" s="307"/>
      <c r="K145" s="302"/>
    </row>
    <row r="146" spans="1:11" x14ac:dyDescent="0.3">
      <c r="A146" s="302"/>
      <c r="B146" s="453"/>
      <c r="C146" s="407"/>
      <c r="D146" s="298"/>
      <c r="E146" s="302"/>
      <c r="F146" s="306"/>
      <c r="G146" s="307"/>
      <c r="H146" s="151"/>
      <c r="I146" s="307"/>
      <c r="J146" s="307"/>
      <c r="K146" s="302"/>
    </row>
    <row r="147" spans="1:11" x14ac:dyDescent="0.3">
      <c r="A147" s="302"/>
      <c r="B147" s="308"/>
      <c r="C147" s="407"/>
      <c r="D147" s="451"/>
      <c r="E147" s="302"/>
      <c r="F147" s="306"/>
      <c r="G147" s="307"/>
      <c r="H147" s="151"/>
      <c r="I147" s="307"/>
      <c r="J147" s="307"/>
      <c r="K147" s="302"/>
    </row>
  </sheetData>
  <mergeCells count="29">
    <mergeCell ref="B62:C62"/>
    <mergeCell ref="B70:C70"/>
    <mergeCell ref="B97:C97"/>
    <mergeCell ref="B91:C91"/>
    <mergeCell ref="A1:K1"/>
    <mergeCell ref="A7:A8"/>
    <mergeCell ref="B7:C8"/>
    <mergeCell ref="D7:D8"/>
    <mergeCell ref="E7:E8"/>
    <mergeCell ref="F7:G7"/>
    <mergeCell ref="H7:I7"/>
    <mergeCell ref="A5:G5"/>
    <mergeCell ref="F6:G6"/>
    <mergeCell ref="B117:C117"/>
    <mergeCell ref="K7:K8"/>
    <mergeCell ref="B9:C9"/>
    <mergeCell ref="B22:C22"/>
    <mergeCell ref="B72:C72"/>
    <mergeCell ref="B105:C105"/>
    <mergeCell ref="B109:C109"/>
    <mergeCell ref="B113:C113"/>
    <mergeCell ref="B60:C60"/>
    <mergeCell ref="B10:C10"/>
    <mergeCell ref="B56:C56"/>
    <mergeCell ref="B21:C21"/>
    <mergeCell ref="B80:C80"/>
    <mergeCell ref="B99:C99"/>
    <mergeCell ref="B89:C89"/>
    <mergeCell ref="B78:C7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  <headerFooter>
    <oddHeader xml:space="preserve">&amp;Rแบบ ปร.4 (ก) 11 /34
</oddHeader>
  </headerFooter>
  <rowBreaks count="9" manualBreakCount="9">
    <brk id="21" max="10" man="1"/>
    <brk id="36" max="10" man="1"/>
    <brk id="48" max="10" man="1"/>
    <brk id="56" max="10" man="1"/>
    <brk id="70" max="10" man="1"/>
    <brk id="78" max="10" man="1"/>
    <brk id="89" max="10" man="1"/>
    <brk id="97" max="10" man="1"/>
    <brk id="109" max="10" man="1"/>
  </rowBreaks>
  <colBreaks count="1" manualBreakCount="1">
    <brk id="11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O135"/>
  <sheetViews>
    <sheetView view="pageLayout" topLeftCell="A131" zoomScaleNormal="100" zoomScaleSheetLayoutView="100" workbookViewId="0">
      <selection activeCell="K3" sqref="K3"/>
    </sheetView>
  </sheetViews>
  <sheetFormatPr defaultRowHeight="18.75" x14ac:dyDescent="0.3"/>
  <cols>
    <col min="1" max="1" width="7.42578125" style="167" customWidth="1"/>
    <col min="2" max="2" width="12.85546875" style="167" customWidth="1"/>
    <col min="3" max="3" width="30" style="167" customWidth="1"/>
    <col min="4" max="4" width="8.7109375" style="173" customWidth="1"/>
    <col min="5" max="5" width="9.140625" style="368"/>
    <col min="6" max="6" width="11.5703125" style="173" customWidth="1"/>
    <col min="7" max="7" width="14" style="167" customWidth="1"/>
    <col min="8" max="8" width="13" style="173" customWidth="1"/>
    <col min="9" max="9" width="12.7109375" style="167" customWidth="1"/>
    <col min="10" max="10" width="13" style="167" customWidth="1"/>
    <col min="11" max="11" width="13.7109375" style="167" customWidth="1"/>
    <col min="12" max="12" width="15.7109375" style="645" customWidth="1"/>
    <col min="13" max="13" width="17.85546875" style="645" customWidth="1"/>
    <col min="14" max="14" width="16.5703125" style="368" customWidth="1"/>
    <col min="15" max="16" width="9.140625" style="167"/>
    <col min="17" max="17" width="10.140625" style="167" bestFit="1" customWidth="1"/>
    <col min="18" max="16384" width="9.140625" style="167"/>
  </cols>
  <sheetData>
    <row r="1" spans="1:11" x14ac:dyDescent="0.3">
      <c r="A1" s="917" t="s">
        <v>157</v>
      </c>
      <c r="B1" s="917"/>
      <c r="C1" s="917"/>
      <c r="D1" s="917"/>
      <c r="E1" s="917"/>
      <c r="F1" s="917"/>
      <c r="G1" s="917"/>
      <c r="H1" s="917"/>
      <c r="I1" s="917"/>
      <c r="J1" s="917"/>
      <c r="K1" s="917"/>
    </row>
    <row r="2" spans="1:11" x14ac:dyDescent="0.3">
      <c r="A2" s="162" t="s">
        <v>158</v>
      </c>
      <c r="B2" s="163"/>
      <c r="C2" s="164" t="s">
        <v>49</v>
      </c>
      <c r="D2" s="165"/>
      <c r="E2" s="366"/>
      <c r="F2" s="165"/>
      <c r="G2" s="162"/>
      <c r="H2" s="165"/>
      <c r="I2" s="162"/>
      <c r="J2" s="162"/>
      <c r="K2" s="162"/>
    </row>
    <row r="3" spans="1:11" x14ac:dyDescent="0.3">
      <c r="A3" s="166" t="s">
        <v>159</v>
      </c>
      <c r="B3" s="166"/>
      <c r="C3" s="167" t="s">
        <v>225</v>
      </c>
      <c r="D3" s="168"/>
      <c r="E3" s="367"/>
      <c r="F3" s="168"/>
      <c r="G3" s="166"/>
      <c r="H3" s="168"/>
      <c r="I3" s="166"/>
      <c r="J3" s="166"/>
      <c r="K3" s="166"/>
    </row>
    <row r="4" spans="1:11" x14ac:dyDescent="0.3">
      <c r="A4" s="166" t="s">
        <v>160</v>
      </c>
      <c r="B4" s="166"/>
      <c r="C4" s="169" t="s">
        <v>113</v>
      </c>
      <c r="D4" s="168"/>
      <c r="E4" s="367" t="s">
        <v>22</v>
      </c>
      <c r="F4" s="171" t="s">
        <v>682</v>
      </c>
      <c r="G4" s="166"/>
      <c r="H4" s="171"/>
      <c r="I4" s="280"/>
      <c r="J4" s="280"/>
      <c r="K4" s="166"/>
    </row>
    <row r="5" spans="1:11" x14ac:dyDescent="0.3">
      <c r="A5" s="928"/>
      <c r="B5" s="928"/>
      <c r="C5" s="928"/>
      <c r="D5" s="928"/>
      <c r="E5" s="928"/>
      <c r="F5" s="928"/>
      <c r="G5" s="928"/>
      <c r="H5" s="928"/>
      <c r="I5" s="281"/>
      <c r="J5" s="282"/>
    </row>
    <row r="6" spans="1:11" ht="19.5" thickBot="1" x14ac:dyDescent="0.35">
      <c r="A6" s="175"/>
      <c r="B6" s="175"/>
      <c r="C6" s="176"/>
      <c r="D6" s="177"/>
      <c r="E6" s="178" t="str">
        <f>ปร.4สรุป!E6</f>
        <v>เมื่อวันที่</v>
      </c>
      <c r="F6" s="929"/>
      <c r="G6" s="929"/>
      <c r="H6" s="179"/>
      <c r="I6" s="173"/>
      <c r="J6" s="285"/>
      <c r="K6" s="180" t="s">
        <v>161</v>
      </c>
    </row>
    <row r="7" spans="1:11" ht="19.5" thickTop="1" x14ac:dyDescent="0.3">
      <c r="A7" s="918" t="s">
        <v>0</v>
      </c>
      <c r="B7" s="920" t="s">
        <v>1</v>
      </c>
      <c r="C7" s="921"/>
      <c r="D7" s="964" t="s">
        <v>2</v>
      </c>
      <c r="E7" s="924" t="s">
        <v>3</v>
      </c>
      <c r="F7" s="926" t="s">
        <v>4</v>
      </c>
      <c r="G7" s="927"/>
      <c r="H7" s="926" t="s">
        <v>8</v>
      </c>
      <c r="I7" s="927"/>
      <c r="J7" s="286" t="s">
        <v>19</v>
      </c>
      <c r="K7" s="924" t="s">
        <v>6</v>
      </c>
    </row>
    <row r="8" spans="1:11" ht="19.5" thickBot="1" x14ac:dyDescent="0.35">
      <c r="A8" s="919"/>
      <c r="B8" s="922"/>
      <c r="C8" s="923"/>
      <c r="D8" s="965"/>
      <c r="E8" s="925"/>
      <c r="F8" s="288" t="s">
        <v>21</v>
      </c>
      <c r="G8" s="288" t="s">
        <v>7</v>
      </c>
      <c r="H8" s="288" t="s">
        <v>21</v>
      </c>
      <c r="I8" s="288" t="s">
        <v>7</v>
      </c>
      <c r="J8" s="289" t="s">
        <v>5</v>
      </c>
      <c r="K8" s="925"/>
    </row>
    <row r="9" spans="1:11" ht="19.5" thickTop="1" x14ac:dyDescent="0.3">
      <c r="A9" s="290">
        <v>1</v>
      </c>
      <c r="B9" s="952" t="str">
        <f>ปร.4สรุป!B12</f>
        <v>งานปรับปรุงซ่อมแซมจวนผู้ว่าราชการ</v>
      </c>
      <c r="C9" s="953"/>
      <c r="D9" s="186"/>
      <c r="E9" s="290"/>
      <c r="F9" s="187"/>
      <c r="G9" s="293"/>
      <c r="H9" s="187"/>
      <c r="I9" s="295"/>
      <c r="J9" s="296"/>
      <c r="K9" s="290"/>
    </row>
    <row r="10" spans="1:11" x14ac:dyDescent="0.3">
      <c r="A10" s="297"/>
      <c r="B10" s="962" t="s">
        <v>227</v>
      </c>
      <c r="C10" s="963"/>
      <c r="D10" s="151"/>
      <c r="E10" s="110"/>
      <c r="F10" s="151"/>
      <c r="G10" s="299"/>
      <c r="H10" s="151"/>
      <c r="I10" s="299"/>
      <c r="J10" s="301"/>
      <c r="K10" s="300"/>
    </row>
    <row r="11" spans="1:11" x14ac:dyDescent="0.3">
      <c r="A11" s="302"/>
      <c r="B11" s="276" t="s">
        <v>18</v>
      </c>
      <c r="C11" s="126"/>
      <c r="D11" s="151"/>
      <c r="E11" s="110"/>
      <c r="F11" s="156"/>
      <c r="G11" s="304"/>
      <c r="H11" s="156"/>
      <c r="I11" s="304"/>
      <c r="J11" s="305"/>
      <c r="K11" s="300"/>
    </row>
    <row r="12" spans="1:11" x14ac:dyDescent="0.3">
      <c r="A12" s="302"/>
      <c r="B12" s="117" t="s">
        <v>476</v>
      </c>
      <c r="C12" s="126"/>
      <c r="D12" s="151">
        <v>731</v>
      </c>
      <c r="E12" s="110" t="s">
        <v>17</v>
      </c>
      <c r="F12" s="156"/>
      <c r="G12" s="304"/>
      <c r="H12" s="156"/>
      <c r="I12" s="304"/>
      <c r="J12" s="305"/>
      <c r="K12" s="300"/>
    </row>
    <row r="13" spans="1:11" x14ac:dyDescent="0.3">
      <c r="A13" s="302"/>
      <c r="B13" s="117" t="s">
        <v>408</v>
      </c>
      <c r="C13" s="126"/>
      <c r="D13" s="151">
        <v>731</v>
      </c>
      <c r="E13" s="110" t="s">
        <v>17</v>
      </c>
      <c r="F13" s="156"/>
      <c r="G13" s="304"/>
      <c r="H13" s="156"/>
      <c r="I13" s="304"/>
      <c r="J13" s="305"/>
      <c r="K13" s="300"/>
    </row>
    <row r="14" spans="1:11" x14ac:dyDescent="0.3">
      <c r="A14" s="302"/>
      <c r="B14" s="117" t="s">
        <v>409</v>
      </c>
      <c r="C14" s="126"/>
      <c r="D14" s="151">
        <v>3</v>
      </c>
      <c r="E14" s="110" t="s">
        <v>46</v>
      </c>
      <c r="F14" s="446"/>
      <c r="G14" s="304"/>
      <c r="H14" s="156"/>
      <c r="I14" s="304"/>
      <c r="J14" s="305"/>
      <c r="K14" s="300"/>
    </row>
    <row r="15" spans="1:11" x14ac:dyDescent="0.3">
      <c r="A15" s="302"/>
      <c r="B15" s="117" t="s">
        <v>477</v>
      </c>
      <c r="C15" s="126"/>
      <c r="D15" s="151">
        <v>144.5</v>
      </c>
      <c r="E15" s="110" t="s">
        <v>57</v>
      </c>
      <c r="F15" s="446"/>
      <c r="G15" s="304"/>
      <c r="H15" s="156"/>
      <c r="I15" s="304"/>
      <c r="J15" s="305"/>
      <c r="K15" s="300"/>
    </row>
    <row r="16" spans="1:11" x14ac:dyDescent="0.3">
      <c r="A16" s="302"/>
      <c r="B16" s="117" t="s">
        <v>471</v>
      </c>
      <c r="C16" s="126"/>
      <c r="D16" s="151">
        <v>4</v>
      </c>
      <c r="E16" s="110" t="s">
        <v>46</v>
      </c>
      <c r="F16" s="446"/>
      <c r="G16" s="304"/>
      <c r="H16" s="156"/>
      <c r="I16" s="304"/>
      <c r="J16" s="305"/>
      <c r="K16" s="300"/>
    </row>
    <row r="17" spans="1:14" x14ac:dyDescent="0.3">
      <c r="A17" s="302"/>
      <c r="B17" s="276" t="s">
        <v>84</v>
      </c>
      <c r="C17" s="126"/>
      <c r="D17" s="151"/>
      <c r="E17" s="110"/>
      <c r="F17" s="446"/>
      <c r="G17" s="304"/>
      <c r="H17" s="156"/>
      <c r="I17" s="304"/>
      <c r="J17" s="305"/>
      <c r="K17" s="300"/>
    </row>
    <row r="18" spans="1:14" x14ac:dyDescent="0.3">
      <c r="A18" s="302"/>
      <c r="B18" s="117" t="s">
        <v>552</v>
      </c>
      <c r="C18" s="126"/>
      <c r="D18" s="151">
        <v>598</v>
      </c>
      <c r="E18" s="110" t="s">
        <v>17</v>
      </c>
      <c r="F18" s="446"/>
      <c r="G18" s="304"/>
      <c r="H18" s="156"/>
      <c r="I18" s="304"/>
      <c r="J18" s="305"/>
      <c r="K18" s="300" t="s">
        <v>553</v>
      </c>
    </row>
    <row r="19" spans="1:14" x14ac:dyDescent="0.3">
      <c r="A19" s="300"/>
      <c r="B19" s="276" t="s">
        <v>390</v>
      </c>
      <c r="C19" s="126"/>
      <c r="D19" s="151"/>
      <c r="E19" s="110"/>
      <c r="F19" s="441"/>
      <c r="G19" s="304"/>
      <c r="H19" s="156"/>
      <c r="I19" s="304"/>
      <c r="J19" s="305"/>
      <c r="K19" s="300"/>
    </row>
    <row r="20" spans="1:14" x14ac:dyDescent="0.3">
      <c r="A20" s="300"/>
      <c r="B20" s="117" t="s">
        <v>410</v>
      </c>
      <c r="C20" s="126"/>
      <c r="D20" s="151">
        <v>460</v>
      </c>
      <c r="E20" s="110" t="s">
        <v>17</v>
      </c>
      <c r="F20" s="441"/>
      <c r="G20" s="304"/>
      <c r="H20" s="156"/>
      <c r="I20" s="304"/>
      <c r="J20" s="305"/>
      <c r="K20" s="300"/>
      <c r="L20" s="650" t="s">
        <v>636</v>
      </c>
    </row>
    <row r="21" spans="1:14" x14ac:dyDescent="0.3">
      <c r="A21" s="300"/>
      <c r="B21" s="308" t="s">
        <v>561</v>
      </c>
      <c r="C21" s="126"/>
      <c r="D21" s="151">
        <f>D20-5.1-227</f>
        <v>227.89999999999998</v>
      </c>
      <c r="E21" s="110" t="s">
        <v>17</v>
      </c>
      <c r="F21" s="441"/>
      <c r="G21" s="304"/>
      <c r="H21" s="156"/>
      <c r="I21" s="304"/>
      <c r="J21" s="305"/>
      <c r="K21" s="300"/>
      <c r="L21" s="693">
        <v>35.314700000000002</v>
      </c>
    </row>
    <row r="22" spans="1:14" x14ac:dyDescent="0.3">
      <c r="A22" s="300"/>
      <c r="B22" s="308" t="s">
        <v>630</v>
      </c>
      <c r="C22" s="126"/>
      <c r="D22" s="151">
        <f>ROUNDDOWN(454.9*0.5,0)</f>
        <v>227</v>
      </c>
      <c r="E22" s="110" t="s">
        <v>17</v>
      </c>
      <c r="F22" s="441"/>
      <c r="G22" s="304"/>
      <c r="H22" s="156"/>
      <c r="I22" s="304"/>
      <c r="J22" s="305"/>
      <c r="K22" s="300"/>
      <c r="L22" s="645" t="s">
        <v>637</v>
      </c>
      <c r="M22" s="692">
        <v>0.89600000000000002</v>
      </c>
      <c r="N22" s="368" t="s">
        <v>120</v>
      </c>
    </row>
    <row r="23" spans="1:14" x14ac:dyDescent="0.3">
      <c r="A23" s="302"/>
      <c r="B23" s="117" t="s">
        <v>562</v>
      </c>
      <c r="C23" s="126"/>
      <c r="D23" s="151">
        <f>454.9</f>
        <v>454.9</v>
      </c>
      <c r="E23" s="110" t="s">
        <v>17</v>
      </c>
      <c r="F23" s="441"/>
      <c r="G23" s="304"/>
      <c r="H23" s="156"/>
      <c r="I23" s="304"/>
      <c r="J23" s="305"/>
      <c r="K23" s="300"/>
    </row>
    <row r="24" spans="1:14" x14ac:dyDescent="0.3">
      <c r="A24" s="300"/>
      <c r="B24" s="117" t="s">
        <v>554</v>
      </c>
      <c r="C24" s="126"/>
      <c r="D24" s="151">
        <f>D23</f>
        <v>454.9</v>
      </c>
      <c r="E24" s="110" t="s">
        <v>17</v>
      </c>
      <c r="F24" s="441"/>
      <c r="G24" s="304"/>
      <c r="H24" s="156"/>
      <c r="I24" s="304"/>
      <c r="J24" s="305"/>
      <c r="K24" s="300"/>
    </row>
    <row r="25" spans="1:14" x14ac:dyDescent="0.3">
      <c r="A25" s="300"/>
      <c r="B25" s="117" t="s">
        <v>555</v>
      </c>
      <c r="C25" s="126"/>
      <c r="D25" s="151">
        <f>D24</f>
        <v>454.9</v>
      </c>
      <c r="E25" s="110" t="s">
        <v>17</v>
      </c>
      <c r="F25" s="441"/>
      <c r="G25" s="304"/>
      <c r="H25" s="156"/>
      <c r="I25" s="304"/>
      <c r="J25" s="305"/>
      <c r="K25" s="300"/>
    </row>
    <row r="26" spans="1:14" x14ac:dyDescent="0.3">
      <c r="A26" s="300"/>
      <c r="B26" s="276" t="s">
        <v>438</v>
      </c>
      <c r="C26" s="126"/>
      <c r="D26" s="151"/>
      <c r="E26" s="110"/>
      <c r="F26" s="441"/>
      <c r="G26" s="304"/>
      <c r="H26" s="156"/>
      <c r="I26" s="304"/>
      <c r="J26" s="305"/>
      <c r="K26" s="300"/>
    </row>
    <row r="27" spans="1:14" x14ac:dyDescent="0.3">
      <c r="A27" s="300"/>
      <c r="B27" s="117" t="s">
        <v>494</v>
      </c>
      <c r="C27" s="126"/>
      <c r="D27" s="151">
        <f>(628+32)-O82-O105</f>
        <v>492.75</v>
      </c>
      <c r="E27" s="110" t="s">
        <v>17</v>
      </c>
      <c r="F27" s="441"/>
      <c r="G27" s="304"/>
      <c r="H27" s="156"/>
      <c r="I27" s="304"/>
      <c r="J27" s="305"/>
      <c r="K27" s="300"/>
      <c r="L27" s="645">
        <v>985.5</v>
      </c>
    </row>
    <row r="28" spans="1:14" x14ac:dyDescent="0.3">
      <c r="A28" s="300"/>
      <c r="B28" s="117" t="s">
        <v>560</v>
      </c>
      <c r="C28" s="126"/>
      <c r="D28" s="151">
        <v>492.75</v>
      </c>
      <c r="E28" s="110" t="s">
        <v>17</v>
      </c>
      <c r="F28" s="441"/>
      <c r="G28" s="304"/>
      <c r="H28" s="156"/>
      <c r="I28" s="304"/>
      <c r="J28" s="305"/>
      <c r="K28" s="300"/>
    </row>
    <row r="29" spans="1:14" x14ac:dyDescent="0.3">
      <c r="A29" s="300"/>
      <c r="B29" s="117" t="s">
        <v>556</v>
      </c>
      <c r="C29" s="126"/>
      <c r="D29" s="151">
        <f>D28</f>
        <v>492.75</v>
      </c>
      <c r="E29" s="110" t="s">
        <v>17</v>
      </c>
      <c r="F29" s="441"/>
      <c r="G29" s="304"/>
      <c r="H29" s="156"/>
      <c r="I29" s="304"/>
      <c r="J29" s="305"/>
      <c r="K29" s="300"/>
    </row>
    <row r="30" spans="1:14" x14ac:dyDescent="0.3">
      <c r="A30" s="300"/>
      <c r="B30" s="117" t="s">
        <v>620</v>
      </c>
      <c r="C30" s="126"/>
      <c r="D30" s="151">
        <f>L27-D29</f>
        <v>492.75</v>
      </c>
      <c r="E30" s="110" t="s">
        <v>17</v>
      </c>
      <c r="F30" s="441"/>
      <c r="G30" s="304"/>
      <c r="H30" s="156"/>
      <c r="I30" s="304"/>
      <c r="J30" s="305"/>
      <c r="K30" s="300"/>
      <c r="L30" s="645" t="s">
        <v>637</v>
      </c>
      <c r="M30" s="692">
        <v>0.67200000000000004</v>
      </c>
      <c r="N30" s="368" t="s">
        <v>120</v>
      </c>
    </row>
    <row r="31" spans="1:14" x14ac:dyDescent="0.3">
      <c r="A31" s="300"/>
      <c r="B31" s="117" t="s">
        <v>557</v>
      </c>
      <c r="C31" s="212"/>
      <c r="D31" s="151">
        <f>(D27*2)</f>
        <v>985.5</v>
      </c>
      <c r="E31" s="110" t="s">
        <v>17</v>
      </c>
      <c r="F31" s="441"/>
      <c r="G31" s="304"/>
      <c r="H31" s="156"/>
      <c r="I31" s="304"/>
      <c r="J31" s="305"/>
      <c r="K31" s="300"/>
    </row>
    <row r="32" spans="1:14" x14ac:dyDescent="0.3">
      <c r="A32" s="309"/>
      <c r="B32" s="117" t="s">
        <v>558</v>
      </c>
      <c r="C32" s="212"/>
      <c r="D32" s="151">
        <f>D31</f>
        <v>985.5</v>
      </c>
      <c r="E32" s="110" t="s">
        <v>17</v>
      </c>
      <c r="F32" s="205"/>
      <c r="G32" s="310"/>
      <c r="H32" s="207"/>
      <c r="I32" s="310"/>
      <c r="J32" s="311"/>
      <c r="K32" s="312"/>
    </row>
    <row r="33" spans="1:11" x14ac:dyDescent="0.3">
      <c r="A33" s="309"/>
      <c r="B33" s="117" t="s">
        <v>460</v>
      </c>
      <c r="C33" s="212"/>
      <c r="D33" s="151"/>
      <c r="E33" s="110" t="s">
        <v>17</v>
      </c>
      <c r="F33" s="205"/>
      <c r="G33" s="310"/>
      <c r="H33" s="207"/>
      <c r="I33" s="310"/>
      <c r="J33" s="311"/>
      <c r="K33" s="312"/>
    </row>
    <row r="34" spans="1:11" x14ac:dyDescent="0.3">
      <c r="A34" s="309"/>
      <c r="B34" s="117" t="s">
        <v>559</v>
      </c>
      <c r="C34" s="212"/>
      <c r="D34" s="151">
        <v>24</v>
      </c>
      <c r="E34" s="110" t="s">
        <v>17</v>
      </c>
      <c r="F34" s="205"/>
      <c r="G34" s="310"/>
      <c r="H34" s="207"/>
      <c r="I34" s="310"/>
      <c r="J34" s="311"/>
      <c r="K34" s="312"/>
    </row>
    <row r="35" spans="1:11" x14ac:dyDescent="0.3">
      <c r="A35" s="309"/>
      <c r="B35" s="117" t="s">
        <v>459</v>
      </c>
      <c r="C35" s="212"/>
      <c r="D35" s="151">
        <v>24</v>
      </c>
      <c r="E35" s="110" t="s">
        <v>17</v>
      </c>
      <c r="F35" s="205"/>
      <c r="G35" s="310"/>
      <c r="H35" s="207"/>
      <c r="I35" s="310"/>
      <c r="J35" s="311"/>
      <c r="K35" s="312"/>
    </row>
    <row r="36" spans="1:11" x14ac:dyDescent="0.3">
      <c r="A36" s="309"/>
      <c r="B36" s="117" t="s">
        <v>411</v>
      </c>
      <c r="C36" s="212"/>
      <c r="D36" s="151">
        <v>24</v>
      </c>
      <c r="E36" s="110" t="s">
        <v>17</v>
      </c>
      <c r="F36" s="205"/>
      <c r="G36" s="310"/>
      <c r="H36" s="207"/>
      <c r="I36" s="310"/>
      <c r="J36" s="311"/>
      <c r="K36" s="312"/>
    </row>
    <row r="37" spans="1:11" x14ac:dyDescent="0.3">
      <c r="A37" s="309"/>
      <c r="B37" s="276" t="s">
        <v>461</v>
      </c>
      <c r="C37" s="212"/>
      <c r="D37" s="151"/>
      <c r="E37" s="110"/>
      <c r="F37" s="205"/>
      <c r="G37" s="310"/>
      <c r="H37" s="207"/>
      <c r="I37" s="310"/>
      <c r="J37" s="311"/>
      <c r="K37" s="312"/>
    </row>
    <row r="38" spans="1:11" x14ac:dyDescent="0.3">
      <c r="A38" s="309"/>
      <c r="B38" s="117" t="s">
        <v>462</v>
      </c>
      <c r="C38" s="212"/>
      <c r="D38" s="151">
        <v>1.3</v>
      </c>
      <c r="E38" s="110" t="s">
        <v>57</v>
      </c>
      <c r="F38" s="687"/>
      <c r="G38" s="310"/>
      <c r="H38" s="207"/>
      <c r="I38" s="310"/>
      <c r="J38" s="311"/>
      <c r="K38" s="312"/>
    </row>
    <row r="39" spans="1:11" x14ac:dyDescent="0.3">
      <c r="A39" s="309"/>
      <c r="B39" s="117" t="s">
        <v>463</v>
      </c>
      <c r="C39" s="212"/>
      <c r="D39" s="151">
        <v>1</v>
      </c>
      <c r="E39" s="110" t="s">
        <v>46</v>
      </c>
      <c r="F39" s="205"/>
      <c r="G39" s="310"/>
      <c r="H39" s="207"/>
      <c r="I39" s="310"/>
      <c r="J39" s="311"/>
      <c r="K39" s="312"/>
    </row>
    <row r="40" spans="1:11" x14ac:dyDescent="0.3">
      <c r="A40" s="309"/>
      <c r="B40" s="117" t="s">
        <v>165</v>
      </c>
      <c r="C40" s="212"/>
      <c r="D40" s="151">
        <v>1</v>
      </c>
      <c r="E40" s="110" t="s">
        <v>46</v>
      </c>
      <c r="F40" s="205"/>
      <c r="G40" s="310"/>
      <c r="H40" s="207"/>
      <c r="I40" s="310"/>
      <c r="J40" s="311"/>
      <c r="K40" s="312"/>
    </row>
    <row r="41" spans="1:11" x14ac:dyDescent="0.3">
      <c r="A41" s="309"/>
      <c r="B41" s="117" t="s">
        <v>464</v>
      </c>
      <c r="C41" s="212"/>
      <c r="D41" s="151">
        <v>1</v>
      </c>
      <c r="E41" s="110" t="s">
        <v>46</v>
      </c>
      <c r="F41" s="205"/>
      <c r="G41" s="310"/>
      <c r="H41" s="207"/>
      <c r="I41" s="310"/>
      <c r="J41" s="311"/>
      <c r="K41" s="312"/>
    </row>
    <row r="42" spans="1:11" x14ac:dyDescent="0.3">
      <c r="A42" s="309"/>
      <c r="B42" s="117" t="s">
        <v>465</v>
      </c>
      <c r="C42" s="212"/>
      <c r="D42" s="151">
        <v>1</v>
      </c>
      <c r="E42" s="110" t="s">
        <v>46</v>
      </c>
      <c r="F42" s="205"/>
      <c r="G42" s="310"/>
      <c r="H42" s="207"/>
      <c r="I42" s="310"/>
      <c r="J42" s="311"/>
      <c r="K42" s="312"/>
    </row>
    <row r="43" spans="1:11" x14ac:dyDescent="0.3">
      <c r="A43" s="309"/>
      <c r="B43" s="117" t="s">
        <v>62</v>
      </c>
      <c r="C43" s="212"/>
      <c r="D43" s="151">
        <v>1</v>
      </c>
      <c r="E43" s="110" t="s">
        <v>46</v>
      </c>
      <c r="F43" s="205"/>
      <c r="G43" s="310"/>
      <c r="H43" s="207"/>
      <c r="I43" s="310"/>
      <c r="J43" s="311"/>
      <c r="K43" s="312"/>
    </row>
    <row r="44" spans="1:11" x14ac:dyDescent="0.3">
      <c r="A44" s="309"/>
      <c r="B44" s="117" t="s">
        <v>466</v>
      </c>
      <c r="C44" s="212"/>
      <c r="D44" s="151">
        <v>1</v>
      </c>
      <c r="E44" s="110" t="s">
        <v>46</v>
      </c>
      <c r="F44" s="205"/>
      <c r="G44" s="310"/>
      <c r="H44" s="207"/>
      <c r="I44" s="310"/>
      <c r="J44" s="311"/>
      <c r="K44" s="312"/>
    </row>
    <row r="45" spans="1:11" x14ac:dyDescent="0.3">
      <c r="A45" s="309"/>
      <c r="B45" s="117" t="s">
        <v>467</v>
      </c>
      <c r="C45" s="212"/>
      <c r="D45" s="151">
        <v>1</v>
      </c>
      <c r="E45" s="110" t="s">
        <v>46</v>
      </c>
      <c r="F45" s="205"/>
      <c r="G45" s="310"/>
      <c r="H45" s="207"/>
      <c r="I45" s="310"/>
      <c r="J45" s="311"/>
      <c r="K45" s="312"/>
    </row>
    <row r="46" spans="1:11" x14ac:dyDescent="0.3">
      <c r="A46" s="309"/>
      <c r="B46" s="117" t="s">
        <v>166</v>
      </c>
      <c r="C46" s="212"/>
      <c r="D46" s="151">
        <v>1</v>
      </c>
      <c r="E46" s="110" t="s">
        <v>46</v>
      </c>
      <c r="F46" s="205"/>
      <c r="G46" s="310"/>
      <c r="H46" s="207"/>
      <c r="I46" s="310"/>
      <c r="J46" s="311"/>
      <c r="K46" s="312"/>
    </row>
    <row r="47" spans="1:11" x14ac:dyDescent="0.3">
      <c r="A47" s="309"/>
      <c r="B47" s="117" t="s">
        <v>468</v>
      </c>
      <c r="C47" s="212"/>
      <c r="D47" s="151">
        <v>1</v>
      </c>
      <c r="E47" s="110" t="s">
        <v>46</v>
      </c>
      <c r="F47" s="205"/>
      <c r="G47" s="310"/>
      <c r="H47" s="207"/>
      <c r="I47" s="310"/>
      <c r="J47" s="311"/>
      <c r="K47" s="312"/>
    </row>
    <row r="48" spans="1:11" x14ac:dyDescent="0.3">
      <c r="A48" s="309"/>
      <c r="B48" s="117" t="s">
        <v>469</v>
      </c>
      <c r="C48" s="212"/>
      <c r="D48" s="151">
        <v>1</v>
      </c>
      <c r="E48" s="110" t="s">
        <v>46</v>
      </c>
      <c r="F48" s="205"/>
      <c r="G48" s="310"/>
      <c r="H48" s="207"/>
      <c r="I48" s="310"/>
      <c r="J48" s="311"/>
      <c r="K48" s="312"/>
    </row>
    <row r="49" spans="1:15" x14ac:dyDescent="0.3">
      <c r="A49" s="309"/>
      <c r="B49" s="117" t="s">
        <v>376</v>
      </c>
      <c r="C49" s="212"/>
      <c r="D49" s="151">
        <v>1</v>
      </c>
      <c r="E49" s="110" t="s">
        <v>46</v>
      </c>
      <c r="F49" s="205"/>
      <c r="G49" s="310"/>
      <c r="H49" s="207"/>
      <c r="I49" s="310"/>
      <c r="J49" s="311"/>
      <c r="K49" s="312"/>
    </row>
    <row r="50" spans="1:15" x14ac:dyDescent="0.3">
      <c r="A50" s="309"/>
      <c r="B50" s="117" t="s">
        <v>470</v>
      </c>
      <c r="C50" s="212"/>
      <c r="D50" s="151">
        <v>4</v>
      </c>
      <c r="E50" s="110" t="s">
        <v>46</v>
      </c>
      <c r="F50" s="205"/>
      <c r="G50" s="310"/>
      <c r="H50" s="207"/>
      <c r="I50" s="310"/>
      <c r="J50" s="311"/>
      <c r="K50" s="312"/>
    </row>
    <row r="51" spans="1:15" x14ac:dyDescent="0.3">
      <c r="A51" s="309"/>
      <c r="B51" s="117" t="s">
        <v>65</v>
      </c>
      <c r="C51" s="212"/>
      <c r="D51" s="151">
        <v>4</v>
      </c>
      <c r="E51" s="110" t="s">
        <v>66</v>
      </c>
      <c r="F51" s="205"/>
      <c r="G51" s="310"/>
      <c r="H51" s="207"/>
      <c r="I51" s="310"/>
      <c r="J51" s="311"/>
      <c r="K51" s="312"/>
    </row>
    <row r="52" spans="1:15" x14ac:dyDescent="0.3">
      <c r="A52" s="309"/>
      <c r="B52" s="117" t="s">
        <v>472</v>
      </c>
      <c r="C52" s="212"/>
      <c r="D52" s="151">
        <v>2</v>
      </c>
      <c r="E52" s="110" t="s">
        <v>66</v>
      </c>
      <c r="F52" s="205"/>
      <c r="G52" s="310"/>
      <c r="H52" s="207"/>
      <c r="I52" s="310"/>
      <c r="J52" s="311"/>
      <c r="K52" s="312"/>
    </row>
    <row r="53" spans="1:15" x14ac:dyDescent="0.3">
      <c r="A53" s="309"/>
      <c r="B53" s="117" t="s">
        <v>68</v>
      </c>
      <c r="C53" s="212"/>
      <c r="D53" s="151">
        <v>1</v>
      </c>
      <c r="E53" s="110" t="s">
        <v>66</v>
      </c>
      <c r="F53" s="205"/>
      <c r="G53" s="310"/>
      <c r="H53" s="207"/>
      <c r="I53" s="310"/>
      <c r="J53" s="311"/>
      <c r="K53" s="312"/>
    </row>
    <row r="54" spans="1:15" x14ac:dyDescent="0.3">
      <c r="A54" s="309"/>
      <c r="B54" s="117" t="s">
        <v>474</v>
      </c>
      <c r="C54" s="212"/>
      <c r="D54" s="151">
        <v>1</v>
      </c>
      <c r="E54" s="110" t="s">
        <v>46</v>
      </c>
      <c r="F54" s="205"/>
      <c r="G54" s="310"/>
      <c r="H54" s="207"/>
      <c r="I54" s="310"/>
      <c r="J54" s="311"/>
      <c r="K54" s="312"/>
    </row>
    <row r="55" spans="1:15" x14ac:dyDescent="0.3">
      <c r="A55" s="309"/>
      <c r="B55" s="117" t="s">
        <v>473</v>
      </c>
      <c r="C55" s="212"/>
      <c r="D55" s="151">
        <v>1</v>
      </c>
      <c r="E55" s="110" t="s">
        <v>46</v>
      </c>
      <c r="F55" s="205"/>
      <c r="G55" s="310"/>
      <c r="H55" s="207"/>
      <c r="I55" s="310"/>
      <c r="J55" s="311"/>
      <c r="K55" s="312"/>
    </row>
    <row r="56" spans="1:15" x14ac:dyDescent="0.3">
      <c r="A56" s="309"/>
      <c r="B56" s="117"/>
      <c r="C56" s="212"/>
      <c r="D56" s="151"/>
      <c r="E56" s="110"/>
      <c r="F56" s="205"/>
      <c r="G56" s="310"/>
      <c r="H56" s="207"/>
      <c r="I56" s="310"/>
      <c r="J56" s="311"/>
      <c r="K56" s="312"/>
    </row>
    <row r="57" spans="1:15" x14ac:dyDescent="0.3">
      <c r="A57" s="309"/>
      <c r="B57" s="637" t="s">
        <v>412</v>
      </c>
      <c r="C57" s="525"/>
      <c r="D57" s="205"/>
      <c r="E57" s="302"/>
      <c r="F57" s="205"/>
      <c r="G57" s="310"/>
      <c r="H57" s="207"/>
      <c r="I57" s="440"/>
      <c r="J57" s="311"/>
      <c r="K57" s="312"/>
      <c r="L57" s="645" t="s">
        <v>478</v>
      </c>
      <c r="M57" s="645" t="s">
        <v>479</v>
      </c>
      <c r="N57" s="368" t="s">
        <v>481</v>
      </c>
      <c r="O57" s="167" t="s">
        <v>482</v>
      </c>
    </row>
    <row r="58" spans="1:15" x14ac:dyDescent="0.3">
      <c r="A58" s="634"/>
      <c r="B58" s="634" t="s">
        <v>414</v>
      </c>
      <c r="C58" s="212"/>
      <c r="D58" s="450">
        <v>16</v>
      </c>
      <c r="E58" s="638" t="s">
        <v>46</v>
      </c>
      <c r="F58" s="450"/>
      <c r="G58" s="310"/>
      <c r="H58" s="450"/>
      <c r="I58" s="440"/>
      <c r="J58" s="311"/>
      <c r="K58" s="635"/>
      <c r="L58" s="645">
        <v>1.1000000000000001</v>
      </c>
      <c r="M58" s="645">
        <v>2.8</v>
      </c>
      <c r="N58" s="368">
        <f>ROUNDDOWN(L58*M58,2)</f>
        <v>3.08</v>
      </c>
      <c r="O58" s="529">
        <f>D58*N58</f>
        <v>49.28</v>
      </c>
    </row>
    <row r="59" spans="1:15" hidden="1" x14ac:dyDescent="0.3">
      <c r="A59" s="634"/>
      <c r="B59" s="634" t="s">
        <v>415</v>
      </c>
      <c r="C59" s="212"/>
      <c r="D59" s="450"/>
      <c r="E59" s="638" t="s">
        <v>46</v>
      </c>
      <c r="F59" s="450"/>
      <c r="G59" s="310"/>
      <c r="H59" s="450"/>
      <c r="I59" s="440"/>
      <c r="J59" s="311"/>
      <c r="K59" s="635"/>
      <c r="L59" s="645">
        <v>1.22</v>
      </c>
      <c r="M59" s="645">
        <v>2.8</v>
      </c>
      <c r="N59" s="368">
        <f t="shared" ref="N59:N104" si="0">ROUNDDOWN(L59*M59,2)</f>
        <v>3.41</v>
      </c>
      <c r="O59" s="529">
        <f t="shared" ref="O59:O62" si="1">D59*N59</f>
        <v>0</v>
      </c>
    </row>
    <row r="60" spans="1:15" hidden="1" x14ac:dyDescent="0.3">
      <c r="A60" s="634"/>
      <c r="B60" s="634" t="s">
        <v>416</v>
      </c>
      <c r="C60" s="212"/>
      <c r="D60" s="450"/>
      <c r="E60" s="638" t="s">
        <v>46</v>
      </c>
      <c r="F60" s="450"/>
      <c r="G60" s="310"/>
      <c r="H60" s="450"/>
      <c r="I60" s="440"/>
      <c r="J60" s="311"/>
      <c r="K60" s="635"/>
      <c r="L60" s="645">
        <v>1.22</v>
      </c>
      <c r="M60" s="645">
        <v>2.8</v>
      </c>
      <c r="N60" s="368">
        <f t="shared" si="0"/>
        <v>3.41</v>
      </c>
      <c r="O60" s="529">
        <f t="shared" si="1"/>
        <v>0</v>
      </c>
    </row>
    <row r="61" spans="1:15" x14ac:dyDescent="0.3">
      <c r="A61" s="634"/>
      <c r="B61" s="634" t="s">
        <v>417</v>
      </c>
      <c r="C61" s="212"/>
      <c r="D61" s="450">
        <v>4</v>
      </c>
      <c r="E61" s="638" t="s">
        <v>46</v>
      </c>
      <c r="F61" s="450"/>
      <c r="G61" s="310"/>
      <c r="H61" s="450"/>
      <c r="I61" s="440"/>
      <c r="J61" s="311"/>
      <c r="K61" s="635"/>
      <c r="L61" s="645">
        <v>1.1499999999999999</v>
      </c>
      <c r="M61" s="645">
        <v>2.75</v>
      </c>
      <c r="N61" s="368">
        <f t="shared" si="0"/>
        <v>3.16</v>
      </c>
      <c r="O61" s="529">
        <f t="shared" si="1"/>
        <v>12.64</v>
      </c>
    </row>
    <row r="62" spans="1:15" x14ac:dyDescent="0.3">
      <c r="A62" s="634"/>
      <c r="B62" s="634" t="s">
        <v>413</v>
      </c>
      <c r="C62" s="212"/>
      <c r="D62" s="450">
        <v>1</v>
      </c>
      <c r="E62" s="638" t="s">
        <v>46</v>
      </c>
      <c r="F62" s="450"/>
      <c r="G62" s="310"/>
      <c r="H62" s="450"/>
      <c r="I62" s="440"/>
      <c r="J62" s="311"/>
      <c r="K62" s="635"/>
      <c r="L62" s="645">
        <v>1.22</v>
      </c>
      <c r="M62" s="645">
        <v>2.82</v>
      </c>
      <c r="N62" s="368">
        <f t="shared" si="0"/>
        <v>3.44</v>
      </c>
      <c r="O62" s="529">
        <f t="shared" si="1"/>
        <v>3.44</v>
      </c>
    </row>
    <row r="63" spans="1:15" hidden="1" x14ac:dyDescent="0.3">
      <c r="A63" s="634"/>
      <c r="B63" s="634" t="s">
        <v>418</v>
      </c>
      <c r="C63" s="212"/>
      <c r="D63" s="450"/>
      <c r="E63" s="638" t="s">
        <v>46</v>
      </c>
      <c r="F63" s="450"/>
      <c r="G63" s="310"/>
      <c r="H63" s="450"/>
      <c r="I63" s="440"/>
      <c r="J63" s="311"/>
      <c r="K63" s="635"/>
      <c r="L63" s="645">
        <v>1.2</v>
      </c>
      <c r="M63" s="645">
        <v>2.8</v>
      </c>
      <c r="N63" s="368">
        <f t="shared" si="0"/>
        <v>3.36</v>
      </c>
    </row>
    <row r="64" spans="1:15" hidden="1" x14ac:dyDescent="0.3">
      <c r="A64" s="634"/>
      <c r="B64" s="634" t="s">
        <v>419</v>
      </c>
      <c r="C64" s="212"/>
      <c r="D64" s="450"/>
      <c r="E64" s="638" t="s">
        <v>46</v>
      </c>
      <c r="F64" s="450"/>
      <c r="G64" s="310"/>
      <c r="H64" s="450"/>
      <c r="I64" s="440"/>
      <c r="J64" s="311"/>
      <c r="K64" s="635"/>
      <c r="L64" s="645">
        <v>1.1000000000000001</v>
      </c>
      <c r="M64" s="645">
        <v>2.0499999999999998</v>
      </c>
      <c r="N64" s="368">
        <f t="shared" si="0"/>
        <v>2.25</v>
      </c>
    </row>
    <row r="65" spans="1:14" hidden="1" x14ac:dyDescent="0.3">
      <c r="A65" s="634"/>
      <c r="B65" s="634" t="s">
        <v>420</v>
      </c>
      <c r="C65" s="212"/>
      <c r="D65" s="450"/>
      <c r="E65" s="638" t="s">
        <v>46</v>
      </c>
      <c r="F65" s="450"/>
      <c r="G65" s="310"/>
      <c r="H65" s="450"/>
      <c r="I65" s="440"/>
      <c r="J65" s="311"/>
      <c r="K65" s="635"/>
      <c r="L65" s="645">
        <v>1.02</v>
      </c>
      <c r="M65" s="645">
        <v>2.0499999999999998</v>
      </c>
      <c r="N65" s="368">
        <f t="shared" si="0"/>
        <v>2.09</v>
      </c>
    </row>
    <row r="66" spans="1:14" hidden="1" x14ac:dyDescent="0.3">
      <c r="A66" s="634"/>
      <c r="B66" s="634" t="s">
        <v>421</v>
      </c>
      <c r="C66" s="212"/>
      <c r="D66" s="450"/>
      <c r="E66" s="638" t="s">
        <v>46</v>
      </c>
      <c r="F66" s="450"/>
      <c r="G66" s="310"/>
      <c r="H66" s="450"/>
      <c r="I66" s="440"/>
      <c r="J66" s="311"/>
      <c r="K66" s="635"/>
      <c r="L66" s="645">
        <v>1.1000000000000001</v>
      </c>
      <c r="M66" s="645">
        <v>1.9</v>
      </c>
      <c r="N66" s="368">
        <f t="shared" si="0"/>
        <v>2.09</v>
      </c>
    </row>
    <row r="67" spans="1:14" hidden="1" x14ac:dyDescent="0.3">
      <c r="A67" s="634"/>
      <c r="B67" s="634" t="s">
        <v>422</v>
      </c>
      <c r="C67" s="212"/>
      <c r="D67" s="450"/>
      <c r="E67" s="638" t="s">
        <v>46</v>
      </c>
      <c r="F67" s="450"/>
      <c r="G67" s="310"/>
      <c r="H67" s="450"/>
      <c r="I67" s="440"/>
      <c r="J67" s="311"/>
      <c r="K67" s="635"/>
      <c r="L67" s="645">
        <v>0.87</v>
      </c>
      <c r="M67" s="645">
        <v>1.85</v>
      </c>
      <c r="N67" s="368">
        <f t="shared" si="0"/>
        <v>1.6</v>
      </c>
    </row>
    <row r="68" spans="1:14" hidden="1" x14ac:dyDescent="0.3">
      <c r="A68" s="634"/>
      <c r="B68" s="634" t="s">
        <v>423</v>
      </c>
      <c r="C68" s="212"/>
      <c r="D68" s="450"/>
      <c r="E68" s="638" t="s">
        <v>46</v>
      </c>
      <c r="F68" s="450"/>
      <c r="G68" s="310"/>
      <c r="H68" s="450"/>
      <c r="I68" s="440"/>
      <c r="J68" s="311"/>
      <c r="K68" s="635"/>
      <c r="L68" s="645">
        <v>0.85</v>
      </c>
      <c r="M68" s="645">
        <v>1.95</v>
      </c>
      <c r="N68" s="368">
        <f t="shared" si="0"/>
        <v>1.65</v>
      </c>
    </row>
    <row r="69" spans="1:14" hidden="1" x14ac:dyDescent="0.3">
      <c r="A69" s="634"/>
      <c r="B69" s="634" t="s">
        <v>424</v>
      </c>
      <c r="C69" s="212"/>
      <c r="D69" s="450"/>
      <c r="E69" s="638" t="s">
        <v>46</v>
      </c>
      <c r="F69" s="450"/>
      <c r="G69" s="310"/>
      <c r="H69" s="450"/>
      <c r="I69" s="440"/>
      <c r="J69" s="311"/>
      <c r="K69" s="635"/>
      <c r="L69" s="645">
        <v>1.2</v>
      </c>
      <c r="M69" s="645">
        <v>2.8</v>
      </c>
      <c r="N69" s="368">
        <f t="shared" si="0"/>
        <v>3.36</v>
      </c>
    </row>
    <row r="70" spans="1:14" hidden="1" x14ac:dyDescent="0.3">
      <c r="A70" s="634"/>
      <c r="B70" s="634" t="s">
        <v>425</v>
      </c>
      <c r="C70" s="212"/>
      <c r="D70" s="450"/>
      <c r="E70" s="638" t="s">
        <v>46</v>
      </c>
      <c r="F70" s="450"/>
      <c r="G70" s="310"/>
      <c r="H70" s="450"/>
      <c r="I70" s="440"/>
      <c r="J70" s="311"/>
      <c r="K70" s="635"/>
      <c r="L70" s="645">
        <v>0.76</v>
      </c>
      <c r="M70" s="645">
        <v>2.2000000000000002</v>
      </c>
      <c r="N70" s="368">
        <f t="shared" si="0"/>
        <v>1.67</v>
      </c>
    </row>
    <row r="71" spans="1:14" hidden="1" x14ac:dyDescent="0.3">
      <c r="A71" s="634"/>
      <c r="B71" s="634" t="s">
        <v>426</v>
      </c>
      <c r="C71" s="212"/>
      <c r="D71" s="450"/>
      <c r="E71" s="638" t="s">
        <v>46</v>
      </c>
      <c r="F71" s="450"/>
      <c r="G71" s="310"/>
      <c r="H71" s="450"/>
      <c r="I71" s="440"/>
      <c r="J71" s="311"/>
      <c r="K71" s="635"/>
      <c r="L71" s="645">
        <v>0.78</v>
      </c>
      <c r="M71" s="645">
        <v>2.1</v>
      </c>
      <c r="N71" s="368">
        <f t="shared" si="0"/>
        <v>1.63</v>
      </c>
    </row>
    <row r="72" spans="1:14" hidden="1" x14ac:dyDescent="0.3">
      <c r="A72" s="634"/>
      <c r="B72" s="634" t="s">
        <v>427</v>
      </c>
      <c r="C72" s="212"/>
      <c r="D72" s="450"/>
      <c r="E72" s="638" t="s">
        <v>46</v>
      </c>
      <c r="F72" s="450"/>
      <c r="G72" s="310"/>
      <c r="H72" s="450"/>
      <c r="I72" s="440"/>
      <c r="J72" s="311"/>
      <c r="K72" s="635"/>
      <c r="L72" s="645">
        <v>0.75</v>
      </c>
      <c r="M72" s="645">
        <v>2.5</v>
      </c>
      <c r="N72" s="368">
        <f t="shared" si="0"/>
        <v>1.87</v>
      </c>
    </row>
    <row r="73" spans="1:14" hidden="1" x14ac:dyDescent="0.3">
      <c r="A73" s="634"/>
      <c r="B73" s="634" t="s">
        <v>428</v>
      </c>
      <c r="C73" s="212"/>
      <c r="D73" s="450"/>
      <c r="E73" s="638" t="s">
        <v>46</v>
      </c>
      <c r="F73" s="450"/>
      <c r="G73" s="310"/>
      <c r="H73" s="450"/>
      <c r="I73" s="440"/>
      <c r="J73" s="311"/>
      <c r="K73" s="635"/>
      <c r="L73" s="645">
        <v>0.65</v>
      </c>
      <c r="M73" s="645">
        <v>2</v>
      </c>
      <c r="N73" s="368">
        <f t="shared" si="0"/>
        <v>1.3</v>
      </c>
    </row>
    <row r="74" spans="1:14" hidden="1" x14ac:dyDescent="0.3">
      <c r="A74" s="634"/>
      <c r="B74" s="634" t="s">
        <v>429</v>
      </c>
      <c r="C74" s="212"/>
      <c r="D74" s="450"/>
      <c r="E74" s="638" t="s">
        <v>46</v>
      </c>
      <c r="F74" s="450"/>
      <c r="G74" s="310"/>
      <c r="H74" s="450"/>
      <c r="I74" s="440"/>
      <c r="J74" s="311"/>
      <c r="K74" s="635"/>
      <c r="L74" s="645">
        <v>0.82</v>
      </c>
      <c r="M74" s="645">
        <v>1.8</v>
      </c>
      <c r="N74" s="368">
        <f t="shared" si="0"/>
        <v>1.47</v>
      </c>
    </row>
    <row r="75" spans="1:14" hidden="1" x14ac:dyDescent="0.3">
      <c r="A75" s="634"/>
      <c r="B75" s="634" t="s">
        <v>430</v>
      </c>
      <c r="C75" s="212"/>
      <c r="D75" s="450"/>
      <c r="E75" s="638" t="s">
        <v>46</v>
      </c>
      <c r="F75" s="450"/>
      <c r="G75" s="310"/>
      <c r="H75" s="450"/>
      <c r="I75" s="440"/>
      <c r="J75" s="311"/>
      <c r="K75" s="635"/>
      <c r="L75" s="645">
        <v>0.68</v>
      </c>
      <c r="M75" s="645">
        <v>1.8</v>
      </c>
      <c r="N75" s="368">
        <f t="shared" si="0"/>
        <v>1.22</v>
      </c>
    </row>
    <row r="76" spans="1:14" hidden="1" x14ac:dyDescent="0.3">
      <c r="A76" s="634"/>
      <c r="B76" s="634" t="s">
        <v>431</v>
      </c>
      <c r="C76" s="212"/>
      <c r="D76" s="450"/>
      <c r="E76" s="638" t="s">
        <v>46</v>
      </c>
      <c r="F76" s="450"/>
      <c r="G76" s="310"/>
      <c r="H76" s="450"/>
      <c r="I76" s="440"/>
      <c r="J76" s="311"/>
      <c r="K76" s="635"/>
      <c r="L76" s="645">
        <v>4.05</v>
      </c>
      <c r="M76" s="645">
        <v>2.96</v>
      </c>
      <c r="N76" s="368">
        <f t="shared" si="0"/>
        <v>11.98</v>
      </c>
    </row>
    <row r="77" spans="1:14" hidden="1" x14ac:dyDescent="0.3">
      <c r="A77" s="634"/>
      <c r="B77" s="634" t="s">
        <v>432</v>
      </c>
      <c r="C77" s="212"/>
      <c r="D77" s="450"/>
      <c r="E77" s="638" t="s">
        <v>46</v>
      </c>
      <c r="F77" s="450"/>
      <c r="G77" s="310"/>
      <c r="H77" s="450"/>
      <c r="I77" s="440"/>
      <c r="J77" s="311"/>
      <c r="K77" s="635"/>
      <c r="L77" s="645">
        <v>4</v>
      </c>
      <c r="M77" s="645">
        <v>3.2</v>
      </c>
      <c r="N77" s="368">
        <f t="shared" si="0"/>
        <v>12.8</v>
      </c>
    </row>
    <row r="78" spans="1:14" hidden="1" x14ac:dyDescent="0.3">
      <c r="A78" s="634"/>
      <c r="B78" s="634" t="s">
        <v>433</v>
      </c>
      <c r="C78" s="212"/>
      <c r="D78" s="450"/>
      <c r="E78" s="638" t="s">
        <v>46</v>
      </c>
      <c r="F78" s="450"/>
      <c r="G78" s="310"/>
      <c r="H78" s="450"/>
      <c r="I78" s="440"/>
      <c r="J78" s="311"/>
      <c r="K78" s="635"/>
      <c r="L78" s="645">
        <f>(2.2+3.93)/2</f>
        <v>3.0650000000000004</v>
      </c>
      <c r="M78" s="645">
        <v>3.46</v>
      </c>
      <c r="N78" s="368">
        <f t="shared" si="0"/>
        <v>10.6</v>
      </c>
    </row>
    <row r="79" spans="1:14" hidden="1" x14ac:dyDescent="0.3">
      <c r="A79" s="634"/>
      <c r="B79" s="634" t="s">
        <v>434</v>
      </c>
      <c r="C79" s="212"/>
      <c r="D79" s="450"/>
      <c r="E79" s="638" t="s">
        <v>46</v>
      </c>
      <c r="F79" s="450"/>
      <c r="G79" s="310"/>
      <c r="H79" s="450"/>
      <c r="I79" s="440"/>
      <c r="J79" s="311"/>
      <c r="K79" s="635"/>
      <c r="L79" s="645">
        <f>(2.3+3.87)/2</f>
        <v>3.085</v>
      </c>
      <c r="M79" s="645">
        <v>3.5</v>
      </c>
      <c r="N79" s="368">
        <f t="shared" si="0"/>
        <v>10.79</v>
      </c>
    </row>
    <row r="80" spans="1:14" hidden="1" x14ac:dyDescent="0.3">
      <c r="A80" s="634"/>
      <c r="B80" s="634" t="s">
        <v>435</v>
      </c>
      <c r="C80" s="212"/>
      <c r="D80" s="450"/>
      <c r="E80" s="638" t="s">
        <v>46</v>
      </c>
      <c r="F80" s="450"/>
      <c r="G80" s="310"/>
      <c r="H80" s="450"/>
      <c r="I80" s="440"/>
      <c r="J80" s="311"/>
      <c r="K80" s="635"/>
      <c r="L80" s="645">
        <v>3.9</v>
      </c>
      <c r="M80" s="645">
        <v>2.02</v>
      </c>
      <c r="N80" s="368">
        <f t="shared" si="0"/>
        <v>7.87</v>
      </c>
    </row>
    <row r="81" spans="1:15" hidden="1" x14ac:dyDescent="0.3">
      <c r="A81" s="634"/>
      <c r="B81" s="634" t="s">
        <v>436</v>
      </c>
      <c r="C81" s="212"/>
      <c r="D81" s="450"/>
      <c r="E81" s="638" t="s">
        <v>46</v>
      </c>
      <c r="F81" s="450"/>
      <c r="G81" s="310"/>
      <c r="H81" s="450"/>
      <c r="I81" s="440"/>
      <c r="J81" s="311"/>
      <c r="K81" s="635"/>
      <c r="L81" s="645">
        <v>3.9</v>
      </c>
      <c r="M81" s="645">
        <v>2.02</v>
      </c>
      <c r="N81" s="368">
        <f t="shared" si="0"/>
        <v>7.87</v>
      </c>
    </row>
    <row r="82" spans="1:15" x14ac:dyDescent="0.3">
      <c r="A82" s="634"/>
      <c r="B82" s="636" t="s">
        <v>437</v>
      </c>
      <c r="C82" s="212"/>
      <c r="D82" s="450"/>
      <c r="E82" s="638"/>
      <c r="F82" s="450"/>
      <c r="G82" s="310"/>
      <c r="H82" s="450"/>
      <c r="I82" s="440"/>
      <c r="J82" s="311"/>
      <c r="K82" s="635"/>
      <c r="N82" s="368">
        <f t="shared" si="0"/>
        <v>0</v>
      </c>
      <c r="O82" s="685">
        <f>SUM(O58:O81)</f>
        <v>65.36</v>
      </c>
    </row>
    <row r="83" spans="1:15" x14ac:dyDescent="0.3">
      <c r="A83" s="634"/>
      <c r="B83" s="634" t="s">
        <v>439</v>
      </c>
      <c r="C83" s="212"/>
      <c r="D83" s="450">
        <v>3</v>
      </c>
      <c r="E83" s="638" t="s">
        <v>46</v>
      </c>
      <c r="F83" s="450"/>
      <c r="G83" s="310"/>
      <c r="H83" s="450"/>
      <c r="I83" s="440"/>
      <c r="J83" s="311"/>
      <c r="K83" s="635"/>
      <c r="L83" s="645">
        <v>3.7</v>
      </c>
      <c r="M83" s="645">
        <v>2.83</v>
      </c>
      <c r="N83" s="368">
        <f t="shared" si="0"/>
        <v>10.47</v>
      </c>
      <c r="O83" s="529">
        <f>D83*N83</f>
        <v>31.410000000000004</v>
      </c>
    </row>
    <row r="84" spans="1:15" hidden="1" x14ac:dyDescent="0.3">
      <c r="A84" s="634"/>
      <c r="B84" s="634" t="s">
        <v>480</v>
      </c>
      <c r="C84" s="212"/>
      <c r="D84" s="450"/>
      <c r="E84" s="638" t="s">
        <v>46</v>
      </c>
      <c r="F84" s="450"/>
      <c r="G84" s="310"/>
      <c r="H84" s="450"/>
      <c r="I84" s="440"/>
      <c r="J84" s="311"/>
      <c r="K84" s="635"/>
      <c r="L84" s="645">
        <v>3.7</v>
      </c>
      <c r="M84" s="645">
        <v>3.6</v>
      </c>
      <c r="N84" s="368">
        <f t="shared" si="0"/>
        <v>13.32</v>
      </c>
      <c r="O84" s="529">
        <f t="shared" ref="O84:O88" si="2">D84*N84</f>
        <v>0</v>
      </c>
    </row>
    <row r="85" spans="1:15" hidden="1" x14ac:dyDescent="0.3">
      <c r="A85" s="634"/>
      <c r="B85" s="634" t="s">
        <v>441</v>
      </c>
      <c r="C85" s="212"/>
      <c r="D85" s="450"/>
      <c r="E85" s="638" t="s">
        <v>46</v>
      </c>
      <c r="F85" s="450"/>
      <c r="G85" s="310"/>
      <c r="H85" s="450"/>
      <c r="I85" s="440"/>
      <c r="J85" s="311"/>
      <c r="K85" s="635"/>
      <c r="L85" s="645">
        <v>1.1000000000000001</v>
      </c>
      <c r="M85" s="645">
        <v>2.85</v>
      </c>
      <c r="N85" s="368">
        <f t="shared" si="0"/>
        <v>3.13</v>
      </c>
      <c r="O85" s="529">
        <f t="shared" si="2"/>
        <v>0</v>
      </c>
    </row>
    <row r="86" spans="1:15" x14ac:dyDescent="0.3">
      <c r="A86" s="634"/>
      <c r="B86" s="634" t="s">
        <v>440</v>
      </c>
      <c r="C86" s="212"/>
      <c r="D86" s="450">
        <v>2</v>
      </c>
      <c r="E86" s="638" t="s">
        <v>46</v>
      </c>
      <c r="F86" s="450"/>
      <c r="G86" s="310"/>
      <c r="H86" s="450"/>
      <c r="I86" s="440"/>
      <c r="J86" s="311"/>
      <c r="K86" s="635"/>
      <c r="L86" s="645">
        <v>3.85</v>
      </c>
      <c r="M86" s="645">
        <v>2.14</v>
      </c>
      <c r="N86" s="368">
        <f t="shared" si="0"/>
        <v>8.23</v>
      </c>
      <c r="O86" s="529">
        <f t="shared" si="2"/>
        <v>16.46</v>
      </c>
    </row>
    <row r="87" spans="1:15" x14ac:dyDescent="0.3">
      <c r="A87" s="634"/>
      <c r="B87" s="634" t="s">
        <v>441</v>
      </c>
      <c r="C87" s="212"/>
      <c r="D87" s="450">
        <v>1</v>
      </c>
      <c r="E87" s="638" t="s">
        <v>46</v>
      </c>
      <c r="F87" s="450"/>
      <c r="G87" s="310"/>
      <c r="H87" s="450"/>
      <c r="I87" s="440"/>
      <c r="J87" s="311"/>
      <c r="K87" s="635"/>
      <c r="L87" s="645">
        <v>3.5</v>
      </c>
      <c r="M87" s="645">
        <v>1.55</v>
      </c>
      <c r="N87" s="368">
        <f t="shared" si="0"/>
        <v>5.42</v>
      </c>
      <c r="O87" s="529">
        <f t="shared" si="2"/>
        <v>5.42</v>
      </c>
    </row>
    <row r="88" spans="1:15" x14ac:dyDescent="0.3">
      <c r="A88" s="634"/>
      <c r="B88" s="634" t="s">
        <v>442</v>
      </c>
      <c r="C88" s="212"/>
      <c r="D88" s="450">
        <v>12</v>
      </c>
      <c r="E88" s="638" t="s">
        <v>46</v>
      </c>
      <c r="F88" s="450"/>
      <c r="G88" s="310"/>
      <c r="H88" s="450"/>
      <c r="I88" s="440"/>
      <c r="J88" s="311"/>
      <c r="K88" s="635"/>
      <c r="L88" s="645">
        <v>3.05</v>
      </c>
      <c r="M88" s="645">
        <v>1.33</v>
      </c>
      <c r="N88" s="368">
        <f t="shared" si="0"/>
        <v>4.05</v>
      </c>
      <c r="O88" s="529">
        <f t="shared" si="2"/>
        <v>48.599999999999994</v>
      </c>
    </row>
    <row r="89" spans="1:15" hidden="1" x14ac:dyDescent="0.3">
      <c r="A89" s="634"/>
      <c r="B89" s="634" t="s">
        <v>443</v>
      </c>
      <c r="C89" s="212"/>
      <c r="D89" s="450"/>
      <c r="E89" s="638" t="s">
        <v>46</v>
      </c>
      <c r="F89" s="450"/>
      <c r="G89" s="310"/>
      <c r="H89" s="450"/>
      <c r="I89" s="440"/>
      <c r="J89" s="311"/>
      <c r="K89" s="635"/>
      <c r="L89" s="645">
        <v>3.5</v>
      </c>
      <c r="M89" s="645">
        <v>1.32</v>
      </c>
      <c r="N89" s="368">
        <f t="shared" si="0"/>
        <v>4.62</v>
      </c>
    </row>
    <row r="90" spans="1:15" hidden="1" x14ac:dyDescent="0.3">
      <c r="A90" s="634"/>
      <c r="B90" s="634" t="s">
        <v>444</v>
      </c>
      <c r="C90" s="212"/>
      <c r="D90" s="450"/>
      <c r="E90" s="638" t="s">
        <v>46</v>
      </c>
      <c r="F90" s="450"/>
      <c r="G90" s="310"/>
      <c r="H90" s="450"/>
      <c r="I90" s="440"/>
      <c r="J90" s="311"/>
      <c r="K90" s="635"/>
      <c r="L90" s="645">
        <v>2.2000000000000002</v>
      </c>
      <c r="M90" s="645">
        <v>1.23</v>
      </c>
      <c r="N90" s="368">
        <f t="shared" si="0"/>
        <v>2.7</v>
      </c>
    </row>
    <row r="91" spans="1:15" hidden="1" x14ac:dyDescent="0.3">
      <c r="A91" s="634"/>
      <c r="B91" s="634" t="s">
        <v>445</v>
      </c>
      <c r="C91" s="212"/>
      <c r="D91" s="450"/>
      <c r="E91" s="638" t="s">
        <v>46</v>
      </c>
      <c r="F91" s="450"/>
      <c r="G91" s="310"/>
      <c r="H91" s="450"/>
      <c r="I91" s="440"/>
      <c r="J91" s="311"/>
      <c r="K91" s="635"/>
      <c r="L91" s="645">
        <v>1.68</v>
      </c>
      <c r="M91" s="645">
        <v>1.33</v>
      </c>
      <c r="N91" s="368">
        <f t="shared" si="0"/>
        <v>2.23</v>
      </c>
    </row>
    <row r="92" spans="1:15" hidden="1" x14ac:dyDescent="0.3">
      <c r="A92" s="634"/>
      <c r="B92" s="634" t="s">
        <v>446</v>
      </c>
      <c r="C92" s="212"/>
      <c r="D92" s="450"/>
      <c r="E92" s="638" t="s">
        <v>46</v>
      </c>
      <c r="F92" s="450"/>
      <c r="G92" s="310"/>
      <c r="H92" s="450"/>
      <c r="I92" s="440"/>
      <c r="J92" s="311"/>
      <c r="K92" s="635"/>
      <c r="L92" s="645">
        <v>1.55</v>
      </c>
      <c r="M92" s="645">
        <v>1.3</v>
      </c>
      <c r="N92" s="368">
        <f t="shared" si="0"/>
        <v>2.0099999999999998</v>
      </c>
    </row>
    <row r="93" spans="1:15" hidden="1" x14ac:dyDescent="0.3">
      <c r="A93" s="634"/>
      <c r="B93" s="634" t="s">
        <v>447</v>
      </c>
      <c r="C93" s="212"/>
      <c r="D93" s="450"/>
      <c r="E93" s="638" t="s">
        <v>46</v>
      </c>
      <c r="F93" s="450"/>
      <c r="G93" s="310"/>
      <c r="H93" s="450"/>
      <c r="I93" s="440"/>
      <c r="J93" s="311"/>
      <c r="K93" s="635"/>
      <c r="L93" s="645">
        <v>1.7</v>
      </c>
      <c r="M93" s="645">
        <v>1.08</v>
      </c>
      <c r="N93" s="368">
        <f t="shared" si="0"/>
        <v>1.83</v>
      </c>
    </row>
    <row r="94" spans="1:15" hidden="1" x14ac:dyDescent="0.3">
      <c r="A94" s="634"/>
      <c r="B94" s="634" t="s">
        <v>448</v>
      </c>
      <c r="C94" s="212"/>
      <c r="D94" s="450"/>
      <c r="E94" s="638" t="s">
        <v>46</v>
      </c>
      <c r="F94" s="450"/>
      <c r="G94" s="310"/>
      <c r="H94" s="450"/>
      <c r="I94" s="440"/>
      <c r="J94" s="311"/>
      <c r="K94" s="635"/>
      <c r="L94" s="645">
        <v>2.2999999999999998</v>
      </c>
      <c r="M94" s="645">
        <v>1.98</v>
      </c>
      <c r="N94" s="368">
        <f t="shared" si="0"/>
        <v>4.55</v>
      </c>
    </row>
    <row r="95" spans="1:15" hidden="1" x14ac:dyDescent="0.3">
      <c r="A95" s="634"/>
      <c r="B95" s="634" t="s">
        <v>449</v>
      </c>
      <c r="C95" s="212"/>
      <c r="D95" s="450"/>
      <c r="E95" s="638" t="s">
        <v>46</v>
      </c>
      <c r="F95" s="450"/>
      <c r="G95" s="310"/>
      <c r="H95" s="450"/>
      <c r="I95" s="440"/>
      <c r="J95" s="311"/>
      <c r="K95" s="635"/>
      <c r="L95" s="645">
        <v>1.18</v>
      </c>
      <c r="M95" s="645">
        <v>2.82</v>
      </c>
      <c r="N95" s="368">
        <f t="shared" si="0"/>
        <v>3.32</v>
      </c>
    </row>
    <row r="96" spans="1:15" hidden="1" x14ac:dyDescent="0.3">
      <c r="A96" s="634"/>
      <c r="B96" s="634" t="s">
        <v>450</v>
      </c>
      <c r="C96" s="212"/>
      <c r="D96" s="450"/>
      <c r="E96" s="638" t="s">
        <v>46</v>
      </c>
      <c r="F96" s="450"/>
      <c r="G96" s="310"/>
      <c r="H96" s="450"/>
      <c r="I96" s="440"/>
      <c r="J96" s="311"/>
      <c r="K96" s="635"/>
      <c r="L96" s="645">
        <v>1.75</v>
      </c>
      <c r="M96" s="645">
        <v>1</v>
      </c>
      <c r="N96" s="368">
        <f t="shared" si="0"/>
        <v>1.75</v>
      </c>
    </row>
    <row r="97" spans="1:15" hidden="1" x14ac:dyDescent="0.3">
      <c r="A97" s="634"/>
      <c r="B97" s="634" t="s">
        <v>451</v>
      </c>
      <c r="C97" s="212"/>
      <c r="D97" s="450"/>
      <c r="E97" s="638" t="s">
        <v>46</v>
      </c>
      <c r="F97" s="450"/>
      <c r="G97" s="310"/>
      <c r="H97" s="450"/>
      <c r="I97" s="440"/>
      <c r="J97" s="311"/>
      <c r="K97" s="635"/>
      <c r="L97" s="645">
        <v>0.88</v>
      </c>
      <c r="M97" s="645">
        <v>1</v>
      </c>
      <c r="N97" s="368">
        <f t="shared" si="0"/>
        <v>0.88</v>
      </c>
    </row>
    <row r="98" spans="1:15" hidden="1" x14ac:dyDescent="0.3">
      <c r="A98" s="634"/>
      <c r="B98" s="634" t="s">
        <v>452</v>
      </c>
      <c r="C98" s="212"/>
      <c r="D98" s="450"/>
      <c r="E98" s="638" t="s">
        <v>46</v>
      </c>
      <c r="F98" s="450"/>
      <c r="G98" s="310"/>
      <c r="H98" s="450"/>
      <c r="I98" s="440"/>
      <c r="J98" s="311"/>
      <c r="K98" s="635"/>
      <c r="L98" s="645">
        <v>1.02</v>
      </c>
      <c r="M98" s="645">
        <v>2</v>
      </c>
      <c r="N98" s="368">
        <f t="shared" si="0"/>
        <v>2.04</v>
      </c>
    </row>
    <row r="99" spans="1:15" hidden="1" x14ac:dyDescent="0.3">
      <c r="A99" s="634"/>
      <c r="B99" s="634" t="s">
        <v>453</v>
      </c>
      <c r="C99" s="212"/>
      <c r="D99" s="450"/>
      <c r="E99" s="638" t="s">
        <v>46</v>
      </c>
      <c r="F99" s="450"/>
      <c r="G99" s="310"/>
      <c r="H99" s="450"/>
      <c r="I99" s="440"/>
      <c r="J99" s="311"/>
      <c r="K99" s="635"/>
      <c r="L99" s="645">
        <v>1.35</v>
      </c>
      <c r="M99" s="645">
        <v>1.35</v>
      </c>
      <c r="N99" s="368">
        <f t="shared" si="0"/>
        <v>1.82</v>
      </c>
    </row>
    <row r="100" spans="1:15" hidden="1" x14ac:dyDescent="0.3">
      <c r="A100" s="634"/>
      <c r="B100" s="634" t="s">
        <v>454</v>
      </c>
      <c r="C100" s="212"/>
      <c r="D100" s="450"/>
      <c r="E100" s="638" t="s">
        <v>46</v>
      </c>
      <c r="F100" s="450"/>
      <c r="G100" s="310"/>
      <c r="H100" s="450"/>
      <c r="I100" s="440"/>
      <c r="J100" s="311"/>
      <c r="K100" s="635"/>
      <c r="L100" s="645">
        <v>0.92</v>
      </c>
      <c r="M100" s="645">
        <v>1.1499999999999999</v>
      </c>
      <c r="N100" s="368">
        <f t="shared" si="0"/>
        <v>1.05</v>
      </c>
    </row>
    <row r="101" spans="1:15" hidden="1" x14ac:dyDescent="0.3">
      <c r="A101" s="634"/>
      <c r="B101" s="634" t="s">
        <v>455</v>
      </c>
      <c r="C101" s="212"/>
      <c r="D101" s="450"/>
      <c r="E101" s="638" t="s">
        <v>46</v>
      </c>
      <c r="F101" s="450"/>
      <c r="G101" s="310"/>
      <c r="H101" s="450"/>
      <c r="I101" s="440"/>
      <c r="J101" s="311"/>
      <c r="K101" s="635"/>
      <c r="L101" s="645">
        <v>1.8</v>
      </c>
      <c r="M101" s="645">
        <v>1.35</v>
      </c>
      <c r="N101" s="368">
        <f t="shared" si="0"/>
        <v>2.4300000000000002</v>
      </c>
    </row>
    <row r="102" spans="1:15" hidden="1" x14ac:dyDescent="0.3">
      <c r="A102" s="634"/>
      <c r="B102" s="634" t="s">
        <v>456</v>
      </c>
      <c r="C102" s="212"/>
      <c r="D102" s="450"/>
      <c r="E102" s="638" t="s">
        <v>46</v>
      </c>
      <c r="F102" s="450"/>
      <c r="G102" s="310"/>
      <c r="H102" s="450"/>
      <c r="I102" s="440"/>
      <c r="J102" s="311"/>
      <c r="K102" s="635"/>
      <c r="L102" s="645">
        <v>0.85</v>
      </c>
      <c r="M102" s="645">
        <v>1.1499999999999999</v>
      </c>
      <c r="N102" s="368">
        <f t="shared" si="0"/>
        <v>0.97</v>
      </c>
    </row>
    <row r="103" spans="1:15" hidden="1" x14ac:dyDescent="0.3">
      <c r="A103" s="634"/>
      <c r="B103" s="634" t="s">
        <v>457</v>
      </c>
      <c r="C103" s="212"/>
      <c r="D103" s="450"/>
      <c r="E103" s="638" t="s">
        <v>46</v>
      </c>
      <c r="F103" s="450"/>
      <c r="G103" s="310"/>
      <c r="H103" s="450"/>
      <c r="I103" s="440"/>
      <c r="J103" s="311"/>
      <c r="K103" s="635"/>
      <c r="L103" s="645">
        <v>0.75</v>
      </c>
      <c r="M103" s="645">
        <v>1.1499999999999999</v>
      </c>
      <c r="N103" s="368">
        <f t="shared" si="0"/>
        <v>0.86</v>
      </c>
    </row>
    <row r="104" spans="1:15" hidden="1" x14ac:dyDescent="0.3">
      <c r="A104" s="634"/>
      <c r="B104" s="634" t="s">
        <v>458</v>
      </c>
      <c r="C104" s="212"/>
      <c r="D104" s="450"/>
      <c r="E104" s="638" t="s">
        <v>46</v>
      </c>
      <c r="F104" s="450"/>
      <c r="G104" s="310"/>
      <c r="H104" s="450"/>
      <c r="I104" s="440"/>
      <c r="J104" s="311"/>
      <c r="K104" s="635"/>
      <c r="L104" s="645">
        <v>3.7</v>
      </c>
      <c r="M104" s="645">
        <v>2.83</v>
      </c>
      <c r="N104" s="368">
        <f t="shared" si="0"/>
        <v>10.47</v>
      </c>
    </row>
    <row r="105" spans="1:15" x14ac:dyDescent="0.3">
      <c r="A105" s="634"/>
      <c r="B105" s="634"/>
      <c r="C105" s="212"/>
      <c r="D105" s="450"/>
      <c r="E105" s="638"/>
      <c r="F105" s="450"/>
      <c r="G105" s="310"/>
      <c r="H105" s="450"/>
      <c r="I105" s="440"/>
      <c r="J105" s="311"/>
      <c r="K105" s="635"/>
      <c r="O105" s="685">
        <f>SUM(O83:O104)</f>
        <v>101.89</v>
      </c>
    </row>
    <row r="106" spans="1:15" x14ac:dyDescent="0.3">
      <c r="A106" s="634"/>
      <c r="B106" s="636" t="s">
        <v>100</v>
      </c>
      <c r="C106" s="212"/>
      <c r="D106" s="450"/>
      <c r="E106" s="638"/>
      <c r="F106" s="450"/>
      <c r="G106" s="310"/>
      <c r="H106" s="450"/>
      <c r="I106" s="440"/>
      <c r="J106" s="311"/>
      <c r="K106" s="635"/>
    </row>
    <row r="107" spans="1:15" x14ac:dyDescent="0.3">
      <c r="A107" s="634"/>
      <c r="B107" s="634" t="s">
        <v>604</v>
      </c>
      <c r="C107" s="212"/>
      <c r="D107" s="450"/>
      <c r="E107" s="638"/>
      <c r="F107" s="450"/>
      <c r="G107" s="310"/>
      <c r="H107" s="450"/>
      <c r="I107" s="440"/>
      <c r="J107" s="311"/>
      <c r="K107" s="635"/>
    </row>
    <row r="108" spans="1:15" x14ac:dyDescent="0.3">
      <c r="A108" s="634"/>
      <c r="B108" s="634" t="s">
        <v>621</v>
      </c>
      <c r="C108" s="212"/>
      <c r="D108" s="450">
        <v>1</v>
      </c>
      <c r="E108" s="638" t="s">
        <v>603</v>
      </c>
      <c r="F108" s="450"/>
      <c r="G108" s="310"/>
      <c r="H108" s="450"/>
      <c r="I108" s="440"/>
      <c r="J108" s="311"/>
      <c r="K108" s="635"/>
    </row>
    <row r="109" spans="1:15" x14ac:dyDescent="0.3">
      <c r="A109" s="634"/>
      <c r="B109" s="634" t="s">
        <v>602</v>
      </c>
      <c r="C109" s="212"/>
      <c r="D109" s="450">
        <v>9</v>
      </c>
      <c r="E109" s="638" t="s">
        <v>603</v>
      </c>
      <c r="F109" s="450"/>
      <c r="G109" s="310"/>
      <c r="H109" s="450"/>
      <c r="I109" s="440"/>
      <c r="J109" s="311"/>
      <c r="K109" s="635"/>
    </row>
    <row r="110" spans="1:15" x14ac:dyDescent="0.3">
      <c r="A110" s="634"/>
      <c r="B110" s="634" t="s">
        <v>605</v>
      </c>
      <c r="C110" s="212"/>
      <c r="D110" s="450"/>
      <c r="E110" s="638"/>
      <c r="F110" s="450"/>
      <c r="G110" s="310"/>
      <c r="H110" s="450"/>
      <c r="I110" s="440"/>
      <c r="J110" s="311"/>
      <c r="K110" s="635"/>
    </row>
    <row r="111" spans="1:15" x14ac:dyDescent="0.3">
      <c r="A111" s="634"/>
      <c r="B111" s="634" t="s">
        <v>611</v>
      </c>
      <c r="C111" s="212"/>
      <c r="D111" s="450">
        <v>750</v>
      </c>
      <c r="E111" s="638" t="s">
        <v>618</v>
      </c>
      <c r="F111" s="450"/>
      <c r="G111" s="310"/>
      <c r="H111" s="450"/>
      <c r="I111" s="440"/>
      <c r="J111" s="311"/>
      <c r="K111" s="635"/>
    </row>
    <row r="112" spans="1:15" x14ac:dyDescent="0.3">
      <c r="A112" s="634"/>
      <c r="B112" s="634" t="s">
        <v>596</v>
      </c>
      <c r="C112" s="212"/>
      <c r="D112" s="450">
        <v>800</v>
      </c>
      <c r="E112" s="638" t="s">
        <v>618</v>
      </c>
      <c r="F112" s="450"/>
      <c r="G112" s="310"/>
      <c r="H112" s="450"/>
      <c r="I112" s="440"/>
      <c r="J112" s="311"/>
      <c r="K112" s="635"/>
    </row>
    <row r="113" spans="1:11" hidden="1" x14ac:dyDescent="0.3">
      <c r="A113" s="634"/>
      <c r="B113" s="634" t="s">
        <v>597</v>
      </c>
      <c r="C113" s="212"/>
      <c r="D113" s="450"/>
      <c r="E113" s="638" t="s">
        <v>618</v>
      </c>
      <c r="F113" s="450"/>
      <c r="G113" s="310"/>
      <c r="H113" s="450"/>
      <c r="I113" s="440"/>
      <c r="J113" s="311"/>
      <c r="K113" s="635"/>
    </row>
    <row r="114" spans="1:11" x14ac:dyDescent="0.3">
      <c r="A114" s="634"/>
      <c r="B114" s="634" t="s">
        <v>606</v>
      </c>
      <c r="C114" s="212"/>
      <c r="D114" s="450">
        <v>1</v>
      </c>
      <c r="E114" s="638" t="s">
        <v>619</v>
      </c>
      <c r="F114" s="450"/>
      <c r="G114" s="310"/>
      <c r="H114" s="450"/>
      <c r="I114" s="440"/>
      <c r="J114" s="311"/>
      <c r="K114" s="635"/>
    </row>
    <row r="115" spans="1:11" x14ac:dyDescent="0.3">
      <c r="A115" s="634"/>
      <c r="B115" s="634" t="s">
        <v>607</v>
      </c>
      <c r="C115" s="212"/>
      <c r="D115" s="450"/>
      <c r="E115" s="638"/>
      <c r="F115" s="450"/>
      <c r="G115" s="310"/>
      <c r="H115" s="450"/>
      <c r="I115" s="440"/>
      <c r="J115" s="311"/>
      <c r="K115" s="635"/>
    </row>
    <row r="116" spans="1:11" x14ac:dyDescent="0.3">
      <c r="A116" s="634"/>
      <c r="B116" s="634" t="s">
        <v>610</v>
      </c>
      <c r="C116" s="212"/>
      <c r="D116" s="450">
        <v>1500</v>
      </c>
      <c r="E116" s="638" t="s">
        <v>618</v>
      </c>
      <c r="F116" s="450"/>
      <c r="G116" s="310"/>
      <c r="H116" s="450"/>
      <c r="I116" s="440"/>
      <c r="J116" s="311"/>
      <c r="K116" s="635"/>
    </row>
    <row r="117" spans="1:11" x14ac:dyDescent="0.3">
      <c r="A117" s="634"/>
      <c r="B117" s="634" t="s">
        <v>608</v>
      </c>
      <c r="C117" s="212"/>
      <c r="D117" s="450">
        <v>2400</v>
      </c>
      <c r="E117" s="638" t="s">
        <v>618</v>
      </c>
      <c r="F117" s="450"/>
      <c r="G117" s="310"/>
      <c r="H117" s="450"/>
      <c r="I117" s="440"/>
      <c r="J117" s="311"/>
      <c r="K117" s="635"/>
    </row>
    <row r="118" spans="1:11" x14ac:dyDescent="0.3">
      <c r="A118" s="634"/>
      <c r="B118" s="634" t="s">
        <v>609</v>
      </c>
      <c r="C118" s="212"/>
      <c r="D118" s="450">
        <v>1000</v>
      </c>
      <c r="E118" s="638" t="s">
        <v>618</v>
      </c>
      <c r="F118" s="450"/>
      <c r="G118" s="310"/>
      <c r="H118" s="450"/>
      <c r="I118" s="440"/>
      <c r="J118" s="311"/>
      <c r="K118" s="635"/>
    </row>
    <row r="119" spans="1:11" x14ac:dyDescent="0.3">
      <c r="A119" s="634"/>
      <c r="B119" s="634" t="s">
        <v>606</v>
      </c>
      <c r="C119" s="212"/>
      <c r="D119" s="450">
        <v>1</v>
      </c>
      <c r="E119" s="638" t="s">
        <v>619</v>
      </c>
      <c r="F119" s="450"/>
      <c r="G119" s="310"/>
      <c r="H119" s="450"/>
      <c r="I119" s="440"/>
      <c r="J119" s="311"/>
      <c r="K119" s="635"/>
    </row>
    <row r="120" spans="1:11" x14ac:dyDescent="0.3">
      <c r="A120" s="634"/>
      <c r="B120" s="634"/>
      <c r="C120" s="212"/>
      <c r="D120" s="450"/>
      <c r="E120" s="638"/>
      <c r="F120" s="450"/>
      <c r="G120" s="310"/>
      <c r="H120" s="450"/>
      <c r="I120" s="440"/>
      <c r="J120" s="311"/>
      <c r="K120" s="635"/>
    </row>
    <row r="121" spans="1:11" x14ac:dyDescent="0.3">
      <c r="A121" s="634"/>
      <c r="B121" s="634" t="s">
        <v>612</v>
      </c>
      <c r="C121" s="212"/>
      <c r="D121" s="450"/>
      <c r="E121" s="638"/>
      <c r="F121" s="450"/>
      <c r="G121" s="310"/>
      <c r="H121" s="450"/>
      <c r="I121" s="440"/>
      <c r="J121" s="311"/>
      <c r="K121" s="635"/>
    </row>
    <row r="122" spans="1:11" x14ac:dyDescent="0.3">
      <c r="A122" s="634"/>
      <c r="B122" s="634" t="s">
        <v>598</v>
      </c>
      <c r="C122" s="212"/>
      <c r="D122" s="450">
        <f>39+31+35+19+36</f>
        <v>160</v>
      </c>
      <c r="E122" s="638" t="s">
        <v>603</v>
      </c>
      <c r="F122" s="450"/>
      <c r="G122" s="310"/>
      <c r="H122" s="450"/>
      <c r="I122" s="440"/>
      <c r="J122" s="311"/>
      <c r="K122" s="635"/>
    </row>
    <row r="123" spans="1:11" x14ac:dyDescent="0.3">
      <c r="A123" s="634"/>
      <c r="B123" s="634" t="s">
        <v>599</v>
      </c>
      <c r="C123" s="212"/>
      <c r="D123" s="450">
        <f>7+2+6+6+13</f>
        <v>34</v>
      </c>
      <c r="E123" s="638" t="s">
        <v>603</v>
      </c>
      <c r="F123" s="450"/>
      <c r="G123" s="310"/>
      <c r="H123" s="450"/>
      <c r="I123" s="440"/>
      <c r="J123" s="311"/>
      <c r="K123" s="635"/>
    </row>
    <row r="124" spans="1:11" x14ac:dyDescent="0.3">
      <c r="A124" s="634"/>
      <c r="B124" s="634" t="s">
        <v>600</v>
      </c>
      <c r="C124" s="212"/>
      <c r="D124" s="450">
        <f>14+10+12</f>
        <v>36</v>
      </c>
      <c r="E124" s="638" t="s">
        <v>603</v>
      </c>
      <c r="F124" s="450"/>
      <c r="G124" s="310"/>
      <c r="H124" s="450"/>
      <c r="I124" s="440"/>
      <c r="J124" s="311"/>
      <c r="K124" s="635"/>
    </row>
    <row r="125" spans="1:11" x14ac:dyDescent="0.3">
      <c r="A125" s="634"/>
      <c r="B125" s="634" t="s">
        <v>601</v>
      </c>
      <c r="C125" s="212"/>
      <c r="D125" s="450">
        <v>2</v>
      </c>
      <c r="E125" s="638" t="s">
        <v>603</v>
      </c>
      <c r="F125" s="450"/>
      <c r="G125" s="310"/>
      <c r="H125" s="450"/>
      <c r="I125" s="440"/>
      <c r="J125" s="311"/>
      <c r="K125" s="635"/>
    </row>
    <row r="126" spans="1:11" x14ac:dyDescent="0.3">
      <c r="A126" s="634"/>
      <c r="B126" s="634" t="s">
        <v>613</v>
      </c>
      <c r="C126" s="212"/>
      <c r="D126" s="450"/>
      <c r="E126" s="638"/>
      <c r="F126" s="450"/>
      <c r="G126" s="310"/>
      <c r="H126" s="450"/>
      <c r="I126" s="440"/>
      <c r="J126" s="311"/>
      <c r="K126" s="635"/>
    </row>
    <row r="127" spans="1:11" x14ac:dyDescent="0.3">
      <c r="A127" s="634"/>
      <c r="B127" s="686" t="s">
        <v>614</v>
      </c>
      <c r="C127" s="212"/>
      <c r="D127" s="450">
        <v>39</v>
      </c>
      <c r="E127" s="638" t="s">
        <v>603</v>
      </c>
      <c r="F127" s="450"/>
      <c r="G127" s="310"/>
      <c r="H127" s="450"/>
      <c r="I127" s="440"/>
      <c r="J127" s="311"/>
      <c r="K127" s="635"/>
    </row>
    <row r="128" spans="1:11" hidden="1" x14ac:dyDescent="0.3">
      <c r="A128" s="634"/>
      <c r="B128" s="686" t="s">
        <v>615</v>
      </c>
      <c r="C128" s="212"/>
      <c r="D128" s="450"/>
      <c r="E128" s="638" t="s">
        <v>603</v>
      </c>
      <c r="F128" s="450"/>
      <c r="G128" s="310"/>
      <c r="H128" s="450"/>
      <c r="I128" s="440"/>
      <c r="J128" s="311"/>
      <c r="K128" s="635"/>
    </row>
    <row r="129" spans="1:11" hidden="1" x14ac:dyDescent="0.3">
      <c r="A129" s="634"/>
      <c r="B129" s="686" t="s">
        <v>616</v>
      </c>
      <c r="C129" s="212"/>
      <c r="D129" s="450"/>
      <c r="E129" s="638" t="s">
        <v>603</v>
      </c>
      <c r="F129" s="450"/>
      <c r="G129" s="310"/>
      <c r="H129" s="450"/>
      <c r="I129" s="440"/>
      <c r="J129" s="311"/>
      <c r="K129" s="635"/>
    </row>
    <row r="130" spans="1:11" x14ac:dyDescent="0.3">
      <c r="A130" s="639"/>
      <c r="B130" s="854" t="s">
        <v>617</v>
      </c>
      <c r="C130" s="855"/>
      <c r="D130" s="856">
        <v>64</v>
      </c>
      <c r="E130" s="857" t="s">
        <v>603</v>
      </c>
      <c r="F130" s="856"/>
      <c r="G130" s="430"/>
      <c r="H130" s="856"/>
      <c r="I130" s="858"/>
      <c r="J130" s="859"/>
      <c r="K130" s="860"/>
    </row>
    <row r="131" spans="1:11" x14ac:dyDescent="0.3">
      <c r="A131" s="640"/>
      <c r="B131" s="640"/>
      <c r="C131" s="684"/>
      <c r="D131" s="652"/>
      <c r="E131" s="641"/>
      <c r="F131" s="652"/>
      <c r="G131" s="200"/>
      <c r="H131" s="652"/>
      <c r="I131" s="200"/>
      <c r="J131" s="642"/>
      <c r="K131" s="200"/>
    </row>
    <row r="135" spans="1:11" x14ac:dyDescent="0.3">
      <c r="B135" s="786"/>
    </row>
  </sheetData>
  <mergeCells count="12">
    <mergeCell ref="B9:C9"/>
    <mergeCell ref="B10:C10"/>
    <mergeCell ref="A1:K1"/>
    <mergeCell ref="A7:A8"/>
    <mergeCell ref="B7:C8"/>
    <mergeCell ref="D7:D8"/>
    <mergeCell ref="E7:E8"/>
    <mergeCell ref="F7:G7"/>
    <mergeCell ref="H7:I7"/>
    <mergeCell ref="K7:K8"/>
    <mergeCell ref="A5:H5"/>
    <mergeCell ref="F6:G6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headerFooter>
    <oddHeader>&amp;Rแบบ ปร.4 (ก) 16 /34</oddHeader>
  </headerFooter>
  <rowBreaks count="2" manualBreakCount="2">
    <brk id="25" max="10" man="1"/>
    <brk id="55" max="10" man="1"/>
  </rowBreaks>
  <colBreaks count="1" manualBreakCount="1">
    <brk id="1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Q27"/>
  <sheetViews>
    <sheetView view="pageLayout" topLeftCell="A2" zoomScaleNormal="100" zoomScaleSheetLayoutView="100" workbookViewId="0">
      <selection activeCell="K27" sqref="K27"/>
    </sheetView>
  </sheetViews>
  <sheetFormatPr defaultRowHeight="18.75" x14ac:dyDescent="0.3"/>
  <cols>
    <col min="1" max="1" width="7.42578125" style="454" customWidth="1"/>
    <col min="2" max="2" width="12.85546875" style="454" customWidth="1"/>
    <col min="3" max="3" width="30" style="454" customWidth="1"/>
    <col min="4" max="4" width="8.7109375" style="454" customWidth="1"/>
    <col min="5" max="5" width="9.140625" style="454"/>
    <col min="6" max="6" width="11.5703125" style="454" customWidth="1"/>
    <col min="7" max="7" width="14" style="454" customWidth="1"/>
    <col min="8" max="8" width="13" style="454" customWidth="1"/>
    <col min="9" max="9" width="12.7109375" style="454" customWidth="1"/>
    <col min="10" max="10" width="13" style="454" customWidth="1"/>
    <col min="11" max="11" width="9.5703125" style="454" customWidth="1"/>
    <col min="12" max="16" width="9.140625" style="454"/>
    <col min="17" max="17" width="10.140625" style="454" bestFit="1" customWidth="1"/>
    <col min="18" max="16384" width="9.140625" style="454"/>
  </cols>
  <sheetData>
    <row r="1" spans="1:11" x14ac:dyDescent="0.3">
      <c r="A1" s="972" t="s">
        <v>157</v>
      </c>
      <c r="B1" s="972"/>
      <c r="C1" s="972"/>
      <c r="D1" s="972"/>
      <c r="E1" s="972"/>
      <c r="F1" s="972"/>
      <c r="G1" s="972"/>
      <c r="H1" s="972"/>
      <c r="I1" s="972"/>
      <c r="J1" s="972"/>
      <c r="K1" s="972"/>
    </row>
    <row r="2" spans="1:11" x14ac:dyDescent="0.3">
      <c r="A2" s="455" t="s">
        <v>158</v>
      </c>
      <c r="B2" s="456"/>
      <c r="C2" s="457" t="s">
        <v>49</v>
      </c>
      <c r="D2" s="455"/>
      <c r="E2" s="455"/>
      <c r="F2" s="458"/>
      <c r="G2" s="455"/>
      <c r="H2" s="455"/>
      <c r="I2" s="455"/>
      <c r="J2" s="455"/>
      <c r="K2" s="455"/>
    </row>
    <row r="3" spans="1:11" x14ac:dyDescent="0.3">
      <c r="A3" s="459" t="s">
        <v>159</v>
      </c>
      <c r="B3" s="459"/>
      <c r="C3" s="454" t="s">
        <v>225</v>
      </c>
      <c r="D3" s="459"/>
      <c r="E3" s="459"/>
      <c r="F3" s="460"/>
      <c r="G3" s="459"/>
      <c r="H3" s="459"/>
      <c r="I3" s="459"/>
      <c r="J3" s="459"/>
      <c r="K3" s="459"/>
    </row>
    <row r="4" spans="1:11" x14ac:dyDescent="0.3">
      <c r="A4" s="459" t="s">
        <v>160</v>
      </c>
      <c r="B4" s="459"/>
      <c r="C4" s="461" t="s">
        <v>113</v>
      </c>
      <c r="D4" s="459"/>
      <c r="E4" s="462" t="s">
        <v>22</v>
      </c>
      <c r="F4" s="463" t="s">
        <v>682</v>
      </c>
      <c r="G4" s="459"/>
      <c r="H4" s="463"/>
      <c r="I4" s="464"/>
      <c r="J4" s="464"/>
      <c r="K4" s="459"/>
    </row>
    <row r="5" spans="1:11" x14ac:dyDescent="0.3">
      <c r="A5" s="983"/>
      <c r="B5" s="983"/>
      <c r="C5" s="983"/>
      <c r="D5" s="983"/>
      <c r="E5" s="983"/>
      <c r="F5" s="983"/>
      <c r="G5" s="983"/>
      <c r="H5" s="463"/>
      <c r="I5" s="467"/>
      <c r="J5" s="468"/>
    </row>
    <row r="6" spans="1:11" ht="19.5" thickBot="1" x14ac:dyDescent="0.35">
      <c r="A6" s="469"/>
      <c r="B6" s="469"/>
      <c r="C6" s="470"/>
      <c r="D6" s="470"/>
      <c r="E6" s="178" t="str">
        <f>ปร.4สรุป!E6</f>
        <v>เมื่อวันที่</v>
      </c>
      <c r="F6" s="283"/>
      <c r="G6" s="649"/>
      <c r="H6" s="471"/>
      <c r="I6" s="466"/>
      <c r="J6" s="472"/>
      <c r="K6" s="473" t="s">
        <v>161</v>
      </c>
    </row>
    <row r="7" spans="1:11" ht="19.5" thickTop="1" x14ac:dyDescent="0.3">
      <c r="A7" s="973" t="s">
        <v>0</v>
      </c>
      <c r="B7" s="975" t="s">
        <v>1</v>
      </c>
      <c r="C7" s="976"/>
      <c r="D7" s="979" t="s">
        <v>2</v>
      </c>
      <c r="E7" s="979" t="s">
        <v>3</v>
      </c>
      <c r="F7" s="981" t="s">
        <v>4</v>
      </c>
      <c r="G7" s="982"/>
      <c r="H7" s="981" t="s">
        <v>8</v>
      </c>
      <c r="I7" s="982"/>
      <c r="J7" s="474" t="s">
        <v>19</v>
      </c>
      <c r="K7" s="979" t="s">
        <v>6</v>
      </c>
    </row>
    <row r="8" spans="1:11" ht="19.5" thickBot="1" x14ac:dyDescent="0.35">
      <c r="A8" s="974"/>
      <c r="B8" s="977"/>
      <c r="C8" s="978"/>
      <c r="D8" s="980"/>
      <c r="E8" s="980"/>
      <c r="F8" s="475" t="s">
        <v>21</v>
      </c>
      <c r="G8" s="476" t="s">
        <v>7</v>
      </c>
      <c r="H8" s="476" t="s">
        <v>21</v>
      </c>
      <c r="I8" s="476" t="s">
        <v>7</v>
      </c>
      <c r="J8" s="477" t="s">
        <v>5</v>
      </c>
      <c r="K8" s="980"/>
    </row>
    <row r="9" spans="1:11" ht="19.5" thickTop="1" x14ac:dyDescent="0.3">
      <c r="A9" s="478">
        <v>2</v>
      </c>
      <c r="B9" s="968" t="s">
        <v>385</v>
      </c>
      <c r="C9" s="969"/>
      <c r="D9" s="479"/>
      <c r="E9" s="478"/>
      <c r="F9" s="480"/>
      <c r="G9" s="481"/>
      <c r="H9" s="482"/>
      <c r="I9" s="483"/>
      <c r="J9" s="484"/>
      <c r="K9" s="478"/>
    </row>
    <row r="10" spans="1:11" x14ac:dyDescent="0.3">
      <c r="A10" s="485"/>
      <c r="B10" s="970" t="s">
        <v>13</v>
      </c>
      <c r="C10" s="971"/>
      <c r="D10" s="486"/>
      <c r="E10" s="487"/>
      <c r="F10" s="488"/>
      <c r="G10" s="489"/>
      <c r="H10" s="490"/>
      <c r="I10" s="489"/>
      <c r="J10" s="491"/>
      <c r="K10" s="490"/>
    </row>
    <row r="11" spans="1:11" x14ac:dyDescent="0.3">
      <c r="A11" s="492"/>
      <c r="B11" s="493" t="s">
        <v>133</v>
      </c>
      <c r="C11" s="494"/>
      <c r="D11" s="486">
        <v>42</v>
      </c>
      <c r="E11" s="487" t="s">
        <v>17</v>
      </c>
      <c r="F11" s="495"/>
      <c r="G11" s="496"/>
      <c r="H11" s="495"/>
      <c r="I11" s="496"/>
      <c r="J11" s="497"/>
      <c r="K11" s="490"/>
    </row>
    <row r="12" spans="1:11" x14ac:dyDescent="0.3">
      <c r="A12" s="492"/>
      <c r="B12" s="493" t="s">
        <v>386</v>
      </c>
      <c r="C12" s="494"/>
      <c r="D12" s="486">
        <v>22</v>
      </c>
      <c r="E12" s="487" t="s">
        <v>57</v>
      </c>
      <c r="F12" s="495"/>
      <c r="G12" s="496"/>
      <c r="H12" s="495"/>
      <c r="I12" s="496"/>
      <c r="J12" s="497"/>
      <c r="K12" s="490"/>
    </row>
    <row r="13" spans="1:11" x14ac:dyDescent="0.3">
      <c r="A13" s="492"/>
      <c r="B13" s="493" t="s">
        <v>387</v>
      </c>
      <c r="C13" s="494"/>
      <c r="D13" s="486">
        <v>22</v>
      </c>
      <c r="E13" s="487" t="s">
        <v>57</v>
      </c>
      <c r="F13" s="495"/>
      <c r="G13" s="496"/>
      <c r="H13" s="495"/>
      <c r="I13" s="496"/>
      <c r="J13" s="497"/>
      <c r="K13" s="490"/>
    </row>
    <row r="14" spans="1:11" x14ac:dyDescent="0.3">
      <c r="A14" s="492"/>
      <c r="B14" s="493" t="s">
        <v>135</v>
      </c>
      <c r="C14" s="494"/>
      <c r="D14" s="486">
        <f>(0.05*42)+(0.05*30)+(0.2*20)</f>
        <v>7.6</v>
      </c>
      <c r="E14" s="487" t="s">
        <v>43</v>
      </c>
      <c r="F14" s="498"/>
      <c r="G14" s="496"/>
      <c r="H14" s="495"/>
      <c r="I14" s="496"/>
      <c r="J14" s="497"/>
      <c r="K14" s="490"/>
    </row>
    <row r="15" spans="1:11" x14ac:dyDescent="0.3">
      <c r="A15" s="492"/>
      <c r="B15" s="493" t="s">
        <v>137</v>
      </c>
      <c r="C15" s="494"/>
      <c r="D15" s="486">
        <v>4.2</v>
      </c>
      <c r="E15" s="487" t="s">
        <v>43</v>
      </c>
      <c r="F15" s="498"/>
      <c r="G15" s="496"/>
      <c r="H15" s="495"/>
      <c r="I15" s="496"/>
      <c r="J15" s="497"/>
      <c r="K15" s="490"/>
    </row>
    <row r="16" spans="1:11" x14ac:dyDescent="0.3">
      <c r="A16" s="490"/>
      <c r="B16" s="493" t="s">
        <v>138</v>
      </c>
      <c r="C16" s="494"/>
      <c r="D16" s="486">
        <f>(26*0.1)+(22*0.1)+(18*0.1)</f>
        <v>6.6000000000000005</v>
      </c>
      <c r="E16" s="487" t="s">
        <v>17</v>
      </c>
      <c r="F16" s="499"/>
      <c r="G16" s="496"/>
      <c r="H16" s="495"/>
      <c r="I16" s="496"/>
      <c r="J16" s="497"/>
      <c r="K16" s="490"/>
    </row>
    <row r="17" spans="1:17" x14ac:dyDescent="0.3">
      <c r="A17" s="490"/>
      <c r="B17" s="493" t="s">
        <v>294</v>
      </c>
      <c r="C17" s="494"/>
      <c r="D17" s="486">
        <f>ROUNDDOWN(D16*0.8,2)</f>
        <v>5.28</v>
      </c>
      <c r="E17" s="487" t="s">
        <v>120</v>
      </c>
      <c r="F17" s="499"/>
      <c r="G17" s="496"/>
      <c r="H17" s="495"/>
      <c r="I17" s="496"/>
      <c r="J17" s="497"/>
      <c r="K17" s="490"/>
    </row>
    <row r="18" spans="1:17" x14ac:dyDescent="0.3">
      <c r="A18" s="490"/>
      <c r="B18" s="500" t="s">
        <v>302</v>
      </c>
      <c r="C18" s="494"/>
      <c r="D18" s="486">
        <f>ROUNDDOWN(D17*0.3,2)</f>
        <v>1.58</v>
      </c>
      <c r="E18" s="487" t="s">
        <v>120</v>
      </c>
      <c r="F18" s="499"/>
      <c r="G18" s="496"/>
      <c r="H18" s="495"/>
      <c r="I18" s="496"/>
      <c r="J18" s="497"/>
      <c r="K18" s="490"/>
    </row>
    <row r="19" spans="1:17" x14ac:dyDescent="0.3">
      <c r="A19" s="492"/>
      <c r="B19" s="493" t="s">
        <v>139</v>
      </c>
      <c r="C19" s="494"/>
      <c r="D19" s="486">
        <f>ROUNDDOWN(D16*0.25,2)</f>
        <v>1.65</v>
      </c>
      <c r="E19" s="487" t="s">
        <v>54</v>
      </c>
      <c r="F19" s="499"/>
      <c r="G19" s="496"/>
      <c r="H19" s="495"/>
      <c r="I19" s="496"/>
      <c r="J19" s="497"/>
      <c r="K19" s="490"/>
    </row>
    <row r="20" spans="1:17" x14ac:dyDescent="0.3">
      <c r="A20" s="490"/>
      <c r="B20" s="493" t="s">
        <v>389</v>
      </c>
      <c r="C20" s="494"/>
      <c r="D20" s="486">
        <v>42</v>
      </c>
      <c r="E20" s="487" t="s">
        <v>17</v>
      </c>
      <c r="F20" s="499"/>
      <c r="G20" s="496"/>
      <c r="H20" s="495"/>
      <c r="I20" s="496"/>
      <c r="J20" s="497"/>
      <c r="K20" s="490"/>
    </row>
    <row r="21" spans="1:17" x14ac:dyDescent="0.3">
      <c r="A21" s="490"/>
      <c r="B21" s="501" t="s">
        <v>390</v>
      </c>
      <c r="C21" s="494"/>
      <c r="D21" s="486"/>
      <c r="E21" s="487"/>
      <c r="F21" s="499"/>
      <c r="G21" s="496"/>
      <c r="H21" s="495"/>
      <c r="I21" s="496"/>
      <c r="J21" s="497"/>
      <c r="K21" s="490"/>
    </row>
    <row r="22" spans="1:17" x14ac:dyDescent="0.3">
      <c r="A22" s="490"/>
      <c r="B22" s="493" t="s">
        <v>391</v>
      </c>
      <c r="C22" s="494"/>
      <c r="D22" s="486">
        <v>51.9</v>
      </c>
      <c r="E22" s="487" t="s">
        <v>17</v>
      </c>
      <c r="F22" s="499"/>
      <c r="G22" s="496"/>
      <c r="H22" s="495"/>
      <c r="I22" s="496"/>
      <c r="J22" s="497"/>
      <c r="K22" s="490"/>
    </row>
    <row r="23" spans="1:17" x14ac:dyDescent="0.3">
      <c r="A23" s="490"/>
      <c r="B23" s="501" t="s">
        <v>392</v>
      </c>
      <c r="C23" s="494"/>
      <c r="D23" s="486"/>
      <c r="E23" s="487"/>
      <c r="F23" s="499"/>
      <c r="G23" s="496"/>
      <c r="H23" s="495"/>
      <c r="I23" s="496"/>
      <c r="J23" s="497"/>
      <c r="K23" s="490"/>
    </row>
    <row r="24" spans="1:17" x14ac:dyDescent="0.3">
      <c r="A24" s="490"/>
      <c r="B24" s="566" t="s">
        <v>393</v>
      </c>
      <c r="C24" s="576"/>
      <c r="D24" s="486">
        <v>1</v>
      </c>
      <c r="E24" s="487" t="s">
        <v>395</v>
      </c>
      <c r="F24" s="499"/>
      <c r="G24" s="496"/>
      <c r="H24" s="495"/>
      <c r="I24" s="496"/>
      <c r="J24" s="497"/>
      <c r="K24" s="490"/>
    </row>
    <row r="25" spans="1:17" x14ac:dyDescent="0.3">
      <c r="A25" s="502"/>
      <c r="B25" s="566" t="s">
        <v>394</v>
      </c>
      <c r="C25" s="576"/>
      <c r="D25" s="486">
        <v>1</v>
      </c>
      <c r="E25" s="487" t="s">
        <v>395</v>
      </c>
      <c r="F25" s="499"/>
      <c r="G25" s="503"/>
      <c r="H25" s="498"/>
      <c r="I25" s="503"/>
      <c r="J25" s="504"/>
      <c r="K25" s="505"/>
    </row>
    <row r="26" spans="1:17" x14ac:dyDescent="0.3">
      <c r="A26" s="506"/>
      <c r="B26" s="507"/>
      <c r="C26" s="508"/>
      <c r="D26" s="509"/>
      <c r="E26" s="510"/>
      <c r="F26" s="511"/>
      <c r="G26" s="512"/>
      <c r="H26" s="513"/>
      <c r="I26" s="514"/>
      <c r="J26" s="515"/>
      <c r="K26" s="516"/>
    </row>
    <row r="27" spans="1:17" x14ac:dyDescent="0.3">
      <c r="A27" s="517"/>
      <c r="B27" s="966" t="s">
        <v>397</v>
      </c>
      <c r="C27" s="967"/>
      <c r="D27" s="518"/>
      <c r="E27" s="519"/>
      <c r="F27" s="520"/>
      <c r="G27" s="521"/>
      <c r="H27" s="522"/>
      <c r="I27" s="521"/>
      <c r="J27" s="523"/>
      <c r="K27" s="524"/>
      <c r="L27" s="454">
        <v>0.53</v>
      </c>
      <c r="M27" s="454">
        <f>D27*L27*6</f>
        <v>0</v>
      </c>
      <c r="N27" s="454">
        <f>ROUNDDOWN(M27,0)</f>
        <v>0</v>
      </c>
      <c r="P27" s="454">
        <v>6.13</v>
      </c>
      <c r="Q27" s="466">
        <f>D27*P27*6</f>
        <v>0</v>
      </c>
    </row>
  </sheetData>
  <mergeCells count="12">
    <mergeCell ref="B27:C27"/>
    <mergeCell ref="B9:C9"/>
    <mergeCell ref="B10:C10"/>
    <mergeCell ref="A1:K1"/>
    <mergeCell ref="A7:A8"/>
    <mergeCell ref="B7:C8"/>
    <mergeCell ref="D7:D8"/>
    <mergeCell ref="E7:E8"/>
    <mergeCell ref="F7:G7"/>
    <mergeCell ref="H7:I7"/>
    <mergeCell ref="K7:K8"/>
    <mergeCell ref="A5:G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&amp;Rแบบ ปร.4 (ก) 17 /34</oddHead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20</vt:i4>
      </vt:variant>
      <vt:variant>
        <vt:lpstr>ช่วงที่มีชื่อ</vt:lpstr>
      </vt:variant>
      <vt:variant>
        <vt:i4>19</vt:i4>
      </vt:variant>
    </vt:vector>
  </HeadingPairs>
  <TitlesOfParts>
    <vt:vector size="39" baseType="lpstr">
      <vt:lpstr>ราคาวัสดุ</vt:lpstr>
      <vt:lpstr>ปร.6</vt:lpstr>
      <vt:lpstr>ปร.5(ก)</vt:lpstr>
      <vt:lpstr>ปร5 ข</vt:lpstr>
      <vt:lpstr>ปร.4สรุป</vt:lpstr>
      <vt:lpstr>ปร.4(ข)</vt:lpstr>
      <vt:lpstr>0รื้อถอน</vt:lpstr>
      <vt:lpstr>1.งานปรับปรุงจวน</vt:lpstr>
      <vt:lpstr>2.ศาลพระภูมิ</vt:lpstr>
      <vt:lpstr>3.ปร.4(ก)ศาลาเอนกประสงค์</vt:lpstr>
      <vt:lpstr>4.ปร.4ห้องน้ำ</vt:lpstr>
      <vt:lpstr>5.ปร.4(ก)ป้อมยาม</vt:lpstr>
      <vt:lpstr>6.ผังบริเวณและภูมิทัศน์</vt:lpstr>
      <vt:lpstr>7.งานทางเท้าภายใน</vt:lpstr>
      <vt:lpstr>8.งานรั้วต้นไม้</vt:lpstr>
      <vt:lpstr>Sheetโครงสร้างศาลา</vt:lpstr>
      <vt:lpstr>Sheetโครงสร้างห้องน้ำ</vt:lpstr>
      <vt:lpstr>Sheetรางระบายน้ำ</vt:lpstr>
      <vt:lpstr>Sheetวางท่อ8"</vt:lpstr>
      <vt:lpstr>Sheetฐานเสาไฟ</vt:lpstr>
      <vt:lpstr>'0รื้อถอน'!Print_Area</vt:lpstr>
      <vt:lpstr>'1.งานปรับปรุงจวน'!Print_Area</vt:lpstr>
      <vt:lpstr>'2.ศาลพระภูมิ'!Print_Area</vt:lpstr>
      <vt:lpstr>'3.ปร.4(ก)ศาลาเอนกประสงค์'!Print_Area</vt:lpstr>
      <vt:lpstr>'4.ปร.4ห้องน้ำ'!Print_Area</vt:lpstr>
      <vt:lpstr>'5.ปร.4(ก)ป้อมยาม'!Print_Area</vt:lpstr>
      <vt:lpstr>'6.ผังบริเวณและภูมิทัศน์'!Print_Area</vt:lpstr>
      <vt:lpstr>'7.งานทางเท้าภายใน'!Print_Area</vt:lpstr>
      <vt:lpstr>'8.งานรั้วต้นไม้'!Print_Area</vt:lpstr>
      <vt:lpstr>'ปร.4(ข)'!Print_Area</vt:lpstr>
      <vt:lpstr>ปร.4สรุป!Print_Area</vt:lpstr>
      <vt:lpstr>'ปร.5(ก)'!Print_Area</vt:lpstr>
      <vt:lpstr>'0รื้อถอน'!Print_Titles</vt:lpstr>
      <vt:lpstr>'1.งานปรับปรุงจวน'!Print_Titles</vt:lpstr>
      <vt:lpstr>'3.ปร.4(ก)ศาลาเอนกประสงค์'!Print_Titles</vt:lpstr>
      <vt:lpstr>'4.ปร.4ห้องน้ำ'!Print_Titles</vt:lpstr>
      <vt:lpstr>'5.ปร.4(ก)ป้อมยาม'!Print_Titles</vt:lpstr>
      <vt:lpstr>'6.ผังบริเวณและภูมิทัศน์'!Print_Titles</vt:lpstr>
      <vt:lpstr>'ปร.4(ข)'!Print_Titles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thaweeyont</dc:creator>
  <cp:lastModifiedBy>JPRINT11092564</cp:lastModifiedBy>
  <cp:lastPrinted>2023-06-20T12:08:39Z</cp:lastPrinted>
  <dcterms:created xsi:type="dcterms:W3CDTF">2006-09-14T13:27:12Z</dcterms:created>
  <dcterms:modified xsi:type="dcterms:W3CDTF">2023-08-08T14:19:42Z</dcterms:modified>
</cp:coreProperties>
</file>