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tasinee.sri\Desktop\คุณสมบัติ\"/>
    </mc:Choice>
  </mc:AlternateContent>
  <xr:revisionPtr revIDLastSave="0" documentId="13_ncr:1_{A3D4324C-A8DC-4E74-A118-CC3C848FA769}" xr6:coauthVersionLast="47" xr6:coauthVersionMax="47" xr10:uidLastSave="{00000000-0000-0000-0000-000000000000}"/>
  <bookViews>
    <workbookView xWindow="-120" yWindow="-120" windowWidth="24240" windowHeight="13140" xr2:uid="{DA87B0E9-B5D0-4F57-93A0-8DE64C0F35FF}"/>
  </bookViews>
  <sheets>
    <sheet name="ตัวอย่างการคำนวณ" sheetId="15" r:id="rId1"/>
    <sheet name="ตัวอย่างวิธีการ" sheetId="13" r:id="rId2"/>
    <sheet name="ตัวอย่าง" sheetId="14" r:id="rId3"/>
    <sheet name="ตัวอย่างแบบฟอร์ม พี่จิ๋น (2)" sheetId="12" state="hidden" r:id="rId4"/>
    <sheet name="ตัวอย่างแบบฟอร์ม" sheetId="10" state="hidden" r:id="rId5"/>
    <sheet name="ตัวอย่าง ระเบียบ" sheetId="1" state="hidden" r:id="rId6"/>
  </sheets>
  <definedNames>
    <definedName name="_xlnm.Print_Area" localSheetId="2">ตัวอย่าง!$D$2:$T$33</definedName>
    <definedName name="_xlnm.Print_Area" localSheetId="5">'ตัวอย่าง ระเบียบ'!$C$3:$X$40</definedName>
    <definedName name="_xlnm.Print_Area" localSheetId="0">ตัวอย่างการคำนวณ!$D$2:$T$33</definedName>
    <definedName name="_xlnm.Print_Area" localSheetId="4">ตัวอย่างแบบฟอร์ม!$C$3:$X$40</definedName>
    <definedName name="_xlnm.Print_Area" localSheetId="3">'ตัวอย่างแบบฟอร์ม พี่จิ๋น (2)'!$C$3:$T$29</definedName>
    <definedName name="_xlnm.Print_Area" localSheetId="1">ตัวอย่างวิธีการ!$D$2:$T$33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5" l="1"/>
  <c r="S10" i="15"/>
  <c r="R10" i="15"/>
  <c r="Q10" i="15"/>
  <c r="J10" i="15"/>
  <c r="T9" i="15"/>
  <c r="S9" i="15"/>
  <c r="R9" i="15"/>
  <c r="Q9" i="15"/>
  <c r="P9" i="15"/>
  <c r="J9" i="15"/>
  <c r="J8" i="15"/>
  <c r="O7" i="15"/>
  <c r="N7" i="15"/>
  <c r="J7" i="15"/>
  <c r="P6" i="15"/>
  <c r="O6" i="15"/>
  <c r="N6" i="15"/>
  <c r="M6" i="15"/>
  <c r="J6" i="15"/>
  <c r="M15" i="14"/>
  <c r="O15" i="14"/>
  <c r="P15" i="14"/>
  <c r="R15" i="14"/>
  <c r="S15" i="14"/>
  <c r="T15" i="14"/>
  <c r="J11" i="14"/>
  <c r="N15" i="14"/>
  <c r="T10" i="13"/>
  <c r="S10" i="13"/>
  <c r="R10" i="13"/>
  <c r="Q10" i="13"/>
  <c r="J10" i="13"/>
  <c r="T9" i="13"/>
  <c r="S9" i="13"/>
  <c r="R9" i="13"/>
  <c r="Q9" i="13"/>
  <c r="P9" i="13"/>
  <c r="J9" i="13"/>
  <c r="J8" i="13"/>
  <c r="O7" i="13"/>
  <c r="N7" i="13"/>
  <c r="J7" i="13"/>
  <c r="P6" i="13"/>
  <c r="O6" i="13"/>
  <c r="N6" i="13"/>
  <c r="M6" i="13"/>
  <c r="J6" i="13"/>
  <c r="Q24" i="12"/>
  <c r="N24" i="12"/>
  <c r="M24" i="12"/>
  <c r="N25" i="12"/>
  <c r="T25" i="12"/>
  <c r="S25" i="12"/>
  <c r="R25" i="12"/>
  <c r="Q25" i="12"/>
  <c r="P25" i="12"/>
  <c r="O25" i="12"/>
  <c r="M25" i="12"/>
  <c r="T24" i="12"/>
  <c r="S24" i="12"/>
  <c r="R24" i="12"/>
  <c r="P24" i="12"/>
  <c r="O24" i="12"/>
  <c r="Q19" i="12"/>
  <c r="N30" i="10"/>
  <c r="M30" i="10"/>
  <c r="P30" i="10"/>
  <c r="J11" i="12"/>
  <c r="J10" i="12"/>
  <c r="J9" i="12"/>
  <c r="J8" i="12"/>
  <c r="J7" i="12"/>
  <c r="J12" i="12" s="1"/>
  <c r="T11" i="12"/>
  <c r="T10" i="12"/>
  <c r="P10" i="12"/>
  <c r="P13" i="12" s="1"/>
  <c r="Q10" i="12"/>
  <c r="R10" i="12"/>
  <c r="S10" i="12"/>
  <c r="S11" i="12"/>
  <c r="S13" i="12" s="1"/>
  <c r="R11" i="12"/>
  <c r="Q11" i="12"/>
  <c r="O8" i="12"/>
  <c r="N8" i="12"/>
  <c r="P7" i="12"/>
  <c r="O7" i="12"/>
  <c r="N7" i="12"/>
  <c r="M7" i="12"/>
  <c r="M13" i="12" s="1"/>
  <c r="J17" i="10"/>
  <c r="S17" i="10"/>
  <c r="T17" i="10"/>
  <c r="U17" i="10"/>
  <c r="V17" i="10"/>
  <c r="J18" i="10"/>
  <c r="U18" i="10"/>
  <c r="V18" i="10"/>
  <c r="W18" i="10"/>
  <c r="X18" i="10"/>
  <c r="J20" i="10"/>
  <c r="U20" i="10"/>
  <c r="V20" i="10"/>
  <c r="J21" i="10"/>
  <c r="V21" i="10"/>
  <c r="W21" i="10"/>
  <c r="J22" i="10"/>
  <c r="W22" i="10"/>
  <c r="X22" i="10"/>
  <c r="J10" i="10"/>
  <c r="J11" i="10"/>
  <c r="O11" i="10"/>
  <c r="P11" i="10"/>
  <c r="J12" i="10"/>
  <c r="Q24" i="10" s="1"/>
  <c r="O12" i="10"/>
  <c r="P12" i="10"/>
  <c r="Q12" i="10"/>
  <c r="R12" i="10"/>
  <c r="J13" i="10"/>
  <c r="Q13" i="10"/>
  <c r="R13" i="10"/>
  <c r="J15" i="10"/>
  <c r="Q15" i="10"/>
  <c r="R15" i="10"/>
  <c r="S15" i="10"/>
  <c r="T15" i="10"/>
  <c r="T24" i="10" s="1"/>
  <c r="U15" i="10"/>
  <c r="O8" i="10"/>
  <c r="N8" i="10"/>
  <c r="J8" i="10"/>
  <c r="P7" i="10"/>
  <c r="O7" i="10"/>
  <c r="N7" i="10"/>
  <c r="M7" i="10"/>
  <c r="J7" i="10"/>
  <c r="M27" i="1"/>
  <c r="M24" i="1"/>
  <c r="X22" i="1"/>
  <c r="W22" i="1"/>
  <c r="W21" i="1"/>
  <c r="V21" i="1"/>
  <c r="V20" i="1"/>
  <c r="U20" i="1"/>
  <c r="X18" i="1"/>
  <c r="W18" i="1"/>
  <c r="W24" i="1" s="1"/>
  <c r="V18" i="1"/>
  <c r="U18" i="1"/>
  <c r="V17" i="1"/>
  <c r="U17" i="1"/>
  <c r="T17" i="1"/>
  <c r="S17" i="1"/>
  <c r="R15" i="1"/>
  <c r="S15" i="1"/>
  <c r="S24" i="1" s="1"/>
  <c r="T15" i="1"/>
  <c r="U15" i="1"/>
  <c r="Q15" i="1"/>
  <c r="P7" i="1"/>
  <c r="P24" i="1" s="1"/>
  <c r="O7" i="1"/>
  <c r="N7" i="1"/>
  <c r="M7" i="1"/>
  <c r="R13" i="1"/>
  <c r="Q13" i="1"/>
  <c r="P12" i="1"/>
  <c r="Q12" i="1"/>
  <c r="R12" i="1"/>
  <c r="O12" i="1"/>
  <c r="P11" i="1"/>
  <c r="O11" i="1"/>
  <c r="O8" i="1"/>
  <c r="N8" i="1"/>
  <c r="J22" i="1"/>
  <c r="J21" i="1"/>
  <c r="J20" i="1"/>
  <c r="J18" i="1"/>
  <c r="J17" i="1"/>
  <c r="J15" i="1"/>
  <c r="J13" i="1"/>
  <c r="J12" i="1"/>
  <c r="J11" i="1"/>
  <c r="J10" i="1"/>
  <c r="J8" i="1"/>
  <c r="J7" i="1"/>
  <c r="T15" i="15" l="1"/>
  <c r="P15" i="15"/>
  <c r="M15" i="15"/>
  <c r="N15" i="15"/>
  <c r="O15" i="15"/>
  <c r="S15" i="15"/>
  <c r="M16" i="15"/>
  <c r="R15" i="15"/>
  <c r="Q15" i="15"/>
  <c r="J11" i="15"/>
  <c r="N21" i="15" s="1"/>
  <c r="T18" i="14"/>
  <c r="M26" i="14"/>
  <c r="M21" i="14"/>
  <c r="M22" i="14" s="1"/>
  <c r="M16" i="14"/>
  <c r="N16" i="14" s="1"/>
  <c r="O16" i="14" s="1"/>
  <c r="P16" i="14" s="1"/>
  <c r="M18" i="14"/>
  <c r="M19" i="14" s="1"/>
  <c r="N26" i="14"/>
  <c r="N21" i="14"/>
  <c r="N18" i="14"/>
  <c r="P26" i="14"/>
  <c r="P21" i="14"/>
  <c r="P18" i="14"/>
  <c r="S18" i="14"/>
  <c r="S21" i="14"/>
  <c r="S26" i="14"/>
  <c r="R18" i="14"/>
  <c r="R21" i="14"/>
  <c r="R26" i="14"/>
  <c r="O26" i="14"/>
  <c r="O21" i="14"/>
  <c r="O18" i="14"/>
  <c r="T21" i="14"/>
  <c r="T26" i="14"/>
  <c r="T27" i="14" s="1"/>
  <c r="Q15" i="14"/>
  <c r="K11" i="14"/>
  <c r="O15" i="13"/>
  <c r="T15" i="13"/>
  <c r="N15" i="13"/>
  <c r="M15" i="13"/>
  <c r="R15" i="13"/>
  <c r="S15" i="13"/>
  <c r="Q15" i="13"/>
  <c r="P15" i="13"/>
  <c r="J11" i="13"/>
  <c r="K10" i="13" s="1"/>
  <c r="N13" i="12"/>
  <c r="N16" i="12" s="1"/>
  <c r="T13" i="12"/>
  <c r="T19" i="12" s="1"/>
  <c r="O13" i="12"/>
  <c r="O19" i="12" s="1"/>
  <c r="R13" i="12"/>
  <c r="R16" i="12" s="1"/>
  <c r="Q13" i="12"/>
  <c r="S16" i="12"/>
  <c r="Q16" i="12"/>
  <c r="M19" i="12"/>
  <c r="M16" i="12"/>
  <c r="M17" i="12" s="1"/>
  <c r="P19" i="12"/>
  <c r="P16" i="12"/>
  <c r="R24" i="10"/>
  <c r="W24" i="10"/>
  <c r="P24" i="10"/>
  <c r="V24" i="10"/>
  <c r="M24" i="10"/>
  <c r="J23" i="10"/>
  <c r="K18" i="10" s="1"/>
  <c r="X24" i="10"/>
  <c r="U24" i="10"/>
  <c r="N24" i="10"/>
  <c r="O24" i="10"/>
  <c r="S24" i="10"/>
  <c r="R24" i="1"/>
  <c r="V24" i="1"/>
  <c r="Q24" i="1"/>
  <c r="N24" i="1"/>
  <c r="X24" i="1"/>
  <c r="O24" i="1"/>
  <c r="T24" i="1"/>
  <c r="U24" i="1"/>
  <c r="J23" i="1"/>
  <c r="P35" i="1" s="1"/>
  <c r="M25" i="1"/>
  <c r="R26" i="15" l="1"/>
  <c r="N16" i="15"/>
  <c r="O16" i="15" s="1"/>
  <c r="P16" i="15" s="1"/>
  <c r="S26" i="15"/>
  <c r="Q26" i="15"/>
  <c r="N26" i="15"/>
  <c r="N27" i="15" s="1"/>
  <c r="M26" i="15"/>
  <c r="O26" i="15"/>
  <c r="O27" i="15" s="1"/>
  <c r="P26" i="15"/>
  <c r="P27" i="15" s="1"/>
  <c r="T26" i="15"/>
  <c r="T27" i="15" s="1"/>
  <c r="M18" i="15"/>
  <c r="M19" i="15" s="1"/>
  <c r="N18" i="15"/>
  <c r="Q16" i="15"/>
  <c r="R16" i="15" s="1"/>
  <c r="S16" i="15" s="1"/>
  <c r="T16" i="15" s="1"/>
  <c r="S18" i="15"/>
  <c r="M16" i="13"/>
  <c r="N16" i="13" s="1"/>
  <c r="O16" i="13" s="1"/>
  <c r="P16" i="13" s="1"/>
  <c r="Q16" i="13" s="1"/>
  <c r="R16" i="13" s="1"/>
  <c r="S16" i="13" s="1"/>
  <c r="T16" i="13" s="1"/>
  <c r="M18" i="13"/>
  <c r="M19" i="13" s="1"/>
  <c r="K6" i="15"/>
  <c r="Q18" i="15"/>
  <c r="Q21" i="15"/>
  <c r="P21" i="15"/>
  <c r="R18" i="15"/>
  <c r="R21" i="15"/>
  <c r="K9" i="15"/>
  <c r="P18" i="15"/>
  <c r="K7" i="15"/>
  <c r="K10" i="15"/>
  <c r="O18" i="15"/>
  <c r="T21" i="15"/>
  <c r="O21" i="15"/>
  <c r="T18" i="15"/>
  <c r="S21" i="15"/>
  <c r="M21" i="15"/>
  <c r="M22" i="15" s="1"/>
  <c r="N22" i="15" s="1"/>
  <c r="S27" i="14"/>
  <c r="R27" i="14"/>
  <c r="N27" i="14"/>
  <c r="P27" i="14"/>
  <c r="N22" i="14"/>
  <c r="O22" i="14" s="1"/>
  <c r="P22" i="14" s="1"/>
  <c r="Q18" i="14"/>
  <c r="Q21" i="14"/>
  <c r="Q26" i="14"/>
  <c r="O27" i="14"/>
  <c r="M27" i="14"/>
  <c r="M24" i="14"/>
  <c r="N19" i="14"/>
  <c r="Q16" i="14"/>
  <c r="R16" i="14" s="1"/>
  <c r="S16" i="14" s="1"/>
  <c r="T16" i="14" s="1"/>
  <c r="N18" i="13"/>
  <c r="O26" i="13"/>
  <c r="S21" i="13"/>
  <c r="K9" i="13"/>
  <c r="O21" i="13"/>
  <c r="T21" i="13"/>
  <c r="N21" i="13"/>
  <c r="N26" i="13"/>
  <c r="T18" i="13"/>
  <c r="S26" i="13"/>
  <c r="T26" i="13"/>
  <c r="O18" i="13"/>
  <c r="M26" i="13"/>
  <c r="Q18" i="13"/>
  <c r="Q26" i="13"/>
  <c r="Q21" i="13"/>
  <c r="R21" i="13"/>
  <c r="R26" i="13"/>
  <c r="M21" i="13"/>
  <c r="M22" i="13" s="1"/>
  <c r="R18" i="13"/>
  <c r="S18" i="13"/>
  <c r="K7" i="13"/>
  <c r="P26" i="13"/>
  <c r="P21" i="13"/>
  <c r="P18" i="13"/>
  <c r="K6" i="13"/>
  <c r="N17" i="12"/>
  <c r="O17" i="12" s="1"/>
  <c r="P17" i="12" s="1"/>
  <c r="O16" i="12"/>
  <c r="T16" i="12"/>
  <c r="N19" i="12"/>
  <c r="K11" i="12"/>
  <c r="S19" i="12"/>
  <c r="K10" i="12"/>
  <c r="M14" i="12"/>
  <c r="N14" i="12" s="1"/>
  <c r="K7" i="12"/>
  <c r="R19" i="12"/>
  <c r="K8" i="12"/>
  <c r="M20" i="12"/>
  <c r="K11" i="10"/>
  <c r="K21" i="10"/>
  <c r="K22" i="10"/>
  <c r="K20" i="10"/>
  <c r="K17" i="10"/>
  <c r="M35" i="10"/>
  <c r="M36" i="10" s="1"/>
  <c r="T35" i="10"/>
  <c r="K13" i="10"/>
  <c r="K10" i="10"/>
  <c r="K12" i="10"/>
  <c r="K7" i="10"/>
  <c r="K8" i="10"/>
  <c r="M25" i="10"/>
  <c r="N25" i="10" s="1"/>
  <c r="O25" i="10" s="1"/>
  <c r="P25" i="10" s="1"/>
  <c r="Q25" i="10" s="1"/>
  <c r="R25" i="10" s="1"/>
  <c r="S25" i="10" s="1"/>
  <c r="T25" i="10" s="1"/>
  <c r="U25" i="10" s="1"/>
  <c r="V25" i="10" s="1"/>
  <c r="W25" i="10" s="1"/>
  <c r="X25" i="10" s="1"/>
  <c r="Q27" i="10"/>
  <c r="Q35" i="10"/>
  <c r="M31" i="10"/>
  <c r="M27" i="10"/>
  <c r="M28" i="10" s="1"/>
  <c r="Q30" i="10"/>
  <c r="K15" i="10"/>
  <c r="R35" i="10"/>
  <c r="R27" i="10"/>
  <c r="U35" i="10"/>
  <c r="R30" i="10"/>
  <c r="X30" i="10"/>
  <c r="P27" i="10"/>
  <c r="P35" i="10"/>
  <c r="P36" i="10" s="1"/>
  <c r="X27" i="10"/>
  <c r="T27" i="10"/>
  <c r="T30" i="10"/>
  <c r="X35" i="10"/>
  <c r="V35" i="10"/>
  <c r="V27" i="10"/>
  <c r="W27" i="10"/>
  <c r="U27" i="10"/>
  <c r="W30" i="10"/>
  <c r="U30" i="10"/>
  <c r="V30" i="10"/>
  <c r="W35" i="10"/>
  <c r="S35" i="10"/>
  <c r="S30" i="10"/>
  <c r="S27" i="10"/>
  <c r="O30" i="10"/>
  <c r="O27" i="10"/>
  <c r="O35" i="10"/>
  <c r="N35" i="10"/>
  <c r="N27" i="10"/>
  <c r="P36" i="1"/>
  <c r="N35" i="1"/>
  <c r="W27" i="1"/>
  <c r="W35" i="1"/>
  <c r="Q35" i="1"/>
  <c r="Q30" i="1"/>
  <c r="U35" i="1"/>
  <c r="U36" i="1" s="1"/>
  <c r="K15" i="1"/>
  <c r="W30" i="1"/>
  <c r="S35" i="1"/>
  <c r="S36" i="1" s="1"/>
  <c r="T35" i="1"/>
  <c r="T30" i="1"/>
  <c r="M35" i="1"/>
  <c r="M36" i="1" s="1"/>
  <c r="X30" i="1"/>
  <c r="X35" i="1"/>
  <c r="X36" i="1" s="1"/>
  <c r="V30" i="1"/>
  <c r="V35" i="1"/>
  <c r="V36" i="1" s="1"/>
  <c r="R30" i="1"/>
  <c r="R35" i="1"/>
  <c r="R36" i="1" s="1"/>
  <c r="S30" i="1"/>
  <c r="P30" i="1"/>
  <c r="N27" i="1"/>
  <c r="O35" i="1"/>
  <c r="O30" i="1"/>
  <c r="O36" i="1" s="1"/>
  <c r="M30" i="1"/>
  <c r="M31" i="1" s="1"/>
  <c r="M33" i="1" s="1"/>
  <c r="U30" i="1"/>
  <c r="N30" i="1"/>
  <c r="M28" i="1"/>
  <c r="N28" i="1" s="1"/>
  <c r="Q27" i="1"/>
  <c r="S27" i="1"/>
  <c r="R27" i="1"/>
  <c r="O27" i="1"/>
  <c r="U27" i="1"/>
  <c r="P27" i="1"/>
  <c r="T27" i="1"/>
  <c r="X27" i="1"/>
  <c r="V27" i="1"/>
  <c r="K21" i="1"/>
  <c r="K20" i="1"/>
  <c r="K18" i="1"/>
  <c r="K12" i="1"/>
  <c r="K22" i="1"/>
  <c r="K17" i="1"/>
  <c r="K13" i="1"/>
  <c r="K10" i="1"/>
  <c r="K11" i="1"/>
  <c r="K8" i="1"/>
  <c r="K7" i="1"/>
  <c r="N25" i="1"/>
  <c r="N19" i="15" l="1"/>
  <c r="M27" i="15"/>
  <c r="Q27" i="15"/>
  <c r="S27" i="15"/>
  <c r="R27" i="15"/>
  <c r="O22" i="15"/>
  <c r="P22" i="15" s="1"/>
  <c r="Q22" i="15" s="1"/>
  <c r="R22" i="15" s="1"/>
  <c r="S22" i="15" s="1"/>
  <c r="T22" i="15" s="1"/>
  <c r="M24" i="15"/>
  <c r="K11" i="15"/>
  <c r="O19" i="15"/>
  <c r="N24" i="15"/>
  <c r="Q22" i="14"/>
  <c r="R22" i="14" s="1"/>
  <c r="S22" i="14" s="1"/>
  <c r="T22" i="14" s="1"/>
  <c r="Q27" i="14"/>
  <c r="O19" i="14"/>
  <c r="N24" i="14"/>
  <c r="N22" i="13"/>
  <c r="O22" i="13" s="1"/>
  <c r="P22" i="13" s="1"/>
  <c r="Q22" i="13" s="1"/>
  <c r="R22" i="13" s="1"/>
  <c r="S22" i="13" s="1"/>
  <c r="T22" i="13" s="1"/>
  <c r="N19" i="13"/>
  <c r="O19" i="13" s="1"/>
  <c r="R27" i="13"/>
  <c r="N27" i="13"/>
  <c r="K11" i="13"/>
  <c r="S27" i="13"/>
  <c r="T27" i="13"/>
  <c r="O27" i="13"/>
  <c r="M27" i="13"/>
  <c r="P27" i="13"/>
  <c r="M24" i="13"/>
  <c r="Q27" i="13"/>
  <c r="O14" i="12"/>
  <c r="P14" i="12" s="1"/>
  <c r="Q14" i="12" s="1"/>
  <c r="R14" i="12" s="1"/>
  <c r="S14" i="12" s="1"/>
  <c r="T14" i="12" s="1"/>
  <c r="K12" i="12"/>
  <c r="N20" i="12"/>
  <c r="O20" i="12" s="1"/>
  <c r="P20" i="12" s="1"/>
  <c r="Q20" i="12" s="1"/>
  <c r="R20" i="12" s="1"/>
  <c r="S20" i="12" s="1"/>
  <c r="T20" i="12" s="1"/>
  <c r="M22" i="12"/>
  <c r="U36" i="10"/>
  <c r="R36" i="10"/>
  <c r="Q36" i="10"/>
  <c r="X36" i="10"/>
  <c r="T36" i="10"/>
  <c r="M33" i="10"/>
  <c r="N28" i="10"/>
  <c r="O28" i="10" s="1"/>
  <c r="W36" i="10"/>
  <c r="K23" i="10"/>
  <c r="N31" i="10"/>
  <c r="N33" i="10" s="1"/>
  <c r="O31" i="10"/>
  <c r="P31" i="10" s="1"/>
  <c r="Q31" i="10" s="1"/>
  <c r="R31" i="10" s="1"/>
  <c r="S31" i="10" s="1"/>
  <c r="T31" i="10" s="1"/>
  <c r="U31" i="10" s="1"/>
  <c r="V31" i="10" s="1"/>
  <c r="W31" i="10" s="1"/>
  <c r="X31" i="10" s="1"/>
  <c r="V36" i="10"/>
  <c r="O36" i="10"/>
  <c r="S36" i="10"/>
  <c r="N36" i="10"/>
  <c r="T36" i="1"/>
  <c r="W36" i="1"/>
  <c r="Q36" i="1"/>
  <c r="N36" i="1"/>
  <c r="N31" i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K23" i="1"/>
  <c r="O28" i="1"/>
  <c r="O25" i="1"/>
  <c r="P19" i="15" l="1"/>
  <c r="O24" i="15"/>
  <c r="O24" i="14"/>
  <c r="P19" i="14"/>
  <c r="N24" i="13"/>
  <c r="P19" i="13"/>
  <c r="O24" i="13"/>
  <c r="N22" i="12"/>
  <c r="O22" i="12"/>
  <c r="P28" i="10"/>
  <c r="O33" i="10"/>
  <c r="N33" i="1"/>
  <c r="P28" i="1"/>
  <c r="O33" i="1"/>
  <c r="P25" i="1"/>
  <c r="Q19" i="15" l="1"/>
  <c r="P24" i="15"/>
  <c r="Q19" i="14"/>
  <c r="P24" i="14"/>
  <c r="P24" i="13"/>
  <c r="Q19" i="13"/>
  <c r="Q17" i="12"/>
  <c r="P22" i="12"/>
  <c r="Q28" i="10"/>
  <c r="P33" i="10"/>
  <c r="Q28" i="1"/>
  <c r="P33" i="1"/>
  <c r="Q25" i="1"/>
  <c r="R19" i="15" l="1"/>
  <c r="Q24" i="15"/>
  <c r="R19" i="14"/>
  <c r="Q24" i="14"/>
  <c r="R19" i="13"/>
  <c r="Q24" i="13"/>
  <c r="R17" i="12"/>
  <c r="Q22" i="12"/>
  <c r="R28" i="10"/>
  <c r="Q33" i="10"/>
  <c r="R28" i="1"/>
  <c r="Q33" i="1"/>
  <c r="R25" i="1"/>
  <c r="S19" i="15" l="1"/>
  <c r="R24" i="15"/>
  <c r="S19" i="14"/>
  <c r="R24" i="14"/>
  <c r="S19" i="13"/>
  <c r="R24" i="13"/>
  <c r="R22" i="12"/>
  <c r="S17" i="12"/>
  <c r="S28" i="10"/>
  <c r="R33" i="10"/>
  <c r="S28" i="1"/>
  <c r="R33" i="1"/>
  <c r="S25" i="1"/>
  <c r="T19" i="15" l="1"/>
  <c r="T24" i="15" s="1"/>
  <c r="S24" i="15"/>
  <c r="T19" i="14"/>
  <c r="T24" i="14" s="1"/>
  <c r="S24" i="14"/>
  <c r="T19" i="13"/>
  <c r="T24" i="13" s="1"/>
  <c r="S24" i="13"/>
  <c r="T17" i="12"/>
  <c r="S22" i="12"/>
  <c r="T28" i="10"/>
  <c r="S33" i="10"/>
  <c r="T28" i="1"/>
  <c r="S33" i="1"/>
  <c r="T25" i="1"/>
  <c r="T22" i="12" l="1"/>
  <c r="U28" i="10"/>
  <c r="T33" i="10"/>
  <c r="U28" i="1"/>
  <c r="T33" i="1"/>
  <c r="U25" i="1"/>
  <c r="U33" i="10" l="1"/>
  <c r="V28" i="10"/>
  <c r="V28" i="1"/>
  <c r="U33" i="1"/>
  <c r="V25" i="1"/>
  <c r="W28" i="10" l="1"/>
  <c r="V33" i="10"/>
  <c r="W28" i="1"/>
  <c r="V33" i="1"/>
  <c r="W25" i="1"/>
  <c r="X28" i="10" l="1"/>
  <c r="X33" i="10" s="1"/>
  <c r="W33" i="10"/>
  <c r="X28" i="1"/>
  <c r="X33" i="1" s="1"/>
  <c r="W33" i="1"/>
  <c r="X25" i="1"/>
</calcChain>
</file>

<file path=xl/sharedStrings.xml><?xml version="1.0" encoding="utf-8"?>
<sst xmlns="http://schemas.openxmlformats.org/spreadsheetml/2006/main" count="317" uniqueCount="70">
  <si>
    <t>a1</t>
  </si>
  <si>
    <t>a2</t>
  </si>
  <si>
    <t>b1</t>
  </si>
  <si>
    <t>b2</t>
  </si>
  <si>
    <t>b3</t>
  </si>
  <si>
    <t>c1</t>
  </si>
  <si>
    <t>d1</t>
  </si>
  <si>
    <t>d2</t>
  </si>
  <si>
    <t>e1</t>
  </si>
  <si>
    <t>e2</t>
  </si>
  <si>
    <t>e3</t>
  </si>
  <si>
    <t>b4</t>
  </si>
  <si>
    <t>ตค</t>
  </si>
  <si>
    <t>พย</t>
  </si>
  <si>
    <t>ธค</t>
  </si>
  <si>
    <t>มค</t>
  </si>
  <si>
    <t>กพ</t>
  </si>
  <si>
    <t>มีค</t>
  </si>
  <si>
    <t>เมย</t>
  </si>
  <si>
    <t>พค</t>
  </si>
  <si>
    <t>มิย</t>
  </si>
  <si>
    <t>กค</t>
  </si>
  <si>
    <t>สค</t>
  </si>
  <si>
    <t>กย</t>
  </si>
  <si>
    <t>% PLAN</t>
  </si>
  <si>
    <t>% ACC PLAN</t>
  </si>
  <si>
    <t>% ACTUAL</t>
  </si>
  <si>
    <t>% ACC ACTUAL</t>
  </si>
  <si>
    <t>% ACC DIFF</t>
  </si>
  <si>
    <t>หน่วย</t>
  </si>
  <si>
    <t>ปริมาณงาน</t>
  </si>
  <si>
    <t>ราคาต่อหน่วย</t>
  </si>
  <si>
    <t>เป็นเงิน</t>
  </si>
  <si>
    <t>%</t>
  </si>
  <si>
    <t>งานรื้อโครงสร้างเดิม</t>
  </si>
  <si>
    <t>งานดิน</t>
  </si>
  <si>
    <t>งานรองพื้นทางและพื้นทาง</t>
  </si>
  <si>
    <t>งานโครงสร้าง</t>
  </si>
  <si>
    <t>งานผิวทาง</t>
  </si>
  <si>
    <t>ลบ.ม.</t>
  </si>
  <si>
    <t>ตร.ม.</t>
  </si>
  <si>
    <t>Money</t>
  </si>
  <si>
    <t>AccMoney</t>
  </si>
  <si>
    <t>รายการ</t>
  </si>
  <si>
    <t>% PLAN/2</t>
  </si>
  <si>
    <t>% PLAN/2 DIFF</t>
  </si>
  <si>
    <t>ที่</t>
  </si>
  <si>
    <t xml:space="preserve">หมายเหตุ: </t>
  </si>
  <si>
    <t xml:space="preserve"> หมายถึง  ระยะเวลาการก่อสร้างตามแผนดำเนินงาน เช่น งานรื้อโครงสร้างเดิม กำหนดระยะเวลาก่อสร้าง จำนวน 4 เดือน</t>
  </si>
  <si>
    <t xml:space="preserve"> หมายถึง ร้อยละของงานที่ผู้รับจ้างต้องดำเนินการก่อสร้างตามแผนงานของแต่ละรายการก่อสร้าง </t>
  </si>
  <si>
    <t xml:space="preserve"> ร้อยละของแผนดำเนินงาน คำนวณจากมูลค่าของงานตามแผนดำเนินการ เมื่อเทียบกับมูลค่าของงานทั้งโครงการ</t>
  </si>
  <si>
    <t xml:space="preserve"> มูลค่างานแต่ละรายการ คำนวณจากร้อยละตามแผนงานเทียบกับมูลค่างานของแต่ละรายการ</t>
  </si>
  <si>
    <t>รวม</t>
  </si>
  <si>
    <t>เดือน...</t>
  </si>
  <si>
    <t>รายการ....</t>
  </si>
  <si>
    <t>ตัวอย่างการคำนวณและการประเมินการดำเนินการตามแผนการทำงาน</t>
  </si>
  <si>
    <t>ตัวอย่างแบบการจัดทำแผนการทำงาน</t>
  </si>
  <si>
    <t xml:space="preserve">ตัวอย่างวิธีการจัดทำแผนการทำงาน </t>
  </si>
  <si>
    <t xml:space="preserve"> หมายถึง  ระยะเวลาการก่อสร้างตามแผนดำเนินงานของแต่ละรายการก่อสร้าง เช่น งานรื้อโครงสร้างเดิม กำหนดระยะเวลาก่อสร้าง จำนวน 4 เดือน (ไม่รวมระยะเวลาการก่อสร้างผิวทาง) </t>
  </si>
  <si>
    <t xml:space="preserve"> หมายถึง  ร้อยละของงานที่ผู้รับจ้างต้องดำเนินการก่อสร้างตามแผนงานประจำดือนของแต่ละรายการก่อสร้าง ซึ่งแต่ละรายการก่อสร้าง คิดเป็น 100 %  </t>
  </si>
  <si>
    <t xml:space="preserve">         1)</t>
  </si>
  <si>
    <t xml:space="preserve">         4)</t>
  </si>
  <si>
    <t xml:space="preserve">         3)</t>
  </si>
  <si>
    <t xml:space="preserve">         2)</t>
  </si>
  <si>
    <t xml:space="preserve">         5)</t>
  </si>
  <si>
    <t>กรณีตัวอย่าง กำหนดระยะเวลาการก่อสร้างตามแผนดำเนินงานทั้งสัญญา จำนวน 8 เดือน</t>
  </si>
  <si>
    <t xml:space="preserve"> หมายถึง  ร้อยละของงานที่ผู้รับจ้างต้องดำเนินการก่อสร้างตามแผนงานประจำดือนของแต่ละรายการก่อสร้าง (แต่ละรายการก่อสร้าง รวมกัน 100 %)  </t>
  </si>
  <si>
    <t xml:space="preserve"> หมายถึง  ระยะเวลาการก่อสร้างตามแผนดำเนินงานของแต่ละรายการก่อสร้าง เช่น 1. งานรื้อโครงสร้างเดิม กำหนดระยะเวลาก่อสร้าง จำนวน 4 เดือน  2. งานก่อสร้างผิวทาง กำหนดระยะเวลาก่อสร้าง 5 เดือน</t>
  </si>
  <si>
    <t xml:space="preserve"> </t>
  </si>
  <si>
    <t xml:space="preserve"> หมายถึง  ร้อยละของงานที่ผู้รับจ้างต้องดำเนินการก่อสร้างตามแผนงานประจำดือนของแต่ละรายการก่อสร้าง ซึ่งแต่ละรายการก่อสร้าง คิดเป็นร้อยละ 100 ตามตัวอย่าง งานรื้อโครงสร้างเดิม ถือเป็นร้อยละ 100 ของรายการนี้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</si>
</sst>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0"/>
      <name val="TH SarabunPSK"/>
      <family val="2"/>
    </font>
    <font>
      <sz val="8"/>
      <name val="Tahoma"/>
      <family val="2"/>
      <charset val="222"/>
      <scheme val="minor"/>
    </font>
    <font>
      <b/>
      <sz val="22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1A8B7"/>
        <bgColor indexed="64"/>
      </patternFill>
    </fill>
    <fill>
      <patternFill patternType="solid">
        <fgColor rgb="FF23AF83"/>
        <bgColor indexed="64"/>
      </patternFill>
    </fill>
    <fill>
      <patternFill patternType="solid">
        <fgColor rgb="FFFCE574"/>
        <bgColor indexed="64"/>
      </patternFill>
    </fill>
    <fill>
      <patternFill patternType="solid">
        <fgColor rgb="FFFCB335"/>
        <bgColor indexed="64"/>
      </patternFill>
    </fill>
    <fill>
      <patternFill patternType="solid">
        <fgColor rgb="FFABD1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87" fontId="2" fillId="0" borderId="0" xfId="2" applyNumberFormat="1" applyFont="1" applyAlignment="1">
      <alignment horizontal="center"/>
    </xf>
    <xf numFmtId="9" fontId="2" fillId="0" borderId="0" xfId="1" applyFont="1" applyAlignment="1">
      <alignment horizontal="center"/>
    </xf>
    <xf numFmtId="9" fontId="2" fillId="0" borderId="0" xfId="1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9" fontId="3" fillId="0" borderId="0" xfId="0" applyNumberFormat="1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9" fontId="2" fillId="0" borderId="1" xfId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2" fillId="4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9" fontId="2" fillId="0" borderId="1" xfId="1" applyFont="1" applyFill="1" applyBorder="1" applyAlignment="1">
      <alignment horizontal="center"/>
    </xf>
    <xf numFmtId="9" fontId="2" fillId="6" borderId="1" xfId="1" applyFont="1" applyFill="1" applyBorder="1" applyAlignment="1">
      <alignment horizontal="center"/>
    </xf>
    <xf numFmtId="187" fontId="2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2" fillId="4" borderId="1" xfId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9" fontId="2" fillId="7" borderId="3" xfId="0" applyNumberFormat="1" applyFont="1" applyFill="1" applyBorder="1" applyAlignment="1">
      <alignment horizontal="center"/>
    </xf>
    <xf numFmtId="9" fontId="2" fillId="7" borderId="6" xfId="0" applyNumberFormat="1" applyFont="1" applyFill="1" applyBorder="1" applyAlignment="1">
      <alignment horizontal="center"/>
    </xf>
    <xf numFmtId="9" fontId="2" fillId="7" borderId="7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/>
    <xf numFmtId="187" fontId="3" fillId="6" borderId="0" xfId="2" applyNumberFormat="1" applyFont="1" applyFill="1" applyAlignment="1">
      <alignment horizontal="center"/>
    </xf>
    <xf numFmtId="9" fontId="2" fillId="8" borderId="1" xfId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87" fontId="2" fillId="0" borderId="0" xfId="2" applyNumberFormat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9" fontId="2" fillId="0" borderId="0" xfId="1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187" fontId="3" fillId="6" borderId="0" xfId="2" applyNumberFormat="1" applyFont="1" applyFill="1" applyBorder="1" applyAlignment="1">
      <alignment horizontal="center"/>
    </xf>
    <xf numFmtId="187" fontId="2" fillId="0" borderId="0" xfId="2" applyNumberFormat="1" applyFont="1" applyFill="1" applyBorder="1" applyAlignment="1">
      <alignment horizontal="center"/>
    </xf>
    <xf numFmtId="187" fontId="3" fillId="0" borderId="0" xfId="2" applyNumberFormat="1" applyFont="1" applyFill="1" applyBorder="1" applyAlignment="1">
      <alignment horizontal="center"/>
    </xf>
    <xf numFmtId="187" fontId="2" fillId="0" borderId="15" xfId="2" applyNumberFormat="1" applyFont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9" fontId="2" fillId="0" borderId="15" xfId="1" applyFont="1" applyBorder="1" applyAlignment="1">
      <alignment horizontal="center"/>
    </xf>
    <xf numFmtId="9" fontId="2" fillId="7" borderId="17" xfId="0" applyNumberFormat="1" applyFont="1" applyFill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0" fontId="3" fillId="0" borderId="13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0" xfId="0" applyFont="1"/>
    <xf numFmtId="0" fontId="5" fillId="0" borderId="1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8" xfId="2" applyNumberFormat="1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2" fillId="7" borderId="24" xfId="0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187" fontId="6" fillId="0" borderId="28" xfId="2" applyNumberFormat="1" applyFont="1" applyBorder="1" applyAlignment="1">
      <alignment horizontal="center"/>
    </xf>
    <xf numFmtId="187" fontId="6" fillId="0" borderId="26" xfId="2" applyNumberFormat="1" applyFont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9" fontId="6" fillId="0" borderId="28" xfId="1" applyFont="1" applyBorder="1" applyAlignment="1">
      <alignment horizontal="center"/>
    </xf>
    <xf numFmtId="9" fontId="6" fillId="0" borderId="26" xfId="1" applyFont="1" applyBorder="1" applyAlignment="1">
      <alignment horizontal="center"/>
    </xf>
    <xf numFmtId="9" fontId="2" fillId="7" borderId="29" xfId="0" applyNumberFormat="1" applyFont="1" applyFill="1" applyBorder="1" applyAlignment="1">
      <alignment horizontal="center"/>
    </xf>
    <xf numFmtId="9" fontId="6" fillId="0" borderId="28" xfId="1" applyFont="1" applyFill="1" applyBorder="1" applyAlignment="1">
      <alignment horizontal="center"/>
    </xf>
    <xf numFmtId="9" fontId="6" fillId="0" borderId="26" xfId="1" applyFont="1" applyFill="1" applyBorder="1" applyAlignment="1">
      <alignment horizontal="center"/>
    </xf>
    <xf numFmtId="9" fontId="6" fillId="0" borderId="28" xfId="0" applyNumberFormat="1" applyFont="1" applyBorder="1" applyAlignment="1">
      <alignment horizontal="center"/>
    </xf>
    <xf numFmtId="9" fontId="6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87" fontId="6" fillId="0" borderId="22" xfId="2" applyNumberFormat="1" applyFont="1" applyBorder="1" applyAlignment="1">
      <alignment horizontal="center"/>
    </xf>
    <xf numFmtId="187" fontId="6" fillId="0" borderId="23" xfId="2" applyNumberFormat="1" applyFont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9" fontId="6" fillId="0" borderId="22" xfId="1" applyFont="1" applyBorder="1" applyAlignment="1">
      <alignment horizontal="center"/>
    </xf>
    <xf numFmtId="9" fontId="6" fillId="0" borderId="23" xfId="1" applyFont="1" applyBorder="1" applyAlignment="1">
      <alignment horizontal="center"/>
    </xf>
    <xf numFmtId="9" fontId="2" fillId="7" borderId="32" xfId="0" applyNumberFormat="1" applyFont="1" applyFill="1" applyBorder="1" applyAlignment="1">
      <alignment horizontal="center"/>
    </xf>
    <xf numFmtId="9" fontId="6" fillId="0" borderId="22" xfId="1" applyFont="1" applyFill="1" applyBorder="1" applyAlignment="1">
      <alignment horizontal="center"/>
    </xf>
    <xf numFmtId="9" fontId="6" fillId="0" borderId="23" xfId="1" applyFont="1" applyFill="1" applyBorder="1" applyAlignment="1">
      <alignment horizontal="center"/>
    </xf>
    <xf numFmtId="9" fontId="6" fillId="0" borderId="22" xfId="0" applyNumberFormat="1" applyFont="1" applyBorder="1" applyAlignment="1">
      <alignment horizontal="center"/>
    </xf>
    <xf numFmtId="9" fontId="6" fillId="0" borderId="9" xfId="1" applyFont="1" applyFill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9" fontId="2" fillId="0" borderId="33" xfId="1" applyFont="1" applyBorder="1" applyAlignment="1">
      <alignment horizontal="center"/>
    </xf>
    <xf numFmtId="187" fontId="2" fillId="0" borderId="19" xfId="2" applyNumberFormat="1" applyFont="1" applyBorder="1" applyAlignment="1">
      <alignment horizontal="center"/>
    </xf>
    <xf numFmtId="187" fontId="3" fillId="6" borderId="34" xfId="2" applyNumberFormat="1" applyFont="1" applyFill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9" fontId="2" fillId="0" borderId="25" xfId="0" applyNumberFormat="1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187" fontId="6" fillId="0" borderId="1" xfId="2" applyNumberFormat="1" applyFont="1" applyBorder="1" applyAlignment="1">
      <alignment horizontal="center"/>
    </xf>
    <xf numFmtId="187" fontId="6" fillId="0" borderId="15" xfId="2" applyNumberFormat="1" applyFont="1" applyBorder="1" applyAlignment="1">
      <alignment horizontal="center"/>
    </xf>
    <xf numFmtId="9" fontId="6" fillId="0" borderId="1" xfId="1" applyFont="1" applyBorder="1" applyAlignment="1">
      <alignment horizontal="center"/>
    </xf>
    <xf numFmtId="9" fontId="6" fillId="0" borderId="15" xfId="1" applyFont="1" applyBorder="1" applyAlignment="1">
      <alignment horizontal="center"/>
    </xf>
    <xf numFmtId="9" fontId="6" fillId="0" borderId="1" xfId="1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9" fontId="6" fillId="0" borderId="15" xfId="0" applyNumberFormat="1" applyFont="1" applyBorder="1" applyAlignment="1">
      <alignment horizontal="center"/>
    </xf>
    <xf numFmtId="9" fontId="6" fillId="0" borderId="0" xfId="0" applyNumberFormat="1" applyFont="1" applyAlignment="1">
      <alignment horizontal="center"/>
    </xf>
    <xf numFmtId="9" fontId="6" fillId="0" borderId="14" xfId="0" applyNumberFormat="1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87" fontId="6" fillId="0" borderId="42" xfId="2" applyNumberFormat="1" applyFont="1" applyBorder="1" applyAlignment="1">
      <alignment horizontal="center"/>
    </xf>
    <xf numFmtId="187" fontId="6" fillId="0" borderId="43" xfId="2" applyNumberFormat="1" applyFont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9" fontId="6" fillId="0" borderId="42" xfId="1" applyFont="1" applyBorder="1" applyAlignment="1">
      <alignment horizontal="center"/>
    </xf>
    <xf numFmtId="9" fontId="6" fillId="0" borderId="43" xfId="1" applyFont="1" applyBorder="1" applyAlignment="1">
      <alignment horizontal="center"/>
    </xf>
    <xf numFmtId="9" fontId="2" fillId="7" borderId="41" xfId="0" applyNumberFormat="1" applyFont="1" applyFill="1" applyBorder="1" applyAlignment="1">
      <alignment horizontal="center"/>
    </xf>
    <xf numFmtId="9" fontId="6" fillId="0" borderId="42" xfId="1" applyFont="1" applyFill="1" applyBorder="1" applyAlignment="1">
      <alignment horizontal="center"/>
    </xf>
    <xf numFmtId="9" fontId="6" fillId="0" borderId="43" xfId="1" applyFont="1" applyFill="1" applyBorder="1" applyAlignment="1">
      <alignment horizontal="center"/>
    </xf>
    <xf numFmtId="9" fontId="6" fillId="0" borderId="42" xfId="0" applyNumberFormat="1" applyFont="1" applyBorder="1" applyAlignment="1">
      <alignment horizontal="center"/>
    </xf>
    <xf numFmtId="9" fontId="6" fillId="0" borderId="44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7" xfId="0" applyFont="1" applyBorder="1" applyAlignment="1">
      <alignment horizontal="left"/>
    </xf>
    <xf numFmtId="0" fontId="5" fillId="0" borderId="35" xfId="0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colors>
    <mruColors>
      <color rgb="FFFCE574"/>
      <color rgb="FFEA3A16"/>
      <color rgb="FF23AF83"/>
      <color rgb="FFABD1D9"/>
      <color rgb="FFFCB335"/>
      <color rgb="FFF1A8B7"/>
      <color rgb="FFBAFFCA"/>
      <color rgb="FF9C8899"/>
      <color rgb="FFFACD66"/>
      <color rgb="FF4F9A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ตัวอย่างการคำนวณ!$L$19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ตัวอย่างการคำนวณ!$M$19:$T$19</c:f>
              <c:numCache>
                <c:formatCode>0%</c:formatCode>
                <c:ptCount val="8"/>
                <c:pt idx="0">
                  <c:v>4.1118421052631582E-2</c:v>
                </c:pt>
                <c:pt idx="1">
                  <c:v>0.12171052631578948</c:v>
                </c:pt>
                <c:pt idx="2">
                  <c:v>0.20230263157894737</c:v>
                </c:pt>
                <c:pt idx="3">
                  <c:v>0.29605263157894735</c:v>
                </c:pt>
                <c:pt idx="4">
                  <c:v>0.47203947368421051</c:v>
                </c:pt>
                <c:pt idx="5">
                  <c:v>0.64802631578947367</c:v>
                </c:pt>
                <c:pt idx="6">
                  <c:v>0.82401315789473684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C-4025-8B86-D0D72DAFBFA2}"/>
            </c:ext>
          </c:extLst>
        </c:ser>
        <c:ser>
          <c:idx val="1"/>
          <c:order val="1"/>
          <c:tx>
            <c:strRef>
              <c:f>ตัวอย่างการคำนวณ!$L$22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2C-4025-8B86-D0D72DAFBFA2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2C-4025-8B86-D0D72DAFBFA2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2C-4025-8B86-D0D72DAFBFA2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2C-4025-8B86-D0D72DAFB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ตัวอย่างการคำนวณ!$M$22:$T$22</c:f>
              <c:numCache>
                <c:formatCode>0%</c:formatCode>
                <c:ptCount val="8"/>
                <c:pt idx="0">
                  <c:v>8.2236842105263153E-3</c:v>
                </c:pt>
                <c:pt idx="1">
                  <c:v>6.4638157894736842E-2</c:v>
                </c:pt>
                <c:pt idx="2">
                  <c:v>0.1049342105263158</c:v>
                </c:pt>
                <c:pt idx="3">
                  <c:v>0.17055921052631579</c:v>
                </c:pt>
                <c:pt idx="4">
                  <c:v>0.29375000000000001</c:v>
                </c:pt>
                <c:pt idx="5">
                  <c:v>0.41694078947368424</c:v>
                </c:pt>
                <c:pt idx="6">
                  <c:v>0.54013157894736841</c:v>
                </c:pt>
                <c:pt idx="7">
                  <c:v>0.575328947368421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2C-4025-8B86-D0D72DAFB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2352"/>
        <c:axId val="14428592"/>
      </c:lineChart>
      <c:catAx>
        <c:axId val="14422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8592"/>
        <c:crosses val="autoZero"/>
        <c:auto val="1"/>
        <c:lblAlgn val="ctr"/>
        <c:lblOffset val="100"/>
        <c:noMultiLvlLbl val="0"/>
      </c:catAx>
      <c:valAx>
        <c:axId val="14428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ตัวอย่างวิธีการ!$L$19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ตัวอย่างวิธีการ!$M$19:$T$19</c:f>
              <c:numCache>
                <c:formatCode>0%</c:formatCode>
                <c:ptCount val="8"/>
                <c:pt idx="0">
                  <c:v>4.1118421052631582E-2</c:v>
                </c:pt>
                <c:pt idx="1">
                  <c:v>0.12171052631578948</c:v>
                </c:pt>
                <c:pt idx="2">
                  <c:v>0.20230263157894737</c:v>
                </c:pt>
                <c:pt idx="3">
                  <c:v>0.29605263157894735</c:v>
                </c:pt>
                <c:pt idx="4">
                  <c:v>0.47203947368421051</c:v>
                </c:pt>
                <c:pt idx="5">
                  <c:v>0.64802631578947367</c:v>
                </c:pt>
                <c:pt idx="6">
                  <c:v>0.82401315789473684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E-4FB4-A841-C774559ADBAA}"/>
            </c:ext>
          </c:extLst>
        </c:ser>
        <c:ser>
          <c:idx val="1"/>
          <c:order val="1"/>
          <c:tx>
            <c:strRef>
              <c:f>ตัวอย่างวิธีการ!$L$22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5E-4FB4-A841-C774559ADBAA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5E-4FB4-A841-C774559ADBAA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5E-4FB4-A841-C774559ADBAA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5E-4FB4-A841-C774559AD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ตัวอย่างวิธีการ!$M$22:$T$22</c:f>
              <c:numCache>
                <c:formatCode>0%</c:formatCode>
                <c:ptCount val="8"/>
                <c:pt idx="0">
                  <c:v>8.2236842105263153E-3</c:v>
                </c:pt>
                <c:pt idx="1">
                  <c:v>6.4638157894736842E-2</c:v>
                </c:pt>
                <c:pt idx="2">
                  <c:v>0.1049342105263158</c:v>
                </c:pt>
                <c:pt idx="3">
                  <c:v>0.17055921052631579</c:v>
                </c:pt>
                <c:pt idx="4">
                  <c:v>0.29375000000000001</c:v>
                </c:pt>
                <c:pt idx="5">
                  <c:v>0.41694078947368424</c:v>
                </c:pt>
                <c:pt idx="6">
                  <c:v>0.54013157894736841</c:v>
                </c:pt>
                <c:pt idx="7">
                  <c:v>0.575328947368421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5E-4FB4-A841-C774559AD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2352"/>
        <c:axId val="14428592"/>
      </c:lineChart>
      <c:catAx>
        <c:axId val="14422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8592"/>
        <c:crosses val="autoZero"/>
        <c:auto val="1"/>
        <c:lblAlgn val="ctr"/>
        <c:lblOffset val="100"/>
        <c:noMultiLvlLbl val="0"/>
      </c:catAx>
      <c:valAx>
        <c:axId val="14428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ตัวอย่าง!$L$19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ตัวอย่าง!$M$19:$T$19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E-4B2E-9DAA-7597717A6FDA}"/>
            </c:ext>
          </c:extLst>
        </c:ser>
        <c:ser>
          <c:idx val="1"/>
          <c:order val="1"/>
          <c:tx>
            <c:strRef>
              <c:f>ตัวอย่าง!$L$22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9E-4B2E-9DAA-7597717A6FDA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9E-4B2E-9DAA-7597717A6FDA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9E-4B2E-9DAA-7597717A6FDA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9E-4B2E-9DAA-7597717A6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ตัวอย่าง!$M$22:$T$22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E-4B2E-9DAA-7597717A6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2352"/>
        <c:axId val="14428592"/>
      </c:lineChart>
      <c:catAx>
        <c:axId val="14422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8592"/>
        <c:crosses val="autoZero"/>
        <c:auto val="1"/>
        <c:lblAlgn val="ctr"/>
        <c:lblOffset val="100"/>
        <c:noMultiLvlLbl val="0"/>
      </c:catAx>
      <c:valAx>
        <c:axId val="14428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'ตัวอย่างแบบฟอร์ม พี่จิ๋น (2)'!$L$17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'ตัวอย่างแบบฟอร์ม พี่จิ๋น (2)'!$M$17:$T$17</c:f>
              <c:numCache>
                <c:formatCode>0%</c:formatCode>
                <c:ptCount val="8"/>
                <c:pt idx="0">
                  <c:v>4.1118421052631582E-2</c:v>
                </c:pt>
                <c:pt idx="1">
                  <c:v>0.12171052631578948</c:v>
                </c:pt>
                <c:pt idx="2">
                  <c:v>0.20230263157894737</c:v>
                </c:pt>
                <c:pt idx="3">
                  <c:v>0.29605263157894735</c:v>
                </c:pt>
                <c:pt idx="4">
                  <c:v>0.47203947368421051</c:v>
                </c:pt>
                <c:pt idx="5">
                  <c:v>0.64802631578947367</c:v>
                </c:pt>
                <c:pt idx="6">
                  <c:v>0.82401315789473684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2-47DE-B953-4095B9E4F1C2}"/>
            </c:ext>
          </c:extLst>
        </c:ser>
        <c:ser>
          <c:idx val="1"/>
          <c:order val="1"/>
          <c:tx>
            <c:strRef>
              <c:f>'ตัวอย่างแบบฟอร์ม พี่จิ๋น (2)'!$L$20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82-47DE-B953-4095B9E4F1C2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82-47DE-B953-4095B9E4F1C2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82-47DE-B953-4095B9E4F1C2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82-47DE-B953-4095B9E4F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'ตัวอย่างแบบฟอร์ม พี่จิ๋น (2)'!$M$20:$T$20</c:f>
              <c:numCache>
                <c:formatCode>0%</c:formatCode>
                <c:ptCount val="8"/>
                <c:pt idx="0">
                  <c:v>8.2236842105263153E-3</c:v>
                </c:pt>
                <c:pt idx="1">
                  <c:v>6.4638157894736842E-2</c:v>
                </c:pt>
                <c:pt idx="2">
                  <c:v>0.1049342105263158</c:v>
                </c:pt>
                <c:pt idx="3">
                  <c:v>0.17055921052631579</c:v>
                </c:pt>
                <c:pt idx="4">
                  <c:v>0.29375000000000001</c:v>
                </c:pt>
                <c:pt idx="5">
                  <c:v>0.41694078947368424</c:v>
                </c:pt>
                <c:pt idx="6">
                  <c:v>0.54013157894736841</c:v>
                </c:pt>
                <c:pt idx="7">
                  <c:v>0.575328947368421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82-47DE-B953-4095B9E4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2352"/>
        <c:axId val="14428592"/>
      </c:lineChart>
      <c:catAx>
        <c:axId val="14422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8592"/>
        <c:crosses val="autoZero"/>
        <c:auto val="1"/>
        <c:lblAlgn val="ctr"/>
        <c:lblOffset val="100"/>
        <c:noMultiLvlLbl val="0"/>
      </c:catAx>
      <c:valAx>
        <c:axId val="14428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ตัวอย่างแบบฟอร์ม!$L$28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ตัวอย่างแบบฟอร์ม!$M$28:$X$28</c:f>
              <c:numCache>
                <c:formatCode>0%</c:formatCode>
                <c:ptCount val="12"/>
                <c:pt idx="0">
                  <c:v>1.7053206002728513E-2</c:v>
                </c:pt>
                <c:pt idx="1">
                  <c:v>7.0941336971350605E-2</c:v>
                </c:pt>
                <c:pt idx="2">
                  <c:v>0.16234652114597542</c:v>
                </c:pt>
                <c:pt idx="3">
                  <c:v>0.23738062755798089</c:v>
                </c:pt>
                <c:pt idx="4">
                  <c:v>0.32946793997271484</c:v>
                </c:pt>
                <c:pt idx="5">
                  <c:v>0.42155525238744884</c:v>
                </c:pt>
                <c:pt idx="6">
                  <c:v>0.48976807639836289</c:v>
                </c:pt>
                <c:pt idx="7">
                  <c:v>0.55798090040927695</c:v>
                </c:pt>
                <c:pt idx="8">
                  <c:v>0.69781718963165074</c:v>
                </c:pt>
                <c:pt idx="9">
                  <c:v>0.80627557980900411</c:v>
                </c:pt>
                <c:pt idx="10">
                  <c:v>0.907912687585266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9-4B0F-A664-339383943665}"/>
            </c:ext>
          </c:extLst>
        </c:ser>
        <c:ser>
          <c:idx val="1"/>
          <c:order val="1"/>
          <c:tx>
            <c:strRef>
              <c:f>ตัวอย่างแบบฟอร์ม!$L$31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E9-4B0F-A664-339383943665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E9-4B0F-A664-339383943665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E9-4B0F-A664-339383943665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E9-4B0F-A664-339383943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ตัวอย่างแบบฟอร์ม!$M$31:$X$31</c:f>
              <c:numCache>
                <c:formatCode>0%</c:formatCode>
                <c:ptCount val="12"/>
                <c:pt idx="0">
                  <c:v>3.4106412005457027E-3</c:v>
                </c:pt>
                <c:pt idx="1">
                  <c:v>4.1132332878581174E-2</c:v>
                </c:pt>
                <c:pt idx="2">
                  <c:v>8.6834924965893595E-2</c:v>
                </c:pt>
                <c:pt idx="3">
                  <c:v>0.13935879945429741</c:v>
                </c:pt>
                <c:pt idx="4">
                  <c:v>0.16698499317871759</c:v>
                </c:pt>
                <c:pt idx="5">
                  <c:v>0.23144611186903136</c:v>
                </c:pt>
                <c:pt idx="6">
                  <c:v>0.2791950886766712</c:v>
                </c:pt>
                <c:pt idx="7">
                  <c:v>0.29283765347885399</c:v>
                </c:pt>
                <c:pt idx="8">
                  <c:v>0.39072305593451562</c:v>
                </c:pt>
                <c:pt idx="9">
                  <c:v>0.46664392905866298</c:v>
                </c:pt>
                <c:pt idx="10">
                  <c:v>0.65975443383356069</c:v>
                </c:pt>
                <c:pt idx="11">
                  <c:v>0.72421555252387448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E9-4B0F-A664-339383943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2352"/>
        <c:axId val="14428592"/>
      </c:lineChart>
      <c:catAx>
        <c:axId val="14422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8592"/>
        <c:crosses val="autoZero"/>
        <c:auto val="1"/>
        <c:lblAlgn val="ctr"/>
        <c:lblOffset val="100"/>
        <c:noMultiLvlLbl val="0"/>
      </c:catAx>
      <c:valAx>
        <c:axId val="14428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'ตัวอย่าง ระเบียบ'!$L$28</c:f>
              <c:strCache>
                <c:ptCount val="1"/>
                <c:pt idx="0">
                  <c:v>% ACC PLAN</c:v>
                </c:pt>
              </c:strCache>
            </c:strRef>
          </c:tx>
          <c:spPr>
            <a:ln w="38100" cap="rnd">
              <a:solidFill>
                <a:srgbClr val="23AF8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'ตัวอย่าง ระเบียบ'!$M$28:$X$28</c:f>
              <c:numCache>
                <c:formatCode>0%</c:formatCode>
                <c:ptCount val="12"/>
                <c:pt idx="0">
                  <c:v>1.7053206002728513E-2</c:v>
                </c:pt>
                <c:pt idx="1">
                  <c:v>7.0941336971350605E-2</c:v>
                </c:pt>
                <c:pt idx="2">
                  <c:v>0.16234652114597542</c:v>
                </c:pt>
                <c:pt idx="3">
                  <c:v>0.23738062755798089</c:v>
                </c:pt>
                <c:pt idx="4">
                  <c:v>0.32946793997271484</c:v>
                </c:pt>
                <c:pt idx="5">
                  <c:v>0.42155525238744884</c:v>
                </c:pt>
                <c:pt idx="6">
                  <c:v>0.48976807639836289</c:v>
                </c:pt>
                <c:pt idx="7">
                  <c:v>0.55798090040927695</c:v>
                </c:pt>
                <c:pt idx="8">
                  <c:v>0.69781718963165074</c:v>
                </c:pt>
                <c:pt idx="9">
                  <c:v>0.80627557980900411</c:v>
                </c:pt>
                <c:pt idx="10">
                  <c:v>0.907912687585266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7-475C-917D-1F4BB28E3A62}"/>
            </c:ext>
          </c:extLst>
        </c:ser>
        <c:ser>
          <c:idx val="1"/>
          <c:order val="1"/>
          <c:tx>
            <c:strRef>
              <c:f>'ตัวอย่าง ระเบียบ'!$L$31</c:f>
              <c:strCache>
                <c:ptCount val="1"/>
                <c:pt idx="0">
                  <c:v>% ACC ACTUAL</c:v>
                </c:pt>
              </c:strCache>
            </c:strRef>
          </c:tx>
          <c:spPr>
            <a:ln w="38100" cap="rnd">
              <a:solidFill>
                <a:srgbClr val="F1A8B7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5735826173412933E-3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E7-475C-917D-1F4BB28E3A62}"/>
                </c:ext>
              </c:extLst>
            </c:dLbl>
            <c:dLbl>
              <c:idx val="1"/>
              <c:layout>
                <c:manualLayout>
                  <c:x val="-3.0859756962171282E-2"/>
                  <c:y val="3.02840888448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E7-475C-917D-1F4BB28E3A62}"/>
                </c:ext>
              </c:extLst>
            </c:dLbl>
            <c:dLbl>
              <c:idx val="2"/>
              <c:layout>
                <c:manualLayout>
                  <c:x val="-9.5735826173412933E-3"/>
                  <c:y val="4.163001327562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E7-475C-917D-1F4BB28E3A62}"/>
                </c:ext>
              </c:extLst>
            </c:dLbl>
            <c:dLbl>
              <c:idx val="3"/>
              <c:layout>
                <c:manualLayout>
                  <c:x val="-2.9327152409343485E-2"/>
                  <c:y val="3.784803846536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E7-475C-917D-1F4BB28E3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'ตัวอย่าง ระเบียบ'!$M$31:$X$31</c:f>
              <c:numCache>
                <c:formatCode>0%</c:formatCode>
                <c:ptCount val="12"/>
                <c:pt idx="0">
                  <c:v>3.4106412005457027E-3</c:v>
                </c:pt>
                <c:pt idx="1">
                  <c:v>4.1132332878581174E-2</c:v>
                </c:pt>
                <c:pt idx="2">
                  <c:v>8.6834924965893595E-2</c:v>
                </c:pt>
                <c:pt idx="3">
                  <c:v>0.13935879945429741</c:v>
                </c:pt>
                <c:pt idx="4">
                  <c:v>0.16698499317871759</c:v>
                </c:pt>
                <c:pt idx="5">
                  <c:v>0.23144611186903136</c:v>
                </c:pt>
                <c:pt idx="6">
                  <c:v>0.2791950886766712</c:v>
                </c:pt>
                <c:pt idx="7">
                  <c:v>0.29283765347885399</c:v>
                </c:pt>
                <c:pt idx="8">
                  <c:v>0.39072305593451562</c:v>
                </c:pt>
                <c:pt idx="9">
                  <c:v>0.46664392905866298</c:v>
                </c:pt>
                <c:pt idx="10">
                  <c:v>0.65975443383356069</c:v>
                </c:pt>
                <c:pt idx="11">
                  <c:v>0.72421555252387448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7-475C-917D-1F4BB28E3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2352"/>
        <c:axId val="14428592"/>
      </c:lineChart>
      <c:catAx>
        <c:axId val="14422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8592"/>
        <c:crosses val="autoZero"/>
        <c:auto val="1"/>
        <c:lblAlgn val="ctr"/>
        <c:lblOffset val="100"/>
        <c:noMultiLvlLbl val="0"/>
      </c:catAx>
      <c:valAx>
        <c:axId val="14428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42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17</xdr:row>
      <xdr:rowOff>174625</xdr:rowOff>
    </xdr:from>
    <xdr:to>
      <xdr:col>9</xdr:col>
      <xdr:colOff>1076741</xdr:colOff>
      <xdr:row>26</xdr:row>
      <xdr:rowOff>192768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FA9F7176-3DB3-45B7-B146-F67224B8A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984249</xdr:colOff>
      <xdr:row>7</xdr:row>
      <xdr:rowOff>174625</xdr:rowOff>
    </xdr:from>
    <xdr:to>
      <xdr:col>14</xdr:col>
      <xdr:colOff>809625</xdr:colOff>
      <xdr:row>12</xdr:row>
      <xdr:rowOff>15875</xdr:rowOff>
    </xdr:to>
    <xdr:sp macro="" textlink="">
      <xdr:nvSpPr>
        <xdr:cNvPr id="3" name="คำบรรยายภาพ: สี่เหลี่ยมมุมมน 2">
          <a:extLst>
            <a:ext uri="{FF2B5EF4-FFF2-40B4-BE49-F238E27FC236}">
              <a16:creationId xmlns:a16="http://schemas.microsoft.com/office/drawing/2014/main" id="{49634E19-2A47-44D2-A04A-D0D8FBCF7CDA}"/>
            </a:ext>
          </a:extLst>
        </xdr:cNvPr>
        <xdr:cNvSpPr/>
      </xdr:nvSpPr>
      <xdr:spPr>
        <a:xfrm>
          <a:off x="10452099" y="2365375"/>
          <a:ext cx="2940051" cy="1365250"/>
        </a:xfrm>
        <a:prstGeom prst="wedgeRoundRectCallout">
          <a:avLst>
            <a:gd name="adj1" fmla="val -24925"/>
            <a:gd name="adj2" fmla="val 89559"/>
            <a:gd name="adj3" fmla="val 16667"/>
          </a:avLst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05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(500,000 X 25)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100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231321</xdr:colOff>
      <xdr:row>4</xdr:row>
      <xdr:rowOff>272143</xdr:rowOff>
    </xdr:from>
    <xdr:to>
      <xdr:col>10</xdr:col>
      <xdr:colOff>27214</xdr:colOff>
      <xdr:row>6</xdr:row>
      <xdr:rowOff>27214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79350017-8E9D-4D19-A109-48BE9BD95AC4}"/>
            </a:ext>
          </a:extLst>
        </xdr:cNvPr>
        <xdr:cNvSpPr/>
      </xdr:nvSpPr>
      <xdr:spPr>
        <a:xfrm>
          <a:off x="7737021" y="1548493"/>
          <a:ext cx="881743" cy="364671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40821</xdr:colOff>
      <xdr:row>4</xdr:row>
      <xdr:rowOff>288473</xdr:rowOff>
    </xdr:from>
    <xdr:to>
      <xdr:col>12</xdr:col>
      <xdr:colOff>1020535</xdr:colOff>
      <xdr:row>6</xdr:row>
      <xdr:rowOff>27215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700361F3-026C-4F76-A1E1-6AE4F9A6F21D}"/>
            </a:ext>
          </a:extLst>
        </xdr:cNvPr>
        <xdr:cNvSpPr/>
      </xdr:nvSpPr>
      <xdr:spPr>
        <a:xfrm>
          <a:off x="10727871" y="1564823"/>
          <a:ext cx="979714" cy="348342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31636</xdr:colOff>
      <xdr:row>14</xdr:row>
      <xdr:rowOff>38100</xdr:rowOff>
    </xdr:from>
    <xdr:to>
      <xdr:col>13</xdr:col>
      <xdr:colOff>57150</xdr:colOff>
      <xdr:row>14</xdr:row>
      <xdr:rowOff>288473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979B4916-DBE7-43DE-849C-F605C2F2BCD6}"/>
            </a:ext>
          </a:extLst>
        </xdr:cNvPr>
        <xdr:cNvSpPr/>
      </xdr:nvSpPr>
      <xdr:spPr>
        <a:xfrm>
          <a:off x="10718686" y="4362450"/>
          <a:ext cx="1054214" cy="250373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1158875</xdr:colOff>
      <xdr:row>9</xdr:row>
      <xdr:rowOff>274410</xdr:rowOff>
    </xdr:from>
    <xdr:to>
      <xdr:col>13</xdr:col>
      <xdr:colOff>358321</xdr:colOff>
      <xdr:row>9</xdr:row>
      <xdr:rowOff>274410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6F0C61A5-7C44-4EA4-989D-762F2089B0EC}"/>
            </a:ext>
          </a:extLst>
        </xdr:cNvPr>
        <xdr:cNvCxnSpPr/>
      </xdr:nvCxnSpPr>
      <xdr:spPr>
        <a:xfrm>
          <a:off x="10626725" y="3074760"/>
          <a:ext cx="144734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485321</xdr:colOff>
      <xdr:row>9</xdr:row>
      <xdr:rowOff>0</xdr:rowOff>
    </xdr:from>
    <xdr:ext cx="1133452" cy="495520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09A24E77-5241-4610-A6D6-079E03E28D97}"/>
            </a:ext>
          </a:extLst>
        </xdr:cNvPr>
        <xdr:cNvSpPr txBox="1"/>
      </xdr:nvSpPr>
      <xdr:spPr>
        <a:xfrm>
          <a:off x="12201071" y="2800350"/>
          <a:ext cx="1133452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125,000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12</xdr:col>
      <xdr:colOff>906</xdr:colOff>
      <xdr:row>17</xdr:row>
      <xdr:rowOff>18596</xdr:rowOff>
    </xdr:from>
    <xdr:to>
      <xdr:col>12</xdr:col>
      <xdr:colOff>977899</xdr:colOff>
      <xdr:row>18</xdr:row>
      <xdr:rowOff>5442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ADF34433-01AE-4DC8-8DC5-C16A59004C77}"/>
            </a:ext>
          </a:extLst>
        </xdr:cNvPr>
        <xdr:cNvSpPr/>
      </xdr:nvSpPr>
      <xdr:spPr>
        <a:xfrm>
          <a:off x="10687956" y="5257346"/>
          <a:ext cx="976993" cy="291646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680356</xdr:colOff>
      <xdr:row>13</xdr:row>
      <xdr:rowOff>92529</xdr:rowOff>
    </xdr:from>
    <xdr:to>
      <xdr:col>10</xdr:col>
      <xdr:colOff>635000</xdr:colOff>
      <xdr:row>17</xdr:row>
      <xdr:rowOff>15875</xdr:rowOff>
    </xdr:to>
    <xdr:sp macro="" textlink="">
      <xdr:nvSpPr>
        <xdr:cNvPr id="10" name="คำบรรยายภาพ: สี่เหลี่ยมมุมมน 9">
          <a:extLst>
            <a:ext uri="{FF2B5EF4-FFF2-40B4-BE49-F238E27FC236}">
              <a16:creationId xmlns:a16="http://schemas.microsoft.com/office/drawing/2014/main" id="{1E97AA4D-561E-49BF-9D06-CAD2EDB693EE}"/>
            </a:ext>
          </a:extLst>
        </xdr:cNvPr>
        <xdr:cNvSpPr/>
      </xdr:nvSpPr>
      <xdr:spPr>
        <a:xfrm>
          <a:off x="6014356" y="4112079"/>
          <a:ext cx="3212194" cy="1142546"/>
        </a:xfrm>
        <a:prstGeom prst="wedgeRoundRectCallout">
          <a:avLst>
            <a:gd name="adj1" fmla="val 92642"/>
            <a:gd name="adj2" fmla="val 48623"/>
            <a:gd name="adj3" fmla="val 16667"/>
          </a:avLst>
        </a:prstGeom>
        <a:solidFill>
          <a:srgbClr val="FCE5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125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040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 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886732</xdr:colOff>
      <xdr:row>14</xdr:row>
      <xdr:rowOff>258081</xdr:rowOff>
    </xdr:from>
    <xdr:to>
      <xdr:col>8</xdr:col>
      <xdr:colOff>886278</xdr:colOff>
      <xdr:row>14</xdr:row>
      <xdr:rowOff>258081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1BE2B570-95B0-4AA8-BD21-B7634D560EC3}"/>
            </a:ext>
          </a:extLst>
        </xdr:cNvPr>
        <xdr:cNvCxnSpPr/>
      </xdr:nvCxnSpPr>
      <xdr:spPr>
        <a:xfrm>
          <a:off x="6220732" y="4582431"/>
          <a:ext cx="108539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918481</xdr:colOff>
      <xdr:row>14</xdr:row>
      <xdr:rowOff>115207</xdr:rowOff>
    </xdr:from>
    <xdr:ext cx="734304" cy="495520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60C39105-A9E4-44BB-AE31-F6BB6ECFF988}"/>
            </a:ext>
          </a:extLst>
        </xdr:cNvPr>
        <xdr:cNvSpPr txBox="1"/>
      </xdr:nvSpPr>
      <xdr:spPr>
        <a:xfrm>
          <a:off x="7338331" y="4439557"/>
          <a:ext cx="734304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X 100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484414</xdr:colOff>
      <xdr:row>14</xdr:row>
      <xdr:rowOff>127907</xdr:rowOff>
    </xdr:from>
    <xdr:ext cx="949491" cy="495520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C0FC4D16-78F2-4065-8CC2-46E36B0BE9FB}"/>
            </a:ext>
          </a:extLst>
        </xdr:cNvPr>
        <xdr:cNvSpPr txBox="1"/>
      </xdr:nvSpPr>
      <xdr:spPr>
        <a:xfrm>
          <a:off x="7990114" y="4452257"/>
          <a:ext cx="949491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</a:t>
          </a: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4.1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 %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17</xdr:row>
      <xdr:rowOff>174625</xdr:rowOff>
    </xdr:from>
    <xdr:to>
      <xdr:col>9</xdr:col>
      <xdr:colOff>1076741</xdr:colOff>
      <xdr:row>26</xdr:row>
      <xdr:rowOff>192768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5C2B13D-E550-4246-A89D-6672418AE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179917</xdr:colOff>
      <xdr:row>16</xdr:row>
      <xdr:rowOff>52917</xdr:rowOff>
    </xdr:from>
    <xdr:to>
      <xdr:col>10</xdr:col>
      <xdr:colOff>275167</xdr:colOff>
      <xdr:row>27</xdr:row>
      <xdr:rowOff>0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1707760C-2732-A6D3-26B0-6BDFCCCF8AC4}"/>
            </a:ext>
          </a:extLst>
        </xdr:cNvPr>
        <xdr:cNvSpPr/>
      </xdr:nvSpPr>
      <xdr:spPr>
        <a:xfrm>
          <a:off x="3619500" y="5016500"/>
          <a:ext cx="5270500" cy="33231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17</xdr:row>
      <xdr:rowOff>174625</xdr:rowOff>
    </xdr:from>
    <xdr:to>
      <xdr:col>9</xdr:col>
      <xdr:colOff>1076741</xdr:colOff>
      <xdr:row>26</xdr:row>
      <xdr:rowOff>192768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A6ABE8A4-B725-4F10-A2B6-635B39626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544286</xdr:colOff>
      <xdr:row>13</xdr:row>
      <xdr:rowOff>285749</xdr:rowOff>
    </xdr:from>
    <xdr:to>
      <xdr:col>9</xdr:col>
      <xdr:colOff>521116</xdr:colOff>
      <xdr:row>24</xdr:row>
      <xdr:rowOff>176893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4C3EEFF-5060-483A-A821-5DC25B68A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365124</xdr:colOff>
      <xdr:row>12</xdr:row>
      <xdr:rowOff>190500</xdr:rowOff>
    </xdr:from>
    <xdr:to>
      <xdr:col>25</xdr:col>
      <xdr:colOff>154214</xdr:colOff>
      <xdr:row>16</xdr:row>
      <xdr:rowOff>31750</xdr:rowOff>
    </xdr:to>
    <xdr:sp macro="" textlink="">
      <xdr:nvSpPr>
        <xdr:cNvPr id="3" name="คำบรรยายภาพ: สี่เหลี่ยมมุมมน 2">
          <a:extLst>
            <a:ext uri="{FF2B5EF4-FFF2-40B4-BE49-F238E27FC236}">
              <a16:creationId xmlns:a16="http://schemas.microsoft.com/office/drawing/2014/main" id="{2170CF3B-EF36-4D2C-9ABC-30698208B974}"/>
            </a:ext>
          </a:extLst>
        </xdr:cNvPr>
        <xdr:cNvSpPr/>
      </xdr:nvSpPr>
      <xdr:spPr>
        <a:xfrm>
          <a:off x="22923499" y="3810000"/>
          <a:ext cx="3202215" cy="1047750"/>
        </a:xfrm>
        <a:prstGeom prst="wedgeRoundRectCallou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(500,000 X 25)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100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231321</xdr:colOff>
      <xdr:row>5</xdr:row>
      <xdr:rowOff>272143</xdr:rowOff>
    </xdr:from>
    <xdr:to>
      <xdr:col>10</xdr:col>
      <xdr:colOff>27214</xdr:colOff>
      <xdr:row>7</xdr:row>
      <xdr:rowOff>27214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8CC26B57-3863-4A47-808D-99B38ABC2E08}"/>
            </a:ext>
          </a:extLst>
        </xdr:cNvPr>
        <xdr:cNvSpPr/>
      </xdr:nvSpPr>
      <xdr:spPr>
        <a:xfrm>
          <a:off x="7737021" y="1796143"/>
          <a:ext cx="881743" cy="364671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40821</xdr:colOff>
      <xdr:row>5</xdr:row>
      <xdr:rowOff>288473</xdr:rowOff>
    </xdr:from>
    <xdr:to>
      <xdr:col>12</xdr:col>
      <xdr:colOff>1020535</xdr:colOff>
      <xdr:row>7</xdr:row>
      <xdr:rowOff>27215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286BD3E5-374D-42C4-89D6-CB07F00E80BF}"/>
            </a:ext>
          </a:extLst>
        </xdr:cNvPr>
        <xdr:cNvSpPr/>
      </xdr:nvSpPr>
      <xdr:spPr>
        <a:xfrm>
          <a:off x="10727871" y="1812473"/>
          <a:ext cx="979714" cy="348342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31636</xdr:colOff>
      <xdr:row>11</xdr:row>
      <xdr:rowOff>293689</xdr:rowOff>
    </xdr:from>
    <xdr:to>
      <xdr:col>12</xdr:col>
      <xdr:colOff>1008629</xdr:colOff>
      <xdr:row>12</xdr:row>
      <xdr:rowOff>288473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1415732D-E452-42C5-80E4-5A5BABAB4D63}"/>
            </a:ext>
          </a:extLst>
        </xdr:cNvPr>
        <xdr:cNvSpPr/>
      </xdr:nvSpPr>
      <xdr:spPr>
        <a:xfrm>
          <a:off x="10683761" y="3611564"/>
          <a:ext cx="976993" cy="296409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587375</xdr:colOff>
      <xdr:row>14</xdr:row>
      <xdr:rowOff>68035</xdr:rowOff>
    </xdr:from>
    <xdr:to>
      <xdr:col>22</xdr:col>
      <xdr:colOff>675821</xdr:colOff>
      <xdr:row>14</xdr:row>
      <xdr:rowOff>68035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ABA0F01A-4059-49AB-88BD-A21655E9E44E}"/>
            </a:ext>
          </a:extLst>
        </xdr:cNvPr>
        <xdr:cNvCxnSpPr/>
      </xdr:nvCxnSpPr>
      <xdr:spPr>
        <a:xfrm>
          <a:off x="23145750" y="4290785"/>
          <a:ext cx="145369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9071</xdr:colOff>
      <xdr:row>13</xdr:row>
      <xdr:rowOff>158750</xdr:rowOff>
    </xdr:from>
    <xdr:ext cx="1133452" cy="495520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3863247A-2BFE-4E8F-9A9D-65AC050AA3AE}"/>
            </a:ext>
          </a:extLst>
        </xdr:cNvPr>
        <xdr:cNvSpPr txBox="1"/>
      </xdr:nvSpPr>
      <xdr:spPr>
        <a:xfrm>
          <a:off x="24615321" y="4079875"/>
          <a:ext cx="1133452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125,000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12</xdr:col>
      <xdr:colOff>906</xdr:colOff>
      <xdr:row>15</xdr:row>
      <xdr:rowOff>18596</xdr:rowOff>
    </xdr:from>
    <xdr:to>
      <xdr:col>12</xdr:col>
      <xdr:colOff>977899</xdr:colOff>
      <xdr:row>16</xdr:row>
      <xdr:rowOff>5442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0D370DC3-0D57-4AD6-96A5-14FE967813A2}"/>
            </a:ext>
          </a:extLst>
        </xdr:cNvPr>
        <xdr:cNvSpPr/>
      </xdr:nvSpPr>
      <xdr:spPr>
        <a:xfrm>
          <a:off x="10653031" y="4542971"/>
          <a:ext cx="976993" cy="288471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21</xdr:col>
      <xdr:colOff>134256</xdr:colOff>
      <xdr:row>17</xdr:row>
      <xdr:rowOff>175079</xdr:rowOff>
    </xdr:from>
    <xdr:to>
      <xdr:col>25</xdr:col>
      <xdr:colOff>596900</xdr:colOff>
      <xdr:row>21</xdr:row>
      <xdr:rowOff>202292</xdr:rowOff>
    </xdr:to>
    <xdr:sp macro="" textlink="">
      <xdr:nvSpPr>
        <xdr:cNvPr id="10" name="คำบรรยายภาพ: สี่เหลี่ยมมุมมน 9">
          <a:extLst>
            <a:ext uri="{FF2B5EF4-FFF2-40B4-BE49-F238E27FC236}">
              <a16:creationId xmlns:a16="http://schemas.microsoft.com/office/drawing/2014/main" id="{54FDFB93-BF07-4648-B98C-A922544319C4}"/>
            </a:ext>
          </a:extLst>
        </xdr:cNvPr>
        <xdr:cNvSpPr/>
      </xdr:nvSpPr>
      <xdr:spPr>
        <a:xfrm>
          <a:off x="23375256" y="5302704"/>
          <a:ext cx="3193144" cy="1233713"/>
        </a:xfrm>
        <a:prstGeom prst="wedgeRoundRectCallout">
          <a:avLst>
            <a:gd name="adj1" fmla="val -67443"/>
            <a:gd name="adj2" fmla="val 6944"/>
            <a:gd name="adj3" fmla="val 16667"/>
          </a:avLst>
        </a:prstGeom>
        <a:solidFill>
          <a:srgbClr val="FCE5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125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7,330,000 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340632</xdr:colOff>
      <xdr:row>19</xdr:row>
      <xdr:rowOff>39006</xdr:rowOff>
    </xdr:from>
    <xdr:to>
      <xdr:col>23</xdr:col>
      <xdr:colOff>54428</xdr:colOff>
      <xdr:row>19</xdr:row>
      <xdr:rowOff>39006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D23020DD-9999-46D5-B77D-FD3AC7720645}"/>
            </a:ext>
          </a:extLst>
        </xdr:cNvPr>
        <xdr:cNvCxnSpPr/>
      </xdr:nvCxnSpPr>
      <xdr:spPr>
        <a:xfrm>
          <a:off x="23581632" y="5769881"/>
          <a:ext cx="107904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70756</xdr:colOff>
      <xdr:row>18</xdr:row>
      <xdr:rowOff>134257</xdr:rowOff>
    </xdr:from>
    <xdr:ext cx="734304" cy="495520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FAC9E740-5E30-4EB9-B5A2-6D1D7BB16D16}"/>
            </a:ext>
          </a:extLst>
        </xdr:cNvPr>
        <xdr:cNvSpPr txBox="1"/>
      </xdr:nvSpPr>
      <xdr:spPr>
        <a:xfrm>
          <a:off x="24677006" y="5563507"/>
          <a:ext cx="734304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X 100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68489</xdr:colOff>
      <xdr:row>18</xdr:row>
      <xdr:rowOff>134257</xdr:rowOff>
    </xdr:from>
    <xdr:ext cx="1065805" cy="495520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120A3C91-040A-4C8C-AD11-E0B2B3435F06}"/>
            </a:ext>
          </a:extLst>
        </xdr:cNvPr>
        <xdr:cNvSpPr txBox="1"/>
      </xdr:nvSpPr>
      <xdr:spPr>
        <a:xfrm>
          <a:off x="25357364" y="5563507"/>
          <a:ext cx="1065805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1.71 %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544286</xdr:colOff>
      <xdr:row>23</xdr:row>
      <xdr:rowOff>13608</xdr:rowOff>
    </xdr:from>
    <xdr:to>
      <xdr:col>10</xdr:col>
      <xdr:colOff>408214</xdr:colOff>
      <xdr:row>35</xdr:row>
      <xdr:rowOff>176894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7D9662C-4F29-4CD6-BDD5-20DDE6797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1031874</xdr:colOff>
      <xdr:row>17</xdr:row>
      <xdr:rowOff>272143</xdr:rowOff>
    </xdr:from>
    <xdr:to>
      <xdr:col>15</xdr:col>
      <xdr:colOff>106589</xdr:colOff>
      <xdr:row>21</xdr:row>
      <xdr:rowOff>299356</xdr:rowOff>
    </xdr:to>
    <xdr:sp macro="" textlink="">
      <xdr:nvSpPr>
        <xdr:cNvPr id="3" name="คำบรรยายภาพ: สี่เหลี่ยมมุมมน 2">
          <a:extLst>
            <a:ext uri="{FF2B5EF4-FFF2-40B4-BE49-F238E27FC236}">
              <a16:creationId xmlns:a16="http://schemas.microsoft.com/office/drawing/2014/main" id="{937996F1-E72D-4B08-8258-B103A20AB2AB}"/>
            </a:ext>
          </a:extLst>
        </xdr:cNvPr>
        <xdr:cNvSpPr/>
      </xdr:nvSpPr>
      <xdr:spPr>
        <a:xfrm>
          <a:off x="10461624" y="5399768"/>
          <a:ext cx="3202215" cy="1233713"/>
        </a:xfrm>
        <a:prstGeom prst="wedgeRoundRectCallou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(500,000 X 25)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100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231321</xdr:colOff>
      <xdr:row>5</xdr:row>
      <xdr:rowOff>272143</xdr:rowOff>
    </xdr:from>
    <xdr:to>
      <xdr:col>10</xdr:col>
      <xdr:colOff>27214</xdr:colOff>
      <xdr:row>7</xdr:row>
      <xdr:rowOff>27214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D6036E10-0E2F-4439-8E6F-BB2537AA0CF2}"/>
            </a:ext>
          </a:extLst>
        </xdr:cNvPr>
        <xdr:cNvSpPr/>
      </xdr:nvSpPr>
      <xdr:spPr>
        <a:xfrm>
          <a:off x="7737021" y="1796143"/>
          <a:ext cx="881743" cy="364671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40821</xdr:colOff>
      <xdr:row>5</xdr:row>
      <xdr:rowOff>288473</xdr:rowOff>
    </xdr:from>
    <xdr:to>
      <xdr:col>12</xdr:col>
      <xdr:colOff>1020535</xdr:colOff>
      <xdr:row>7</xdr:row>
      <xdr:rowOff>27215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DD9265B1-8865-4F88-9B36-01C010FC5DAF}"/>
            </a:ext>
          </a:extLst>
        </xdr:cNvPr>
        <xdr:cNvSpPr/>
      </xdr:nvSpPr>
      <xdr:spPr>
        <a:xfrm>
          <a:off x="10727871" y="1812473"/>
          <a:ext cx="979714" cy="348342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43542</xdr:colOff>
      <xdr:row>23</xdr:row>
      <xdr:rowOff>0</xdr:rowOff>
    </xdr:from>
    <xdr:to>
      <xdr:col>12</xdr:col>
      <xdr:colOff>1020535</xdr:colOff>
      <xdr:row>23</xdr:row>
      <xdr:rowOff>288471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AA387006-8951-43DA-94C0-012A2935CA26}"/>
            </a:ext>
          </a:extLst>
        </xdr:cNvPr>
        <xdr:cNvSpPr/>
      </xdr:nvSpPr>
      <xdr:spPr>
        <a:xfrm>
          <a:off x="10730592" y="7010400"/>
          <a:ext cx="976993" cy="288471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0</xdr:colOff>
      <xdr:row>19</xdr:row>
      <xdr:rowOff>68035</xdr:rowOff>
    </xdr:from>
    <xdr:to>
      <xdr:col>13</xdr:col>
      <xdr:colOff>421821</xdr:colOff>
      <xdr:row>19</xdr:row>
      <xdr:rowOff>68035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09619FF7-6757-4EF4-B2AD-B37B4FB8A4C8}"/>
            </a:ext>
          </a:extLst>
        </xdr:cNvPr>
        <xdr:cNvCxnSpPr/>
      </xdr:nvCxnSpPr>
      <xdr:spPr>
        <a:xfrm>
          <a:off x="10687050" y="5859235"/>
          <a:ext cx="1450521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517071</xdr:colOff>
      <xdr:row>18</xdr:row>
      <xdr:rowOff>190499</xdr:rowOff>
    </xdr:from>
    <xdr:ext cx="1133452" cy="495520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F5DC8869-6F83-4472-BCBB-CFEF634FA862}"/>
            </a:ext>
          </a:extLst>
        </xdr:cNvPr>
        <xdr:cNvSpPr txBox="1"/>
      </xdr:nvSpPr>
      <xdr:spPr>
        <a:xfrm>
          <a:off x="12232821" y="5676899"/>
          <a:ext cx="1133452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125,000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12</xdr:col>
      <xdr:colOff>32656</xdr:colOff>
      <xdr:row>26</xdr:row>
      <xdr:rowOff>2721</xdr:rowOff>
    </xdr:from>
    <xdr:to>
      <xdr:col>12</xdr:col>
      <xdr:colOff>1009649</xdr:colOff>
      <xdr:row>26</xdr:row>
      <xdr:rowOff>291192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D76C1A71-2455-40E1-80AC-47E26BF1E45A}"/>
            </a:ext>
          </a:extLst>
        </xdr:cNvPr>
        <xdr:cNvSpPr/>
      </xdr:nvSpPr>
      <xdr:spPr>
        <a:xfrm>
          <a:off x="10719706" y="7927521"/>
          <a:ext cx="976993" cy="288471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832756</xdr:colOff>
      <xdr:row>23</xdr:row>
      <xdr:rowOff>206829</xdr:rowOff>
    </xdr:from>
    <xdr:to>
      <xdr:col>17</xdr:col>
      <xdr:colOff>152400</xdr:colOff>
      <xdr:row>27</xdr:row>
      <xdr:rowOff>234042</xdr:rowOff>
    </xdr:to>
    <xdr:sp macro="" textlink="">
      <xdr:nvSpPr>
        <xdr:cNvPr id="10" name="คำบรรยายภาพ: สี่เหลี่ยมมุมมน 9">
          <a:extLst>
            <a:ext uri="{FF2B5EF4-FFF2-40B4-BE49-F238E27FC236}">
              <a16:creationId xmlns:a16="http://schemas.microsoft.com/office/drawing/2014/main" id="{AF8E21BF-7C4F-4C84-8F50-BC210A00FFE1}"/>
            </a:ext>
          </a:extLst>
        </xdr:cNvPr>
        <xdr:cNvSpPr/>
      </xdr:nvSpPr>
      <xdr:spPr>
        <a:xfrm>
          <a:off x="12548506" y="7217229"/>
          <a:ext cx="3186794" cy="1246413"/>
        </a:xfrm>
        <a:prstGeom prst="wedgeRoundRectCallout">
          <a:avLst>
            <a:gd name="adj1" fmla="val -67443"/>
            <a:gd name="adj2" fmla="val 6944"/>
            <a:gd name="adj3" fmla="val 16667"/>
          </a:avLst>
        </a:prstGeom>
        <a:solidFill>
          <a:srgbClr val="FCE5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125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7,330,000 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166007</xdr:colOff>
      <xdr:row>25</xdr:row>
      <xdr:rowOff>70756</xdr:rowOff>
    </xdr:from>
    <xdr:to>
      <xdr:col>15</xdr:col>
      <xdr:colOff>244928</xdr:colOff>
      <xdr:row>25</xdr:row>
      <xdr:rowOff>70756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5D9BD329-2F72-485D-BAEF-3D7FDDB772B3}"/>
            </a:ext>
          </a:extLst>
        </xdr:cNvPr>
        <xdr:cNvCxnSpPr/>
      </xdr:nvCxnSpPr>
      <xdr:spPr>
        <a:xfrm>
          <a:off x="12748532" y="7690756"/>
          <a:ext cx="1079046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261256</xdr:colOff>
      <xdr:row>24</xdr:row>
      <xdr:rowOff>166007</xdr:rowOff>
    </xdr:from>
    <xdr:ext cx="734304" cy="495520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06C58BC3-21BB-4E13-B52C-3E118B3D0C6B}"/>
            </a:ext>
          </a:extLst>
        </xdr:cNvPr>
        <xdr:cNvSpPr txBox="1"/>
      </xdr:nvSpPr>
      <xdr:spPr>
        <a:xfrm>
          <a:off x="13843906" y="7481207"/>
          <a:ext cx="734304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X 100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941614</xdr:colOff>
      <xdr:row>24</xdr:row>
      <xdr:rowOff>166007</xdr:rowOff>
    </xdr:from>
    <xdr:ext cx="1065805" cy="495520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1A17654B-FE40-44CB-8A1F-728970AF77F2}"/>
            </a:ext>
          </a:extLst>
        </xdr:cNvPr>
        <xdr:cNvSpPr txBox="1"/>
      </xdr:nvSpPr>
      <xdr:spPr>
        <a:xfrm>
          <a:off x="14524264" y="7481207"/>
          <a:ext cx="1065805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1.71 %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544286</xdr:colOff>
      <xdr:row>23</xdr:row>
      <xdr:rowOff>13608</xdr:rowOff>
    </xdr:from>
    <xdr:to>
      <xdr:col>10</xdr:col>
      <xdr:colOff>408214</xdr:colOff>
      <xdr:row>35</xdr:row>
      <xdr:rowOff>176894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64ECA12-D003-64DE-0DA8-62AA9C137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1047749</xdr:colOff>
      <xdr:row>17</xdr:row>
      <xdr:rowOff>176893</xdr:rowOff>
    </xdr:from>
    <xdr:to>
      <xdr:col>15</xdr:col>
      <xdr:colOff>122464</xdr:colOff>
      <xdr:row>21</xdr:row>
      <xdr:rowOff>204106</xdr:rowOff>
    </xdr:to>
    <xdr:sp macro="" textlink="">
      <xdr:nvSpPr>
        <xdr:cNvPr id="4" name="คำบรรยายภาพ: สี่เหลี่ยมมุมมน 3">
          <a:extLst>
            <a:ext uri="{FF2B5EF4-FFF2-40B4-BE49-F238E27FC236}">
              <a16:creationId xmlns:a16="http://schemas.microsoft.com/office/drawing/2014/main" id="{67AEB742-5BA0-DD1B-3576-58DB6B688E18}"/>
            </a:ext>
          </a:extLst>
        </xdr:cNvPr>
        <xdr:cNvSpPr/>
      </xdr:nvSpPr>
      <xdr:spPr>
        <a:xfrm>
          <a:off x="10491106" y="5265964"/>
          <a:ext cx="3211287" cy="1224642"/>
        </a:xfrm>
        <a:prstGeom prst="wedgeRoundRectCallou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(500,000 X 25)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100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231321</xdr:colOff>
      <xdr:row>5</xdr:row>
      <xdr:rowOff>272143</xdr:rowOff>
    </xdr:from>
    <xdr:to>
      <xdr:col>10</xdr:col>
      <xdr:colOff>27214</xdr:colOff>
      <xdr:row>7</xdr:row>
      <xdr:rowOff>27214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AD173531-D2CD-47FE-CE2A-BE29337B370F}"/>
            </a:ext>
          </a:extLst>
        </xdr:cNvPr>
        <xdr:cNvSpPr/>
      </xdr:nvSpPr>
      <xdr:spPr>
        <a:xfrm>
          <a:off x="7715250" y="1768929"/>
          <a:ext cx="884464" cy="35378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40821</xdr:colOff>
      <xdr:row>5</xdr:row>
      <xdr:rowOff>288473</xdr:rowOff>
    </xdr:from>
    <xdr:to>
      <xdr:col>12</xdr:col>
      <xdr:colOff>1020535</xdr:colOff>
      <xdr:row>7</xdr:row>
      <xdr:rowOff>27215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32FDB4A4-8E5D-41B4-880D-53BA891429C4}"/>
            </a:ext>
          </a:extLst>
        </xdr:cNvPr>
        <xdr:cNvSpPr/>
      </xdr:nvSpPr>
      <xdr:spPr>
        <a:xfrm>
          <a:off x="10708821" y="1785259"/>
          <a:ext cx="979714" cy="3374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43542</xdr:colOff>
      <xdr:row>23</xdr:row>
      <xdr:rowOff>0</xdr:rowOff>
    </xdr:from>
    <xdr:to>
      <xdr:col>12</xdr:col>
      <xdr:colOff>1020535</xdr:colOff>
      <xdr:row>23</xdr:row>
      <xdr:rowOff>288471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7A040B76-F325-4B03-87AA-4D0DCC1AE1B2}"/>
            </a:ext>
          </a:extLst>
        </xdr:cNvPr>
        <xdr:cNvSpPr/>
      </xdr:nvSpPr>
      <xdr:spPr>
        <a:xfrm>
          <a:off x="10711542" y="6885214"/>
          <a:ext cx="976993" cy="288471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0</xdr:colOff>
      <xdr:row>19</xdr:row>
      <xdr:rowOff>68035</xdr:rowOff>
    </xdr:from>
    <xdr:to>
      <xdr:col>13</xdr:col>
      <xdr:colOff>421821</xdr:colOff>
      <xdr:row>19</xdr:row>
      <xdr:rowOff>68035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1E1DEC5F-ED57-3F4E-5AAB-105D1E67E7EC}"/>
            </a:ext>
          </a:extLst>
        </xdr:cNvPr>
        <xdr:cNvCxnSpPr/>
      </xdr:nvCxnSpPr>
      <xdr:spPr>
        <a:xfrm>
          <a:off x="10668000" y="5755821"/>
          <a:ext cx="1455964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517071</xdr:colOff>
      <xdr:row>18</xdr:row>
      <xdr:rowOff>190499</xdr:rowOff>
    </xdr:from>
    <xdr:ext cx="1133452" cy="495520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EBE4FCFB-BE7B-B438-8FDE-FFF714CB6D30}"/>
            </a:ext>
          </a:extLst>
        </xdr:cNvPr>
        <xdr:cNvSpPr txBox="1"/>
      </xdr:nvSpPr>
      <xdr:spPr>
        <a:xfrm>
          <a:off x="12219214" y="5578928"/>
          <a:ext cx="1133452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125,000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12</xdr:col>
      <xdr:colOff>32656</xdr:colOff>
      <xdr:row>26</xdr:row>
      <xdr:rowOff>2721</xdr:rowOff>
    </xdr:from>
    <xdr:to>
      <xdr:col>12</xdr:col>
      <xdr:colOff>1009649</xdr:colOff>
      <xdr:row>26</xdr:row>
      <xdr:rowOff>291192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F2C2912D-5484-4DE2-A079-435BA840E1AB}"/>
            </a:ext>
          </a:extLst>
        </xdr:cNvPr>
        <xdr:cNvSpPr/>
      </xdr:nvSpPr>
      <xdr:spPr>
        <a:xfrm>
          <a:off x="10700656" y="7786007"/>
          <a:ext cx="976993" cy="288471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832756</xdr:colOff>
      <xdr:row>23</xdr:row>
      <xdr:rowOff>206829</xdr:rowOff>
    </xdr:from>
    <xdr:to>
      <xdr:col>17</xdr:col>
      <xdr:colOff>152400</xdr:colOff>
      <xdr:row>27</xdr:row>
      <xdr:rowOff>234042</xdr:rowOff>
    </xdr:to>
    <xdr:sp macro="" textlink="">
      <xdr:nvSpPr>
        <xdr:cNvPr id="15" name="คำบรรยายภาพ: สี่เหลี่ยมมุมมน 14">
          <a:extLst>
            <a:ext uri="{FF2B5EF4-FFF2-40B4-BE49-F238E27FC236}">
              <a16:creationId xmlns:a16="http://schemas.microsoft.com/office/drawing/2014/main" id="{E4F30173-9727-4756-9A5C-51F07A8FB2B5}"/>
            </a:ext>
          </a:extLst>
        </xdr:cNvPr>
        <xdr:cNvSpPr/>
      </xdr:nvSpPr>
      <xdr:spPr>
        <a:xfrm>
          <a:off x="12534899" y="7092043"/>
          <a:ext cx="3211287" cy="1224642"/>
        </a:xfrm>
        <a:prstGeom prst="wedgeRoundRectCallout">
          <a:avLst>
            <a:gd name="adj1" fmla="val -67443"/>
            <a:gd name="adj2" fmla="val 6944"/>
            <a:gd name="adj3" fmla="val 16667"/>
          </a:avLst>
        </a:prstGeom>
        <a:solidFill>
          <a:srgbClr val="FCE5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125</a:t>
          </a:r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,000</a:t>
          </a:r>
        </a:p>
        <a:p>
          <a:pPr algn="l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7,330,000 </a:t>
          </a:r>
          <a:endParaRPr lang="th-TH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166007</xdr:colOff>
      <xdr:row>25</xdr:row>
      <xdr:rowOff>70756</xdr:rowOff>
    </xdr:from>
    <xdr:to>
      <xdr:col>15</xdr:col>
      <xdr:colOff>244928</xdr:colOff>
      <xdr:row>25</xdr:row>
      <xdr:rowOff>70756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2D47E2F6-F2D7-466D-8671-F73C195FB20E}"/>
            </a:ext>
          </a:extLst>
        </xdr:cNvPr>
        <xdr:cNvCxnSpPr/>
      </xdr:nvCxnSpPr>
      <xdr:spPr>
        <a:xfrm>
          <a:off x="12739007" y="7554685"/>
          <a:ext cx="1085850" cy="0"/>
        </a:xfrm>
        <a:prstGeom prst="line">
          <a:avLst/>
        </a:prstGeom>
        <a:ln w="38100">
          <a:solidFill>
            <a:srgbClr val="EA3A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261256</xdr:colOff>
      <xdr:row>24</xdr:row>
      <xdr:rowOff>166007</xdr:rowOff>
    </xdr:from>
    <xdr:ext cx="734304" cy="495520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11B07C7D-BA06-465D-BBAA-642294E90262}"/>
            </a:ext>
          </a:extLst>
        </xdr:cNvPr>
        <xdr:cNvSpPr txBox="1"/>
      </xdr:nvSpPr>
      <xdr:spPr>
        <a:xfrm>
          <a:off x="13841185" y="7350578"/>
          <a:ext cx="734304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X 100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941614</xdr:colOff>
      <xdr:row>24</xdr:row>
      <xdr:rowOff>166007</xdr:rowOff>
    </xdr:from>
    <xdr:ext cx="1065805" cy="495520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A09F230E-FA1D-47F7-9F30-6D393BD17D5E}"/>
            </a:ext>
          </a:extLst>
        </xdr:cNvPr>
        <xdr:cNvSpPr txBox="1"/>
      </xdr:nvSpPr>
      <xdr:spPr>
        <a:xfrm>
          <a:off x="14521543" y="7350578"/>
          <a:ext cx="1065805" cy="495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= 1.71 %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6BD4-60E7-4253-BE47-9CF2FB6B59D2}">
  <sheetPr>
    <tabColor rgb="FFC00000"/>
    <pageSetUpPr fitToPage="1"/>
  </sheetPr>
  <dimension ref="A1:U33"/>
  <sheetViews>
    <sheetView tabSelected="1" view="pageBreakPreview" topLeftCell="G1" zoomScaleNormal="50" zoomScaleSheetLayoutView="100" workbookViewId="0">
      <selection activeCell="O32" sqref="O32"/>
    </sheetView>
  </sheetViews>
  <sheetFormatPr defaultRowHeight="24" x14ac:dyDescent="0.55000000000000004"/>
  <cols>
    <col min="1" max="3" width="9" style="3"/>
    <col min="4" max="4" width="9" style="1"/>
    <col min="5" max="5" width="9" style="2"/>
    <col min="6" max="6" width="10.75" style="1" customWidth="1"/>
    <col min="7" max="10" width="14.25" style="1" customWidth="1"/>
    <col min="11" max="11" width="11.5" style="1" customWidth="1"/>
    <col min="12" max="12" width="16" style="2" customWidth="1"/>
    <col min="13" max="13" width="13.5" style="1" bestFit="1" customWidth="1"/>
    <col min="14" max="14" width="11.375" style="1" bestFit="1" customWidth="1"/>
    <col min="15" max="20" width="13.125" style="1" bestFit="1" customWidth="1"/>
    <col min="21" max="21" width="9" style="1"/>
    <col min="22" max="16384" width="9" style="3"/>
  </cols>
  <sheetData>
    <row r="1" spans="1:20" ht="24.75" thickBot="1" x14ac:dyDescent="0.6"/>
    <row r="2" spans="1:20" ht="33" x14ac:dyDescent="0.75">
      <c r="D2" s="149" t="s">
        <v>55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1"/>
    </row>
    <row r="3" spans="1:20" s="1" customFormat="1" x14ac:dyDescent="0.55000000000000004">
      <c r="A3" s="3"/>
      <c r="B3" s="3"/>
      <c r="C3" s="3"/>
      <c r="D3" s="50"/>
      <c r="E3" s="2"/>
      <c r="L3" s="2"/>
      <c r="M3" s="1">
        <v>1</v>
      </c>
      <c r="N3" s="1">
        <v>2</v>
      </c>
      <c r="O3" s="1">
        <v>3</v>
      </c>
      <c r="P3" s="1">
        <v>4</v>
      </c>
      <c r="Q3" s="1">
        <v>5</v>
      </c>
      <c r="R3" s="1">
        <v>6</v>
      </c>
      <c r="S3" s="1">
        <v>7</v>
      </c>
      <c r="T3" s="51">
        <v>8</v>
      </c>
    </row>
    <row r="4" spans="1:20" s="79" customFormat="1" ht="27.75" x14ac:dyDescent="0.65">
      <c r="A4" s="74"/>
      <c r="B4" s="74"/>
      <c r="C4" s="74"/>
      <c r="D4" s="75" t="s">
        <v>46</v>
      </c>
      <c r="E4" s="76"/>
      <c r="F4" s="133" t="s">
        <v>43</v>
      </c>
      <c r="G4" s="133" t="s">
        <v>29</v>
      </c>
      <c r="H4" s="133" t="s">
        <v>30</v>
      </c>
      <c r="I4" s="133" t="s">
        <v>31</v>
      </c>
      <c r="J4" s="133" t="s">
        <v>32</v>
      </c>
      <c r="K4" s="133" t="s">
        <v>33</v>
      </c>
      <c r="L4" s="76"/>
      <c r="M4" s="77" t="s">
        <v>12</v>
      </c>
      <c r="N4" s="77" t="s">
        <v>13</v>
      </c>
      <c r="O4" s="77" t="s">
        <v>14</v>
      </c>
      <c r="P4" s="77" t="s">
        <v>15</v>
      </c>
      <c r="Q4" s="77" t="s">
        <v>16</v>
      </c>
      <c r="R4" s="77" t="s">
        <v>17</v>
      </c>
      <c r="S4" s="77" t="s">
        <v>18</v>
      </c>
      <c r="T4" s="78" t="s">
        <v>19</v>
      </c>
    </row>
    <row r="5" spans="1:20" s="1" customFormat="1" x14ac:dyDescent="0.55000000000000004">
      <c r="A5" s="3"/>
      <c r="B5" s="3"/>
      <c r="C5" s="3"/>
      <c r="D5" s="52">
        <v>1</v>
      </c>
      <c r="E5" s="9" t="s">
        <v>34</v>
      </c>
      <c r="L5" s="2"/>
      <c r="M5" s="11"/>
      <c r="N5" s="15"/>
      <c r="O5" s="11"/>
      <c r="P5" s="16"/>
      <c r="Q5" s="23"/>
      <c r="R5" s="23"/>
      <c r="S5" s="23"/>
      <c r="T5" s="53"/>
    </row>
    <row r="6" spans="1:20" s="1" customFormat="1" x14ac:dyDescent="0.55000000000000004">
      <c r="A6" s="3"/>
      <c r="B6" s="3"/>
      <c r="C6" s="3"/>
      <c r="D6" s="50"/>
      <c r="E6" s="2"/>
      <c r="F6" s="1" t="s">
        <v>0</v>
      </c>
      <c r="G6" s="1" t="s">
        <v>39</v>
      </c>
      <c r="H6" s="1">
        <v>100</v>
      </c>
      <c r="I6" s="54">
        <v>5000</v>
      </c>
      <c r="J6" s="54">
        <f>H6*I6</f>
        <v>500000</v>
      </c>
      <c r="K6" s="55">
        <f>J6/$J$11</f>
        <v>0.16447368421052633</v>
      </c>
      <c r="L6" s="56"/>
      <c r="M6" s="12">
        <f>100/4</f>
        <v>25</v>
      </c>
      <c r="N6" s="17">
        <f t="shared" ref="N6:P6" si="0">100/4</f>
        <v>25</v>
      </c>
      <c r="O6" s="12">
        <f t="shared" si="0"/>
        <v>25</v>
      </c>
      <c r="P6" s="18">
        <f t="shared" si="0"/>
        <v>25</v>
      </c>
      <c r="Q6" s="22"/>
      <c r="R6" s="22"/>
      <c r="S6" s="22"/>
      <c r="T6" s="57"/>
    </row>
    <row r="7" spans="1:20" s="1" customFormat="1" x14ac:dyDescent="0.55000000000000004">
      <c r="A7" s="3"/>
      <c r="B7" s="3"/>
      <c r="C7" s="3"/>
      <c r="D7" s="50"/>
      <c r="E7" s="2"/>
      <c r="F7" s="1" t="s">
        <v>1</v>
      </c>
      <c r="G7" s="1" t="s">
        <v>39</v>
      </c>
      <c r="H7" s="1">
        <v>120</v>
      </c>
      <c r="I7" s="54">
        <v>2000</v>
      </c>
      <c r="J7" s="54">
        <f>H7*I7</f>
        <v>240000</v>
      </c>
      <c r="K7" s="55">
        <f>J7/$J$11</f>
        <v>7.8947368421052627E-2</v>
      </c>
      <c r="L7" s="56"/>
      <c r="M7" s="13"/>
      <c r="N7" s="17">
        <f>100/2</f>
        <v>50</v>
      </c>
      <c r="O7" s="12">
        <f>100/2</f>
        <v>50</v>
      </c>
      <c r="P7" s="19"/>
      <c r="Q7" s="22"/>
      <c r="R7" s="22"/>
      <c r="S7" s="22"/>
      <c r="T7" s="57"/>
    </row>
    <row r="8" spans="1:20" s="1" customFormat="1" x14ac:dyDescent="0.55000000000000004">
      <c r="A8" s="3"/>
      <c r="B8" s="3"/>
      <c r="C8" s="3"/>
      <c r="D8" s="52">
        <v>2</v>
      </c>
      <c r="E8" s="9" t="s">
        <v>38</v>
      </c>
      <c r="I8" s="54"/>
      <c r="J8" s="54">
        <f t="shared" ref="J8" si="1">H8*I8</f>
        <v>0</v>
      </c>
      <c r="L8" s="2"/>
      <c r="M8" s="13"/>
      <c r="N8" s="22"/>
      <c r="O8" s="13"/>
      <c r="P8" s="20"/>
      <c r="Q8" s="20"/>
      <c r="R8" s="20"/>
      <c r="S8" s="20"/>
      <c r="T8" s="58"/>
    </row>
    <row r="9" spans="1:20" s="1" customFormat="1" x14ac:dyDescent="0.55000000000000004">
      <c r="A9" s="3"/>
      <c r="B9" s="3"/>
      <c r="C9" s="3"/>
      <c r="D9" s="50"/>
      <c r="E9" s="2"/>
      <c r="F9" s="1" t="s">
        <v>2</v>
      </c>
      <c r="G9" s="1" t="s">
        <v>40</v>
      </c>
      <c r="H9" s="1">
        <v>400</v>
      </c>
      <c r="I9" s="54">
        <v>2000</v>
      </c>
      <c r="J9" s="54">
        <f>H9*I9</f>
        <v>800000</v>
      </c>
      <c r="K9" s="55">
        <f>J9/$J$11</f>
        <v>0.26315789473684209</v>
      </c>
      <c r="L9" s="56"/>
      <c r="M9" s="13"/>
      <c r="N9" s="22"/>
      <c r="O9" s="13"/>
      <c r="P9" s="17">
        <f>100/5</f>
        <v>20</v>
      </c>
      <c r="Q9" s="17">
        <f t="shared" ref="Q9:T9" si="2">100/5</f>
        <v>20</v>
      </c>
      <c r="R9" s="17">
        <f>100/5</f>
        <v>20</v>
      </c>
      <c r="S9" s="12">
        <f t="shared" si="2"/>
        <v>20</v>
      </c>
      <c r="T9" s="59">
        <f t="shared" si="2"/>
        <v>20</v>
      </c>
    </row>
    <row r="10" spans="1:20" s="1" customFormat="1" x14ac:dyDescent="0.55000000000000004">
      <c r="A10" s="3"/>
      <c r="B10" s="3"/>
      <c r="C10" s="3"/>
      <c r="D10" s="50"/>
      <c r="E10" s="2"/>
      <c r="F10" s="1" t="s">
        <v>3</v>
      </c>
      <c r="G10" s="1" t="s">
        <v>40</v>
      </c>
      <c r="H10" s="1">
        <v>300</v>
      </c>
      <c r="I10" s="54">
        <v>5000</v>
      </c>
      <c r="J10" s="54">
        <f>H10*I10</f>
        <v>1500000</v>
      </c>
      <c r="K10" s="55">
        <f t="shared" ref="K10" si="3">J10/$J$11</f>
        <v>0.49342105263157893</v>
      </c>
      <c r="L10" s="56"/>
      <c r="M10" s="13"/>
      <c r="N10" s="22"/>
      <c r="O10" s="13"/>
      <c r="P10" s="19"/>
      <c r="Q10" s="18">
        <f>100/4</f>
        <v>25</v>
      </c>
      <c r="R10" s="18">
        <f t="shared" ref="R10:T10" si="4">100/4</f>
        <v>25</v>
      </c>
      <c r="S10" s="18">
        <f t="shared" si="4"/>
        <v>25</v>
      </c>
      <c r="T10" s="60">
        <f t="shared" si="4"/>
        <v>25</v>
      </c>
    </row>
    <row r="11" spans="1:20" s="1" customFormat="1" x14ac:dyDescent="0.55000000000000004">
      <c r="A11" s="3"/>
      <c r="B11" s="3"/>
      <c r="C11" s="3"/>
      <c r="D11" s="50"/>
      <c r="E11" s="2"/>
      <c r="I11" s="54" t="s">
        <v>52</v>
      </c>
      <c r="J11" s="61">
        <f>SUM(J6:J10)</f>
        <v>3040000</v>
      </c>
      <c r="K11" s="10">
        <f>SUM(K6:K10)</f>
        <v>1</v>
      </c>
      <c r="L11" s="7"/>
      <c r="M11" s="13"/>
      <c r="N11" s="22"/>
      <c r="O11" s="13"/>
      <c r="P11" s="19"/>
      <c r="Q11" s="22"/>
      <c r="R11" s="22"/>
      <c r="S11" s="22"/>
      <c r="T11" s="57"/>
    </row>
    <row r="12" spans="1:20" s="1" customFormat="1" x14ac:dyDescent="0.55000000000000004">
      <c r="A12" s="3"/>
      <c r="B12" s="3"/>
      <c r="C12" s="3"/>
      <c r="D12" s="50"/>
      <c r="E12" s="2"/>
      <c r="I12" s="54"/>
      <c r="J12" s="63"/>
      <c r="K12" s="10"/>
      <c r="L12" s="7"/>
      <c r="M12" s="13"/>
      <c r="N12" s="22"/>
      <c r="O12" s="13"/>
      <c r="P12" s="19"/>
      <c r="Q12" s="22"/>
      <c r="R12" s="22"/>
      <c r="S12" s="22"/>
      <c r="T12" s="57"/>
    </row>
    <row r="13" spans="1:20" s="1" customFormat="1" x14ac:dyDescent="0.55000000000000004">
      <c r="A13" s="3"/>
      <c r="B13" s="3"/>
      <c r="C13" s="3"/>
      <c r="D13" s="50"/>
      <c r="E13" s="2"/>
      <c r="I13" s="62"/>
      <c r="J13" s="63"/>
      <c r="K13" s="10"/>
      <c r="L13" s="7"/>
      <c r="M13" s="13"/>
      <c r="N13" s="22"/>
      <c r="O13" s="13"/>
      <c r="P13" s="19"/>
      <c r="Q13" s="22"/>
      <c r="R13" s="22"/>
      <c r="S13" s="22"/>
      <c r="T13" s="57"/>
    </row>
    <row r="14" spans="1:20" s="1" customFormat="1" x14ac:dyDescent="0.55000000000000004">
      <c r="A14" s="3"/>
      <c r="B14" s="3"/>
      <c r="C14" s="3"/>
      <c r="D14" s="50"/>
      <c r="E14" s="2"/>
      <c r="I14" s="62"/>
      <c r="J14" s="63"/>
      <c r="K14" s="10"/>
      <c r="L14" s="7"/>
      <c r="M14" s="13"/>
      <c r="N14" s="22"/>
      <c r="O14" s="13"/>
      <c r="P14" s="19"/>
      <c r="Q14" s="22"/>
      <c r="R14" s="22"/>
      <c r="S14" s="22"/>
      <c r="T14" s="57"/>
    </row>
    <row r="15" spans="1:20" s="1" customFormat="1" x14ac:dyDescent="0.55000000000000004">
      <c r="A15" s="3"/>
      <c r="B15" s="3"/>
      <c r="C15" s="3"/>
      <c r="D15" s="50"/>
      <c r="E15" s="2"/>
      <c r="F15" s="3"/>
      <c r="K15" s="3"/>
      <c r="L15" s="26" t="s">
        <v>41</v>
      </c>
      <c r="M15" s="33">
        <f>(M6*J6/100)</f>
        <v>125000</v>
      </c>
      <c r="N15" s="33">
        <f>(N7*J7/100)+(N6*J6/100)</f>
        <v>245000</v>
      </c>
      <c r="O15" s="33">
        <f>(O7*J7/100)+(O6*J6/100)</f>
        <v>245000</v>
      </c>
      <c r="P15" s="33">
        <f>(P9*J9/100)+(P6*J6/100)</f>
        <v>285000</v>
      </c>
      <c r="Q15" s="33">
        <f>(Q10*J10/100)+(Q9*J9/100)</f>
        <v>535000</v>
      </c>
      <c r="R15" s="33">
        <f>(R10*J10/100)+(R9*J9/100)</f>
        <v>535000</v>
      </c>
      <c r="S15" s="33">
        <f>(S10*J10/100)+(S9*J9/100)</f>
        <v>535000</v>
      </c>
      <c r="T15" s="64">
        <f>(T10*J10/100)+(T9*J9/100)</f>
        <v>535000</v>
      </c>
    </row>
    <row r="16" spans="1:20" s="1" customFormat="1" x14ac:dyDescent="0.55000000000000004">
      <c r="A16" s="3"/>
      <c r="B16" s="3"/>
      <c r="C16" s="3"/>
      <c r="D16" s="50"/>
      <c r="E16" s="2"/>
      <c r="F16" s="3"/>
      <c r="K16" s="3"/>
      <c r="L16" s="26" t="s">
        <v>42</v>
      </c>
      <c r="M16" s="33">
        <f>M15</f>
        <v>125000</v>
      </c>
      <c r="N16" s="33">
        <f>M16+N15</f>
        <v>370000</v>
      </c>
      <c r="O16" s="33">
        <f t="shared" ref="O16:T16" si="5">N16+O15</f>
        <v>615000</v>
      </c>
      <c r="P16" s="33">
        <f t="shared" si="5"/>
        <v>900000</v>
      </c>
      <c r="Q16" s="33">
        <f t="shared" si="5"/>
        <v>1435000</v>
      </c>
      <c r="R16" s="33">
        <f t="shared" si="5"/>
        <v>1970000</v>
      </c>
      <c r="S16" s="33">
        <f t="shared" si="5"/>
        <v>2505000</v>
      </c>
      <c r="T16" s="64">
        <f t="shared" si="5"/>
        <v>3040000</v>
      </c>
    </row>
    <row r="17" spans="1:20" s="1" customFormat="1" x14ac:dyDescent="0.55000000000000004">
      <c r="A17" s="3"/>
      <c r="B17" s="3"/>
      <c r="C17" s="3"/>
      <c r="D17" s="50"/>
      <c r="E17" s="2"/>
      <c r="L17" s="36"/>
      <c r="M17" s="37"/>
      <c r="N17" s="38"/>
      <c r="O17" s="37"/>
      <c r="P17" s="39"/>
      <c r="Q17" s="38"/>
      <c r="R17" s="38"/>
      <c r="S17" s="38"/>
      <c r="T17" s="65"/>
    </row>
    <row r="18" spans="1:20" s="1" customFormat="1" x14ac:dyDescent="0.55000000000000004">
      <c r="A18" s="3"/>
      <c r="B18" s="3"/>
      <c r="C18" s="3"/>
      <c r="D18" s="50"/>
      <c r="E18" s="2"/>
      <c r="F18" s="3"/>
      <c r="L18" s="26" t="s">
        <v>24</v>
      </c>
      <c r="M18" s="27">
        <f>((M15/J11)*100%)</f>
        <v>4.1118421052631582E-2</v>
      </c>
      <c r="N18" s="27">
        <f>((N15/J11)*100%)</f>
        <v>8.0592105263157895E-2</v>
      </c>
      <c r="O18" s="27">
        <f>((O15/J11)*100%)</f>
        <v>8.0592105263157895E-2</v>
      </c>
      <c r="P18" s="27">
        <f>((P15/J11)*100%)</f>
        <v>9.375E-2</v>
      </c>
      <c r="Q18" s="27">
        <f>((Q15/J11)*100%)</f>
        <v>0.17598684210526316</v>
      </c>
      <c r="R18" s="27">
        <f>((R15/J11)*100%)</f>
        <v>0.17598684210526316</v>
      </c>
      <c r="S18" s="27">
        <f>((S15/J11)*100%)</f>
        <v>0.17598684210526316</v>
      </c>
      <c r="T18" s="66">
        <f>((T15/J11)*100%)</f>
        <v>0.17598684210526316</v>
      </c>
    </row>
    <row r="19" spans="1:20" s="1" customFormat="1" x14ac:dyDescent="0.55000000000000004">
      <c r="A19" s="3"/>
      <c r="B19" s="3"/>
      <c r="C19" s="3"/>
      <c r="D19" s="50"/>
      <c r="E19" s="2"/>
      <c r="F19" s="3"/>
      <c r="L19" s="26" t="s">
        <v>25</v>
      </c>
      <c r="M19" s="27">
        <f>M18</f>
        <v>4.1118421052631582E-2</v>
      </c>
      <c r="N19" s="27">
        <f>M19+N18</f>
        <v>0.12171052631578948</v>
      </c>
      <c r="O19" s="27">
        <f>N19+O18</f>
        <v>0.20230263157894737</v>
      </c>
      <c r="P19" s="27">
        <f>O19+P18</f>
        <v>0.29605263157894735</v>
      </c>
      <c r="Q19" s="27">
        <f t="shared" ref="Q19:T19" si="6">P19+Q18</f>
        <v>0.47203947368421051</v>
      </c>
      <c r="R19" s="27">
        <f t="shared" si="6"/>
        <v>0.64802631578947367</v>
      </c>
      <c r="S19" s="27">
        <f t="shared" si="6"/>
        <v>0.82401315789473684</v>
      </c>
      <c r="T19" s="66">
        <f t="shared" si="6"/>
        <v>1</v>
      </c>
    </row>
    <row r="20" spans="1:20" s="1" customFormat="1" x14ac:dyDescent="0.55000000000000004">
      <c r="A20" s="3"/>
      <c r="B20" s="3"/>
      <c r="C20" s="3"/>
      <c r="D20" s="50"/>
      <c r="E20" s="2"/>
      <c r="L20" s="36"/>
      <c r="M20" s="40"/>
      <c r="N20" s="41"/>
      <c r="O20" s="40"/>
      <c r="P20" s="42"/>
      <c r="Q20" s="41"/>
      <c r="R20" s="41"/>
      <c r="S20" s="41"/>
      <c r="T20" s="67"/>
    </row>
    <row r="21" spans="1:20" s="1" customFormat="1" x14ac:dyDescent="0.55000000000000004">
      <c r="A21" s="3"/>
      <c r="B21" s="3"/>
      <c r="C21" s="3"/>
      <c r="D21" s="50"/>
      <c r="E21" s="2"/>
      <c r="F21" s="3"/>
      <c r="L21" s="26" t="s">
        <v>26</v>
      </c>
      <c r="M21" s="27">
        <f>M15*0.2/$J$11</f>
        <v>8.2236842105263153E-3</v>
      </c>
      <c r="N21" s="27">
        <f>N15*0.7/$J$11</f>
        <v>5.6414473684210528E-2</v>
      </c>
      <c r="O21" s="27">
        <f>O15*0.5/$J$11</f>
        <v>4.0296052631578948E-2</v>
      </c>
      <c r="P21" s="27">
        <f>P15*0.7/$J$11</f>
        <v>6.5625000000000003E-2</v>
      </c>
      <c r="Q21" s="27">
        <f>Q15*0.7/$J$11</f>
        <v>0.12319078947368421</v>
      </c>
      <c r="R21" s="27">
        <f t="shared" ref="R21:S21" si="7">R15*0.7/$J$11</f>
        <v>0.12319078947368421</v>
      </c>
      <c r="S21" s="27">
        <f t="shared" si="7"/>
        <v>0.12319078947368421</v>
      </c>
      <c r="T21" s="66">
        <f>T15*0.2/$J$11</f>
        <v>3.519736842105263E-2</v>
      </c>
    </row>
    <row r="22" spans="1:20" s="1" customFormat="1" x14ac:dyDescent="0.55000000000000004">
      <c r="A22" s="3"/>
      <c r="B22" s="3"/>
      <c r="C22" s="3"/>
      <c r="D22" s="50"/>
      <c r="E22" s="2"/>
      <c r="F22" s="3"/>
      <c r="L22" s="26" t="s">
        <v>27</v>
      </c>
      <c r="M22" s="27">
        <f>M21</f>
        <v>8.2236842105263153E-3</v>
      </c>
      <c r="N22" s="27">
        <f>M22+N21</f>
        <v>6.4638157894736842E-2</v>
      </c>
      <c r="O22" s="27">
        <f t="shared" ref="O22:T22" si="8">N22+O21</f>
        <v>0.1049342105263158</v>
      </c>
      <c r="P22" s="31">
        <f t="shared" si="8"/>
        <v>0.17055921052631579</v>
      </c>
      <c r="Q22" s="47">
        <f t="shared" si="8"/>
        <v>0.29375000000000001</v>
      </c>
      <c r="R22" s="35">
        <f t="shared" si="8"/>
        <v>0.41694078947368424</v>
      </c>
      <c r="S22" s="31">
        <f t="shared" si="8"/>
        <v>0.54013157894736841</v>
      </c>
      <c r="T22" s="66">
        <f t="shared" si="8"/>
        <v>0.575328947368421</v>
      </c>
    </row>
    <row r="23" spans="1:20" s="1" customFormat="1" x14ac:dyDescent="0.55000000000000004">
      <c r="A23" s="3"/>
      <c r="B23" s="3"/>
      <c r="C23" s="3"/>
      <c r="D23" s="50"/>
      <c r="E23" s="2"/>
      <c r="L23" s="36"/>
      <c r="M23" s="37"/>
      <c r="N23" s="38"/>
      <c r="O23" s="37"/>
      <c r="P23" s="39"/>
      <c r="Q23" s="38"/>
      <c r="R23" s="38"/>
      <c r="S23" s="38"/>
      <c r="T23" s="65"/>
    </row>
    <row r="24" spans="1:20" s="1" customFormat="1" x14ac:dyDescent="0.55000000000000004">
      <c r="A24" s="3"/>
      <c r="B24" s="3"/>
      <c r="C24" s="3"/>
      <c r="D24" s="50"/>
      <c r="E24" s="2"/>
      <c r="L24" s="26" t="s">
        <v>28</v>
      </c>
      <c r="M24" s="28">
        <f>M19-M22</f>
        <v>3.2894736842105268E-2</v>
      </c>
      <c r="N24" s="28">
        <f t="shared" ref="N24:T24" si="9">N19-N22</f>
        <v>5.7072368421052636E-2</v>
      </c>
      <c r="O24" s="28">
        <f t="shared" si="9"/>
        <v>9.7368421052631576E-2</v>
      </c>
      <c r="P24" s="28">
        <f t="shared" si="9"/>
        <v>0.12549342105263156</v>
      </c>
      <c r="Q24" s="30">
        <f t="shared" si="9"/>
        <v>0.1782894736842105</v>
      </c>
      <c r="R24" s="28">
        <f t="shared" si="9"/>
        <v>0.23108552631578944</v>
      </c>
      <c r="S24" s="28">
        <f t="shared" si="9"/>
        <v>0.28388157894736843</v>
      </c>
      <c r="T24" s="68">
        <f t="shared" si="9"/>
        <v>0.424671052631579</v>
      </c>
    </row>
    <row r="25" spans="1:20" s="1" customFormat="1" x14ac:dyDescent="0.55000000000000004">
      <c r="A25" s="3"/>
      <c r="B25" s="3"/>
      <c r="C25" s="3"/>
      <c r="D25" s="50"/>
      <c r="E25" s="2"/>
      <c r="L25" s="36"/>
      <c r="M25" s="37"/>
      <c r="N25" s="38"/>
      <c r="O25" s="37"/>
      <c r="P25" s="39"/>
      <c r="Q25" s="38"/>
      <c r="R25" s="38"/>
      <c r="S25" s="38"/>
      <c r="T25" s="65"/>
    </row>
    <row r="26" spans="1:20" s="1" customFormat="1" x14ac:dyDescent="0.55000000000000004">
      <c r="A26" s="3"/>
      <c r="B26" s="3"/>
      <c r="C26" s="3"/>
      <c r="D26" s="50"/>
      <c r="E26" s="2"/>
      <c r="K26" s="3"/>
      <c r="L26" s="26" t="s">
        <v>44</v>
      </c>
      <c r="M26" s="27">
        <f t="shared" ref="M26:T26" si="10">M15/2/$J$11</f>
        <v>2.0559210526315791E-2</v>
      </c>
      <c r="N26" s="27">
        <f t="shared" si="10"/>
        <v>4.0296052631578948E-2</v>
      </c>
      <c r="O26" s="27">
        <f t="shared" si="10"/>
        <v>4.0296052631578948E-2</v>
      </c>
      <c r="P26" s="27">
        <f t="shared" si="10"/>
        <v>4.6875E-2</v>
      </c>
      <c r="Q26" s="27">
        <f t="shared" si="10"/>
        <v>8.7993421052631582E-2</v>
      </c>
      <c r="R26" s="27">
        <f t="shared" si="10"/>
        <v>8.7993421052631582E-2</v>
      </c>
      <c r="S26" s="27">
        <f t="shared" si="10"/>
        <v>8.7993421052631582E-2</v>
      </c>
      <c r="T26" s="66">
        <f t="shared" si="10"/>
        <v>8.7993421052631582E-2</v>
      </c>
    </row>
    <row r="27" spans="1:20" s="1" customFormat="1" x14ac:dyDescent="0.55000000000000004">
      <c r="A27" s="3"/>
      <c r="B27" s="3"/>
      <c r="C27" s="3"/>
      <c r="D27" s="50"/>
      <c r="E27" s="2"/>
      <c r="L27" s="26" t="s">
        <v>45</v>
      </c>
      <c r="M27" s="28">
        <f t="shared" ref="M27:T27" si="11">M26-M21</f>
        <v>1.2335526315789476E-2</v>
      </c>
      <c r="N27" s="28">
        <f t="shared" si="11"/>
        <v>-1.611842105263158E-2</v>
      </c>
      <c r="O27" s="28">
        <f t="shared" si="11"/>
        <v>0</v>
      </c>
      <c r="P27" s="28">
        <f t="shared" si="11"/>
        <v>-1.8750000000000003E-2</v>
      </c>
      <c r="Q27" s="28">
        <f t="shared" si="11"/>
        <v>-3.519736842105263E-2</v>
      </c>
      <c r="R27" s="29">
        <f t="shared" si="11"/>
        <v>-3.519736842105263E-2</v>
      </c>
      <c r="S27" s="28">
        <f t="shared" si="11"/>
        <v>-3.519736842105263E-2</v>
      </c>
      <c r="T27" s="68">
        <f t="shared" si="11"/>
        <v>5.2796052631578952E-2</v>
      </c>
    </row>
    <row r="28" spans="1:20" s="1" customFormat="1" x14ac:dyDescent="0.55000000000000004">
      <c r="A28" s="3"/>
      <c r="B28" s="3"/>
      <c r="C28" s="3"/>
      <c r="D28" s="132" t="s">
        <v>47</v>
      </c>
      <c r="E28" s="9" t="s">
        <v>60</v>
      </c>
      <c r="F28" s="9" t="s">
        <v>65</v>
      </c>
      <c r="L28" s="9"/>
      <c r="M28" s="130"/>
      <c r="N28" s="130"/>
      <c r="O28" s="130"/>
      <c r="P28" s="130"/>
      <c r="Q28" s="130"/>
      <c r="R28" s="130"/>
      <c r="S28" s="130"/>
      <c r="T28" s="131"/>
    </row>
    <row r="29" spans="1:20" s="1" customFormat="1" x14ac:dyDescent="0.55000000000000004">
      <c r="A29" s="3"/>
      <c r="B29" s="3"/>
      <c r="C29" s="45"/>
      <c r="D29" s="69"/>
      <c r="E29" s="9" t="s">
        <v>63</v>
      </c>
      <c r="F29" s="43"/>
      <c r="G29" s="9" t="s">
        <v>58</v>
      </c>
      <c r="L29" s="2"/>
      <c r="T29" s="51"/>
    </row>
    <row r="30" spans="1:20" s="1" customFormat="1" x14ac:dyDescent="0.55000000000000004">
      <c r="A30" s="3"/>
      <c r="B30" s="3"/>
      <c r="C30" s="3"/>
      <c r="D30" s="50"/>
      <c r="E30" s="9" t="s">
        <v>62</v>
      </c>
      <c r="F30" s="44">
        <v>25</v>
      </c>
      <c r="G30" s="9" t="s">
        <v>66</v>
      </c>
      <c r="L30" s="2"/>
      <c r="T30" s="51"/>
    </row>
    <row r="31" spans="1:20" s="1" customFormat="1" x14ac:dyDescent="0.55000000000000004">
      <c r="A31" s="3"/>
      <c r="B31" s="3"/>
      <c r="C31" s="3"/>
      <c r="D31" s="50"/>
      <c r="E31" s="134" t="s">
        <v>61</v>
      </c>
      <c r="F31" s="34" t="s">
        <v>41</v>
      </c>
      <c r="G31" s="9" t="s">
        <v>51</v>
      </c>
      <c r="L31" s="2"/>
      <c r="T31" s="51"/>
    </row>
    <row r="32" spans="1:20" s="1" customFormat="1" x14ac:dyDescent="0.55000000000000004">
      <c r="A32" s="3"/>
      <c r="B32" s="3"/>
      <c r="C32" s="3"/>
      <c r="D32" s="50"/>
      <c r="E32" s="134" t="s">
        <v>64</v>
      </c>
      <c r="F32" s="34" t="s">
        <v>24</v>
      </c>
      <c r="G32" s="9" t="s">
        <v>50</v>
      </c>
      <c r="L32" s="2"/>
      <c r="T32" s="51"/>
    </row>
    <row r="33" spans="4:20" ht="24.75" thickBot="1" x14ac:dyDescent="0.6">
      <c r="D33" s="70"/>
      <c r="E33" s="71"/>
      <c r="F33" s="72"/>
      <c r="G33" s="72"/>
      <c r="H33" s="72"/>
      <c r="I33" s="72"/>
      <c r="J33" s="72"/>
      <c r="K33" s="72"/>
      <c r="L33" s="71"/>
      <c r="M33" s="72"/>
      <c r="N33" s="72"/>
      <c r="O33" s="72"/>
      <c r="P33" s="72"/>
      <c r="Q33" s="72"/>
      <c r="R33" s="72"/>
      <c r="S33" s="72"/>
      <c r="T33" s="73"/>
    </row>
  </sheetData>
  <mergeCells count="1">
    <mergeCell ref="D2:T2"/>
  </mergeCells>
  <printOptions horizontalCentered="1"/>
  <pageMargins left="0.25" right="0.25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0796D-943B-46C5-A90A-0339D1C393A8}">
  <sheetPr>
    <tabColor rgb="FFEA3A16"/>
    <pageSetUpPr fitToPage="1"/>
  </sheetPr>
  <dimension ref="A1:U33"/>
  <sheetViews>
    <sheetView view="pageBreakPreview" zoomScale="50" zoomScaleNormal="50" zoomScaleSheetLayoutView="50" workbookViewId="0">
      <selection activeCell="G29" sqref="G29"/>
    </sheetView>
  </sheetViews>
  <sheetFormatPr defaultRowHeight="24" x14ac:dyDescent="0.55000000000000004"/>
  <cols>
    <col min="1" max="3" width="9" style="3"/>
    <col min="4" max="4" width="9" style="1"/>
    <col min="5" max="5" width="9" style="2"/>
    <col min="6" max="6" width="10.75" style="1" customWidth="1"/>
    <col min="7" max="10" width="14.25" style="1" customWidth="1"/>
    <col min="11" max="11" width="11.5" style="1" customWidth="1"/>
    <col min="12" max="12" width="16" style="2" customWidth="1"/>
    <col min="13" max="13" width="13.5" style="1" bestFit="1" customWidth="1"/>
    <col min="14" max="14" width="11.375" style="1" bestFit="1" customWidth="1"/>
    <col min="15" max="20" width="13.125" style="1" bestFit="1" customWidth="1"/>
    <col min="21" max="21" width="9" style="1"/>
    <col min="22" max="16384" width="9" style="3"/>
  </cols>
  <sheetData>
    <row r="1" spans="1:20" ht="24.75" thickBot="1" x14ac:dyDescent="0.6"/>
    <row r="2" spans="1:20" ht="33" x14ac:dyDescent="0.75">
      <c r="D2" s="48"/>
      <c r="E2" s="49"/>
      <c r="F2" s="150" t="s">
        <v>57</v>
      </c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1"/>
    </row>
    <row r="3" spans="1:20" s="1" customFormat="1" x14ac:dyDescent="0.55000000000000004">
      <c r="A3" s="3"/>
      <c r="B3" s="3"/>
      <c r="C3" s="3"/>
      <c r="D3" s="50"/>
      <c r="E3" s="2"/>
      <c r="L3" s="2"/>
      <c r="M3" s="1">
        <v>1</v>
      </c>
      <c r="N3" s="1">
        <v>2</v>
      </c>
      <c r="O3" s="1">
        <v>3</v>
      </c>
      <c r="P3" s="1">
        <v>4</v>
      </c>
      <c r="Q3" s="1">
        <v>5</v>
      </c>
      <c r="R3" s="1">
        <v>6</v>
      </c>
      <c r="S3" s="1">
        <v>7</v>
      </c>
      <c r="T3" s="51">
        <v>8</v>
      </c>
    </row>
    <row r="4" spans="1:20" s="79" customFormat="1" ht="27.75" x14ac:dyDescent="0.65">
      <c r="A4" s="74"/>
      <c r="B4" s="74"/>
      <c r="C4" s="74"/>
      <c r="D4" s="75" t="s">
        <v>46</v>
      </c>
      <c r="E4" s="76"/>
      <c r="F4" s="133" t="s">
        <v>43</v>
      </c>
      <c r="G4" s="133" t="s">
        <v>29</v>
      </c>
      <c r="H4" s="133" t="s">
        <v>30</v>
      </c>
      <c r="I4" s="133" t="s">
        <v>31</v>
      </c>
      <c r="J4" s="133" t="s">
        <v>32</v>
      </c>
      <c r="K4" s="133" t="s">
        <v>33</v>
      </c>
      <c r="L4" s="76"/>
      <c r="M4" s="77" t="s">
        <v>12</v>
      </c>
      <c r="N4" s="77" t="s">
        <v>13</v>
      </c>
      <c r="O4" s="77" t="s">
        <v>14</v>
      </c>
      <c r="P4" s="77" t="s">
        <v>15</v>
      </c>
      <c r="Q4" s="77" t="s">
        <v>16</v>
      </c>
      <c r="R4" s="77" t="s">
        <v>17</v>
      </c>
      <c r="S4" s="77" t="s">
        <v>18</v>
      </c>
      <c r="T4" s="78" t="s">
        <v>19</v>
      </c>
    </row>
    <row r="5" spans="1:20" s="1" customFormat="1" x14ac:dyDescent="0.55000000000000004">
      <c r="A5" s="3"/>
      <c r="B5" s="3"/>
      <c r="C5" s="3"/>
      <c r="D5" s="52">
        <v>1</v>
      </c>
      <c r="E5" s="9" t="s">
        <v>34</v>
      </c>
      <c r="L5" s="2"/>
      <c r="M5" s="11"/>
      <c r="N5" s="15"/>
      <c r="O5" s="11"/>
      <c r="P5" s="16"/>
      <c r="Q5" s="23"/>
      <c r="R5" s="23"/>
      <c r="S5" s="23"/>
      <c r="T5" s="53"/>
    </row>
    <row r="6" spans="1:20" s="1" customFormat="1" x14ac:dyDescent="0.55000000000000004">
      <c r="A6" s="3"/>
      <c r="B6" s="3"/>
      <c r="C6" s="3"/>
      <c r="D6" s="50"/>
      <c r="E6" s="2"/>
      <c r="F6" s="1" t="s">
        <v>0</v>
      </c>
      <c r="G6" s="1" t="s">
        <v>39</v>
      </c>
      <c r="H6" s="1">
        <v>100</v>
      </c>
      <c r="I6" s="54">
        <v>5000</v>
      </c>
      <c r="J6" s="54">
        <f>H6*I6</f>
        <v>500000</v>
      </c>
      <c r="K6" s="55">
        <f>J6/$J$11</f>
        <v>0.16447368421052633</v>
      </c>
      <c r="L6" s="56"/>
      <c r="M6" s="12">
        <f>100/4</f>
        <v>25</v>
      </c>
      <c r="N6" s="17">
        <f t="shared" ref="N6:P6" si="0">100/4</f>
        <v>25</v>
      </c>
      <c r="O6" s="12">
        <f t="shared" si="0"/>
        <v>25</v>
      </c>
      <c r="P6" s="18">
        <f t="shared" si="0"/>
        <v>25</v>
      </c>
      <c r="Q6" s="22"/>
      <c r="R6" s="22"/>
      <c r="S6" s="22"/>
      <c r="T6" s="57"/>
    </row>
    <row r="7" spans="1:20" s="1" customFormat="1" x14ac:dyDescent="0.55000000000000004">
      <c r="A7" s="3"/>
      <c r="B7" s="3"/>
      <c r="C7" s="3"/>
      <c r="D7" s="50"/>
      <c r="E7" s="2"/>
      <c r="F7" s="1" t="s">
        <v>1</v>
      </c>
      <c r="G7" s="1" t="s">
        <v>39</v>
      </c>
      <c r="H7" s="1">
        <v>120</v>
      </c>
      <c r="I7" s="54">
        <v>2000</v>
      </c>
      <c r="J7" s="54">
        <f>H7*I7</f>
        <v>240000</v>
      </c>
      <c r="K7" s="55">
        <f>J7/$J$11</f>
        <v>7.8947368421052627E-2</v>
      </c>
      <c r="L7" s="56"/>
      <c r="M7" s="13"/>
      <c r="N7" s="17">
        <f>100/2</f>
        <v>50</v>
      </c>
      <c r="O7" s="12">
        <f>100/2</f>
        <v>50</v>
      </c>
      <c r="P7" s="19"/>
      <c r="Q7" s="22"/>
      <c r="R7" s="22"/>
      <c r="S7" s="22"/>
      <c r="T7" s="57"/>
    </row>
    <row r="8" spans="1:20" s="1" customFormat="1" x14ac:dyDescent="0.55000000000000004">
      <c r="A8" s="3"/>
      <c r="B8" s="3"/>
      <c r="C8" s="3"/>
      <c r="D8" s="52">
        <v>2</v>
      </c>
      <c r="E8" s="9" t="s">
        <v>38</v>
      </c>
      <c r="I8" s="54"/>
      <c r="J8" s="54">
        <f t="shared" ref="J8" si="1">H8*I8</f>
        <v>0</v>
      </c>
      <c r="L8" s="2"/>
      <c r="M8" s="13"/>
      <c r="N8" s="22"/>
      <c r="O8" s="13"/>
      <c r="P8" s="20"/>
      <c r="Q8" s="20"/>
      <c r="R8" s="20"/>
      <c r="S8" s="20"/>
      <c r="T8" s="58"/>
    </row>
    <row r="9" spans="1:20" s="1" customFormat="1" x14ac:dyDescent="0.55000000000000004">
      <c r="A9" s="3"/>
      <c r="B9" s="3"/>
      <c r="C9" s="3"/>
      <c r="D9" s="50"/>
      <c r="E9" s="2"/>
      <c r="F9" s="1" t="s">
        <v>2</v>
      </c>
      <c r="G9" s="1" t="s">
        <v>40</v>
      </c>
      <c r="H9" s="1">
        <v>400</v>
      </c>
      <c r="I9" s="54">
        <v>2000</v>
      </c>
      <c r="J9" s="54">
        <f>H9*I9</f>
        <v>800000</v>
      </c>
      <c r="K9" s="55">
        <f>J9/$J$11</f>
        <v>0.26315789473684209</v>
      </c>
      <c r="L9" s="56"/>
      <c r="M9" s="13"/>
      <c r="N9" s="22"/>
      <c r="O9" s="13"/>
      <c r="P9" s="17">
        <f>100/5</f>
        <v>20</v>
      </c>
      <c r="Q9" s="17">
        <f t="shared" ref="Q9:T9" si="2">100/5</f>
        <v>20</v>
      </c>
      <c r="R9" s="17">
        <f>100/5</f>
        <v>20</v>
      </c>
      <c r="S9" s="12">
        <f t="shared" si="2"/>
        <v>20</v>
      </c>
      <c r="T9" s="59">
        <f t="shared" si="2"/>
        <v>20</v>
      </c>
    </row>
    <row r="10" spans="1:20" s="1" customFormat="1" x14ac:dyDescent="0.55000000000000004">
      <c r="A10" s="3"/>
      <c r="B10" s="3"/>
      <c r="C10" s="3"/>
      <c r="D10" s="50"/>
      <c r="E10" s="2"/>
      <c r="F10" s="1" t="s">
        <v>3</v>
      </c>
      <c r="G10" s="1" t="s">
        <v>40</v>
      </c>
      <c r="H10" s="1">
        <v>300</v>
      </c>
      <c r="I10" s="54">
        <v>5000</v>
      </c>
      <c r="J10" s="54">
        <f>H10*I10</f>
        <v>1500000</v>
      </c>
      <c r="K10" s="55">
        <f t="shared" ref="K10" si="3">J10/$J$11</f>
        <v>0.49342105263157893</v>
      </c>
      <c r="L10" s="56"/>
      <c r="M10" s="13"/>
      <c r="N10" s="22"/>
      <c r="O10" s="13"/>
      <c r="P10" s="19"/>
      <c r="Q10" s="18">
        <f>100/4</f>
        <v>25</v>
      </c>
      <c r="R10" s="18">
        <f t="shared" ref="R10:T10" si="4">100/4</f>
        <v>25</v>
      </c>
      <c r="S10" s="18">
        <f t="shared" si="4"/>
        <v>25</v>
      </c>
      <c r="T10" s="60">
        <f t="shared" si="4"/>
        <v>25</v>
      </c>
    </row>
    <row r="11" spans="1:20" s="1" customFormat="1" x14ac:dyDescent="0.55000000000000004">
      <c r="A11" s="3"/>
      <c r="B11" s="3"/>
      <c r="C11" s="3"/>
      <c r="D11" s="50"/>
      <c r="E11" s="2"/>
      <c r="I11" s="54" t="s">
        <v>52</v>
      </c>
      <c r="J11" s="61">
        <f>SUM(J6:J10)</f>
        <v>3040000</v>
      </c>
      <c r="K11" s="10">
        <f>SUM(K6:K10)</f>
        <v>1</v>
      </c>
      <c r="L11" s="7"/>
      <c r="M11" s="13"/>
      <c r="N11" s="22"/>
      <c r="O11" s="13"/>
      <c r="P11" s="19"/>
      <c r="Q11" s="22"/>
      <c r="R11" s="22"/>
      <c r="S11" s="22"/>
      <c r="T11" s="57"/>
    </row>
    <row r="12" spans="1:20" s="1" customFormat="1" x14ac:dyDescent="0.55000000000000004">
      <c r="A12" s="3"/>
      <c r="B12" s="3"/>
      <c r="C12" s="3"/>
      <c r="D12" s="50"/>
      <c r="E12" s="2"/>
      <c r="I12" s="54"/>
      <c r="J12" s="63"/>
      <c r="K12" s="10"/>
      <c r="L12" s="7"/>
      <c r="M12" s="13"/>
      <c r="N12" s="22"/>
      <c r="O12" s="13"/>
      <c r="P12" s="19"/>
      <c r="Q12" s="22"/>
      <c r="R12" s="22"/>
      <c r="S12" s="22"/>
      <c r="T12" s="57"/>
    </row>
    <row r="13" spans="1:20" s="1" customFormat="1" x14ac:dyDescent="0.55000000000000004">
      <c r="A13" s="3"/>
      <c r="B13" s="3"/>
      <c r="C13" s="3"/>
      <c r="D13" s="50"/>
      <c r="E13" s="2"/>
      <c r="I13" s="62"/>
      <c r="J13" s="63"/>
      <c r="K13" s="10"/>
      <c r="L13" s="7"/>
      <c r="M13" s="13"/>
      <c r="N13" s="22"/>
      <c r="O13" s="13"/>
      <c r="P13" s="19"/>
      <c r="Q13" s="22"/>
      <c r="R13" s="22"/>
      <c r="S13" s="22"/>
      <c r="T13" s="57"/>
    </row>
    <row r="14" spans="1:20" s="1" customFormat="1" x14ac:dyDescent="0.55000000000000004">
      <c r="A14" s="3"/>
      <c r="B14" s="3"/>
      <c r="C14" s="3"/>
      <c r="D14" s="50"/>
      <c r="E14" s="2"/>
      <c r="I14" s="62"/>
      <c r="J14" s="63"/>
      <c r="K14" s="10"/>
      <c r="L14" s="7"/>
      <c r="M14" s="13"/>
      <c r="N14" s="22"/>
      <c r="O14" s="13"/>
      <c r="P14" s="19"/>
      <c r="Q14" s="22"/>
      <c r="R14" s="22"/>
      <c r="S14" s="22"/>
      <c r="T14" s="57"/>
    </row>
    <row r="15" spans="1:20" s="1" customFormat="1" x14ac:dyDescent="0.55000000000000004">
      <c r="A15" s="3"/>
      <c r="B15" s="3"/>
      <c r="C15" s="3"/>
      <c r="D15" s="50"/>
      <c r="E15" s="2"/>
      <c r="F15" s="3"/>
      <c r="K15" s="3"/>
      <c r="L15" s="26" t="s">
        <v>41</v>
      </c>
      <c r="M15" s="123">
        <f>(M6*J6/100)</f>
        <v>125000</v>
      </c>
      <c r="N15" s="123">
        <f>(N7*J7/100)+(N6*J6/100)</f>
        <v>245000</v>
      </c>
      <c r="O15" s="123">
        <f>(O7*J7/100)+(O6*J6/100)</f>
        <v>245000</v>
      </c>
      <c r="P15" s="123">
        <f>(P9*J9/100)+(P6*J6/100)</f>
        <v>285000</v>
      </c>
      <c r="Q15" s="123">
        <f>(Q10*J10/100)+(Q9*J9/100)</f>
        <v>535000</v>
      </c>
      <c r="R15" s="123">
        <f>(R10*J10/100)+(R9*J9/100)</f>
        <v>535000</v>
      </c>
      <c r="S15" s="123">
        <f>(S10*J10/100)+(S9*J9/100)</f>
        <v>535000</v>
      </c>
      <c r="T15" s="124">
        <f>(T10*J10/100)+(T9*J9/100)</f>
        <v>535000</v>
      </c>
    </row>
    <row r="16" spans="1:20" s="1" customFormat="1" x14ac:dyDescent="0.55000000000000004">
      <c r="A16" s="3"/>
      <c r="B16" s="3"/>
      <c r="C16" s="3"/>
      <c r="D16" s="50"/>
      <c r="E16" s="2"/>
      <c r="F16" s="3"/>
      <c r="K16" s="3"/>
      <c r="L16" s="26" t="s">
        <v>42</v>
      </c>
      <c r="M16" s="123">
        <f>M15</f>
        <v>125000</v>
      </c>
      <c r="N16" s="123">
        <f>M16+N15</f>
        <v>370000</v>
      </c>
      <c r="O16" s="123">
        <f t="shared" ref="O16:T16" si="5">N16+O15</f>
        <v>615000</v>
      </c>
      <c r="P16" s="123">
        <f t="shared" si="5"/>
        <v>900000</v>
      </c>
      <c r="Q16" s="123">
        <f t="shared" si="5"/>
        <v>1435000</v>
      </c>
      <c r="R16" s="123">
        <f t="shared" si="5"/>
        <v>1970000</v>
      </c>
      <c r="S16" s="123">
        <f t="shared" si="5"/>
        <v>2505000</v>
      </c>
      <c r="T16" s="124">
        <f t="shared" si="5"/>
        <v>3040000</v>
      </c>
    </row>
    <row r="17" spans="1:20" s="1" customFormat="1" x14ac:dyDescent="0.55000000000000004">
      <c r="A17" s="3"/>
      <c r="B17" s="3"/>
      <c r="C17" s="3"/>
      <c r="D17" s="50"/>
      <c r="E17" s="2"/>
      <c r="L17" s="36"/>
      <c r="M17" s="37"/>
      <c r="N17" s="38"/>
      <c r="O17" s="37"/>
      <c r="P17" s="39"/>
      <c r="Q17" s="38"/>
      <c r="R17" s="38"/>
      <c r="S17" s="38"/>
      <c r="T17" s="65"/>
    </row>
    <row r="18" spans="1:20" s="1" customFormat="1" x14ac:dyDescent="0.55000000000000004">
      <c r="A18" s="3"/>
      <c r="B18" s="3"/>
      <c r="C18" s="3"/>
      <c r="D18" s="50"/>
      <c r="E18" s="2"/>
      <c r="F18" s="3"/>
      <c r="L18" s="26" t="s">
        <v>24</v>
      </c>
      <c r="M18" s="125">
        <f>((M15/J11)*100%)</f>
        <v>4.1118421052631582E-2</v>
      </c>
      <c r="N18" s="125">
        <f>((N15/J11)*100%)</f>
        <v>8.0592105263157895E-2</v>
      </c>
      <c r="O18" s="125">
        <f>((O15/J11)*100%)</f>
        <v>8.0592105263157895E-2</v>
      </c>
      <c r="P18" s="125">
        <f>((P15/J11)*100%)</f>
        <v>9.375E-2</v>
      </c>
      <c r="Q18" s="125">
        <f>((Q15/J11)*100%)</f>
        <v>0.17598684210526316</v>
      </c>
      <c r="R18" s="125">
        <f>((R15/J11)*100%)</f>
        <v>0.17598684210526316</v>
      </c>
      <c r="S18" s="125">
        <f>((S15/J11)*100%)</f>
        <v>0.17598684210526316</v>
      </c>
      <c r="T18" s="126">
        <f>((T15/J11)*100%)</f>
        <v>0.17598684210526316</v>
      </c>
    </row>
    <row r="19" spans="1:20" s="1" customFormat="1" x14ac:dyDescent="0.55000000000000004">
      <c r="A19" s="3"/>
      <c r="B19" s="3"/>
      <c r="C19" s="3"/>
      <c r="D19" s="50"/>
      <c r="E19" s="2"/>
      <c r="F19" s="3"/>
      <c r="L19" s="26" t="s">
        <v>25</v>
      </c>
      <c r="M19" s="125">
        <f>M18</f>
        <v>4.1118421052631582E-2</v>
      </c>
      <c r="N19" s="125">
        <f>M19+N18</f>
        <v>0.12171052631578948</v>
      </c>
      <c r="O19" s="125">
        <f>N19+O18</f>
        <v>0.20230263157894737</v>
      </c>
      <c r="P19" s="125">
        <f>O19+P18</f>
        <v>0.29605263157894735</v>
      </c>
      <c r="Q19" s="125">
        <f t="shared" ref="Q19:T19" si="6">P19+Q18</f>
        <v>0.47203947368421051</v>
      </c>
      <c r="R19" s="125">
        <f t="shared" si="6"/>
        <v>0.64802631578947367</v>
      </c>
      <c r="S19" s="125">
        <f t="shared" si="6"/>
        <v>0.82401315789473684</v>
      </c>
      <c r="T19" s="126">
        <f t="shared" si="6"/>
        <v>1</v>
      </c>
    </row>
    <row r="20" spans="1:20" s="1" customFormat="1" x14ac:dyDescent="0.55000000000000004">
      <c r="A20" s="3"/>
      <c r="B20" s="3"/>
      <c r="C20" s="3"/>
      <c r="D20" s="50"/>
      <c r="E20" s="2"/>
      <c r="L20" s="36"/>
      <c r="M20" s="40"/>
      <c r="N20" s="41"/>
      <c r="O20" s="40"/>
      <c r="P20" s="42"/>
      <c r="Q20" s="41"/>
      <c r="R20" s="41"/>
      <c r="S20" s="41"/>
      <c r="T20" s="67"/>
    </row>
    <row r="21" spans="1:20" s="1" customFormat="1" x14ac:dyDescent="0.55000000000000004">
      <c r="A21" s="3"/>
      <c r="B21" s="3"/>
      <c r="C21" s="3"/>
      <c r="D21" s="50"/>
      <c r="E21" s="2"/>
      <c r="F21" s="3"/>
      <c r="L21" s="26" t="s">
        <v>26</v>
      </c>
      <c r="M21" s="125">
        <f>M15*0.2/$J$11</f>
        <v>8.2236842105263153E-3</v>
      </c>
      <c r="N21" s="125">
        <f>N15*0.7/$J$11</f>
        <v>5.6414473684210528E-2</v>
      </c>
      <c r="O21" s="125">
        <f>O15*0.5/$J$11</f>
        <v>4.0296052631578948E-2</v>
      </c>
      <c r="P21" s="125">
        <f>P15*0.7/$J$11</f>
        <v>6.5625000000000003E-2</v>
      </c>
      <c r="Q21" s="125">
        <f>Q15*0.7/$J$11</f>
        <v>0.12319078947368421</v>
      </c>
      <c r="R21" s="125">
        <f t="shared" ref="R21:S21" si="7">R15*0.7/$J$11</f>
        <v>0.12319078947368421</v>
      </c>
      <c r="S21" s="125">
        <f t="shared" si="7"/>
        <v>0.12319078947368421</v>
      </c>
      <c r="T21" s="126">
        <f>T15*0.2/$J$11</f>
        <v>3.519736842105263E-2</v>
      </c>
    </row>
    <row r="22" spans="1:20" s="1" customFormat="1" x14ac:dyDescent="0.55000000000000004">
      <c r="A22" s="3"/>
      <c r="B22" s="3"/>
      <c r="C22" s="3"/>
      <c r="D22" s="50"/>
      <c r="E22" s="2"/>
      <c r="F22" s="3"/>
      <c r="L22" s="26" t="s">
        <v>27</v>
      </c>
      <c r="M22" s="125">
        <f>M21</f>
        <v>8.2236842105263153E-3</v>
      </c>
      <c r="N22" s="125">
        <f>M22+N21</f>
        <v>6.4638157894736842E-2</v>
      </c>
      <c r="O22" s="125">
        <f t="shared" ref="O22:T22" si="8">N22+O21</f>
        <v>0.1049342105263158</v>
      </c>
      <c r="P22" s="127">
        <f t="shared" si="8"/>
        <v>0.17055921052631579</v>
      </c>
      <c r="Q22" s="127">
        <f t="shared" si="8"/>
        <v>0.29375000000000001</v>
      </c>
      <c r="R22" s="127">
        <f t="shared" si="8"/>
        <v>0.41694078947368424</v>
      </c>
      <c r="S22" s="127">
        <f t="shared" si="8"/>
        <v>0.54013157894736841</v>
      </c>
      <c r="T22" s="126">
        <f t="shared" si="8"/>
        <v>0.575328947368421</v>
      </c>
    </row>
    <row r="23" spans="1:20" s="1" customFormat="1" x14ac:dyDescent="0.55000000000000004">
      <c r="A23" s="3"/>
      <c r="B23" s="3"/>
      <c r="C23" s="3"/>
      <c r="D23" s="50"/>
      <c r="E23" s="2"/>
      <c r="L23" s="36"/>
      <c r="M23" s="37"/>
      <c r="N23" s="38"/>
      <c r="O23" s="37"/>
      <c r="P23" s="39"/>
      <c r="Q23" s="38"/>
      <c r="R23" s="38"/>
      <c r="S23" s="38"/>
      <c r="T23" s="65"/>
    </row>
    <row r="24" spans="1:20" s="1" customFormat="1" x14ac:dyDescent="0.55000000000000004">
      <c r="A24" s="3"/>
      <c r="B24" s="3"/>
      <c r="C24" s="3"/>
      <c r="D24" s="50"/>
      <c r="E24" s="2"/>
      <c r="L24" s="26" t="s">
        <v>28</v>
      </c>
      <c r="M24" s="128">
        <f>M19-M22</f>
        <v>3.2894736842105268E-2</v>
      </c>
      <c r="N24" s="128">
        <f t="shared" ref="N24:T24" si="9">N19-N22</f>
        <v>5.7072368421052636E-2</v>
      </c>
      <c r="O24" s="128">
        <f t="shared" si="9"/>
        <v>9.7368421052631576E-2</v>
      </c>
      <c r="P24" s="128">
        <f t="shared" si="9"/>
        <v>0.12549342105263156</v>
      </c>
      <c r="Q24" s="128">
        <f t="shared" si="9"/>
        <v>0.1782894736842105</v>
      </c>
      <c r="R24" s="128">
        <f t="shared" si="9"/>
        <v>0.23108552631578944</v>
      </c>
      <c r="S24" s="128">
        <f t="shared" si="9"/>
        <v>0.28388157894736843</v>
      </c>
      <c r="T24" s="129">
        <f t="shared" si="9"/>
        <v>0.424671052631579</v>
      </c>
    </row>
    <row r="25" spans="1:20" s="1" customFormat="1" x14ac:dyDescent="0.55000000000000004">
      <c r="A25" s="3"/>
      <c r="B25" s="3"/>
      <c r="C25" s="3"/>
      <c r="D25" s="50"/>
      <c r="E25" s="2"/>
      <c r="L25" s="36"/>
      <c r="M25" s="37"/>
      <c r="N25" s="38"/>
      <c r="O25" s="37"/>
      <c r="P25" s="39"/>
      <c r="Q25" s="38"/>
      <c r="R25" s="38"/>
      <c r="S25" s="38"/>
      <c r="T25" s="65"/>
    </row>
    <row r="26" spans="1:20" s="1" customFormat="1" x14ac:dyDescent="0.55000000000000004">
      <c r="A26" s="3"/>
      <c r="B26" s="3"/>
      <c r="C26" s="3"/>
      <c r="D26" s="50"/>
      <c r="E26" s="2"/>
      <c r="K26" s="3"/>
      <c r="L26" s="26" t="s">
        <v>44</v>
      </c>
      <c r="M26" s="125">
        <f t="shared" ref="M26:T26" si="10">M15/2/$J$11</f>
        <v>2.0559210526315791E-2</v>
      </c>
      <c r="N26" s="125">
        <f t="shared" si="10"/>
        <v>4.0296052631578948E-2</v>
      </c>
      <c r="O26" s="125">
        <f t="shared" si="10"/>
        <v>4.0296052631578948E-2</v>
      </c>
      <c r="P26" s="125">
        <f t="shared" si="10"/>
        <v>4.6875E-2</v>
      </c>
      <c r="Q26" s="125">
        <f t="shared" si="10"/>
        <v>8.7993421052631582E-2</v>
      </c>
      <c r="R26" s="125">
        <f t="shared" si="10"/>
        <v>8.7993421052631582E-2</v>
      </c>
      <c r="S26" s="125">
        <f t="shared" si="10"/>
        <v>8.7993421052631582E-2</v>
      </c>
      <c r="T26" s="126">
        <f t="shared" si="10"/>
        <v>8.7993421052631582E-2</v>
      </c>
    </row>
    <row r="27" spans="1:20" s="1" customFormat="1" x14ac:dyDescent="0.55000000000000004">
      <c r="A27" s="3"/>
      <c r="B27" s="3"/>
      <c r="C27" s="3"/>
      <c r="D27" s="50"/>
      <c r="E27" s="2"/>
      <c r="L27" s="26" t="s">
        <v>45</v>
      </c>
      <c r="M27" s="128">
        <f t="shared" ref="M27:T27" si="11">M26-M21</f>
        <v>1.2335526315789476E-2</v>
      </c>
      <c r="N27" s="128">
        <f t="shared" si="11"/>
        <v>-1.611842105263158E-2</v>
      </c>
      <c r="O27" s="128">
        <f t="shared" si="11"/>
        <v>0</v>
      </c>
      <c r="P27" s="128">
        <f t="shared" si="11"/>
        <v>-1.8750000000000003E-2</v>
      </c>
      <c r="Q27" s="128">
        <f t="shared" si="11"/>
        <v>-3.519736842105263E-2</v>
      </c>
      <c r="R27" s="128">
        <f t="shared" si="11"/>
        <v>-3.519736842105263E-2</v>
      </c>
      <c r="S27" s="128">
        <f t="shared" si="11"/>
        <v>-3.519736842105263E-2</v>
      </c>
      <c r="T27" s="129">
        <f t="shared" si="11"/>
        <v>5.2796052631578952E-2</v>
      </c>
    </row>
    <row r="28" spans="1:20" s="1" customFormat="1" x14ac:dyDescent="0.55000000000000004">
      <c r="A28" s="3"/>
      <c r="B28" s="3"/>
      <c r="C28" s="3"/>
      <c r="D28" s="132" t="s">
        <v>47</v>
      </c>
      <c r="E28" s="9" t="s">
        <v>60</v>
      </c>
      <c r="F28" s="9" t="s">
        <v>65</v>
      </c>
      <c r="L28" s="9"/>
      <c r="M28" s="130"/>
      <c r="N28" s="130"/>
      <c r="O28" s="130"/>
      <c r="P28" s="130"/>
      <c r="Q28" s="130"/>
      <c r="R28" s="130"/>
      <c r="S28" s="130"/>
      <c r="T28" s="131"/>
    </row>
    <row r="29" spans="1:20" s="1" customFormat="1" x14ac:dyDescent="0.55000000000000004">
      <c r="A29" s="3"/>
      <c r="B29" s="3"/>
      <c r="C29" s="45"/>
      <c r="D29" s="69"/>
      <c r="E29" s="9" t="s">
        <v>63</v>
      </c>
      <c r="F29" s="43"/>
      <c r="G29" s="9" t="s">
        <v>67</v>
      </c>
      <c r="L29" s="2"/>
      <c r="T29" s="51"/>
    </row>
    <row r="30" spans="1:20" s="1" customFormat="1" x14ac:dyDescent="0.55000000000000004">
      <c r="A30" s="3"/>
      <c r="B30" s="3"/>
      <c r="C30" s="3"/>
      <c r="D30" s="50"/>
      <c r="E30" s="9" t="s">
        <v>62</v>
      </c>
      <c r="F30" s="44">
        <v>25</v>
      </c>
      <c r="G30" s="9" t="s">
        <v>69</v>
      </c>
      <c r="L30" s="2"/>
      <c r="T30" s="51"/>
    </row>
    <row r="31" spans="1:20" s="1" customFormat="1" x14ac:dyDescent="0.55000000000000004">
      <c r="A31" s="3"/>
      <c r="B31" s="3"/>
      <c r="C31" s="3"/>
      <c r="D31" s="50"/>
      <c r="E31" s="134" t="s">
        <v>61</v>
      </c>
      <c r="F31" s="34" t="s">
        <v>41</v>
      </c>
      <c r="G31" s="9" t="s">
        <v>51</v>
      </c>
      <c r="L31" s="2"/>
      <c r="T31" s="51"/>
    </row>
    <row r="32" spans="1:20" s="1" customFormat="1" x14ac:dyDescent="0.55000000000000004">
      <c r="A32" s="3"/>
      <c r="B32" s="3"/>
      <c r="C32" s="3"/>
      <c r="D32" s="50"/>
      <c r="E32" s="134" t="s">
        <v>64</v>
      </c>
      <c r="F32" s="34" t="s">
        <v>24</v>
      </c>
      <c r="G32" s="9" t="s">
        <v>50</v>
      </c>
      <c r="L32" s="2"/>
      <c r="N32" s="1" t="s">
        <v>68</v>
      </c>
      <c r="T32" s="51"/>
    </row>
    <row r="33" spans="4:20" ht="24.75" thickBot="1" x14ac:dyDescent="0.6">
      <c r="D33" s="70"/>
      <c r="E33" s="71"/>
      <c r="F33" s="72"/>
      <c r="G33" s="72"/>
      <c r="H33" s="72"/>
      <c r="I33" s="72"/>
      <c r="J33" s="72"/>
      <c r="K33" s="72"/>
      <c r="L33" s="71"/>
      <c r="M33" s="72"/>
      <c r="N33" s="72"/>
      <c r="O33" s="72"/>
      <c r="P33" s="72"/>
      <c r="Q33" s="72"/>
      <c r="R33" s="72"/>
      <c r="S33" s="72"/>
      <c r="T33" s="73"/>
    </row>
  </sheetData>
  <mergeCells count="1">
    <mergeCell ref="F2:T2"/>
  </mergeCells>
  <printOptions horizontalCentered="1"/>
  <pageMargins left="0.25" right="0.25" top="0.75" bottom="0.75" header="0.3" footer="0.3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B3BD-1647-4335-B4E2-A1459A274EAE}">
  <sheetPr>
    <tabColor rgb="FFEA3A16"/>
    <pageSetUpPr fitToPage="1"/>
  </sheetPr>
  <dimension ref="A1:U33"/>
  <sheetViews>
    <sheetView view="pageBreakPreview" topLeftCell="B11" zoomScale="80" zoomScaleNormal="50" zoomScaleSheetLayoutView="80" workbookViewId="0">
      <selection activeCell="I32" sqref="I32"/>
    </sheetView>
  </sheetViews>
  <sheetFormatPr defaultRowHeight="24" x14ac:dyDescent="0.55000000000000004"/>
  <cols>
    <col min="1" max="3" width="9" style="3"/>
    <col min="4" max="4" width="9" style="1"/>
    <col min="5" max="5" width="9" style="2"/>
    <col min="6" max="6" width="10.75" style="1" customWidth="1"/>
    <col min="7" max="10" width="14.25" style="1" customWidth="1"/>
    <col min="11" max="11" width="11.5" style="1" customWidth="1"/>
    <col min="12" max="12" width="16" style="2" customWidth="1"/>
    <col min="13" max="13" width="13.5" style="1" bestFit="1" customWidth="1"/>
    <col min="14" max="14" width="11.375" style="1" bestFit="1" customWidth="1"/>
    <col min="15" max="20" width="13.125" style="1" bestFit="1" customWidth="1"/>
    <col min="21" max="21" width="9" style="1"/>
    <col min="22" max="16384" width="9" style="3"/>
  </cols>
  <sheetData>
    <row r="1" spans="1:20" ht="24.75" thickBot="1" x14ac:dyDescent="0.6"/>
    <row r="2" spans="1:20" ht="33" x14ac:dyDescent="0.75">
      <c r="D2" s="149" t="s">
        <v>56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1"/>
    </row>
    <row r="3" spans="1:20" s="1" customFormat="1" ht="24.75" thickBot="1" x14ac:dyDescent="0.6">
      <c r="A3" s="3"/>
      <c r="B3" s="3"/>
      <c r="C3" s="3"/>
      <c r="D3" s="50"/>
      <c r="E3" s="2"/>
      <c r="L3" s="2"/>
      <c r="M3" s="80">
        <v>1</v>
      </c>
      <c r="N3" s="80">
        <v>2</v>
      </c>
      <c r="O3" s="80">
        <v>3</v>
      </c>
      <c r="P3" s="80">
        <v>4</v>
      </c>
      <c r="Q3" s="80">
        <v>5</v>
      </c>
      <c r="R3" s="80">
        <v>6</v>
      </c>
      <c r="S3" s="80">
        <v>7</v>
      </c>
      <c r="T3" s="135">
        <v>8</v>
      </c>
    </row>
    <row r="4" spans="1:20" s="79" customFormat="1" ht="27.75" x14ac:dyDescent="0.65">
      <c r="A4" s="74"/>
      <c r="B4" s="74"/>
      <c r="C4" s="74"/>
      <c r="D4" s="122" t="s">
        <v>46</v>
      </c>
      <c r="E4" s="154" t="s">
        <v>43</v>
      </c>
      <c r="F4" s="154"/>
      <c r="G4" s="113" t="s">
        <v>29</v>
      </c>
      <c r="H4" s="113" t="s">
        <v>30</v>
      </c>
      <c r="I4" s="113" t="s">
        <v>31</v>
      </c>
      <c r="J4" s="113" t="s">
        <v>32</v>
      </c>
      <c r="K4" s="114" t="s">
        <v>33</v>
      </c>
      <c r="L4" s="76"/>
      <c r="M4" s="115" t="s">
        <v>53</v>
      </c>
      <c r="N4" s="115" t="s">
        <v>53</v>
      </c>
      <c r="O4" s="115" t="s">
        <v>53</v>
      </c>
      <c r="P4" s="115" t="s">
        <v>53</v>
      </c>
      <c r="Q4" s="115" t="s">
        <v>53</v>
      </c>
      <c r="R4" s="115" t="s">
        <v>53</v>
      </c>
      <c r="S4" s="115" t="s">
        <v>53</v>
      </c>
      <c r="T4" s="136" t="s">
        <v>53</v>
      </c>
    </row>
    <row r="5" spans="1:20" s="1" customFormat="1" x14ac:dyDescent="0.55000000000000004">
      <c r="A5" s="3"/>
      <c r="B5" s="3"/>
      <c r="C5" s="3"/>
      <c r="D5" s="121">
        <v>1</v>
      </c>
      <c r="E5" s="9" t="s">
        <v>34</v>
      </c>
      <c r="K5" s="51"/>
      <c r="L5" s="2"/>
      <c r="M5" s="86"/>
      <c r="N5" s="97"/>
      <c r="O5" s="86"/>
      <c r="P5" s="86"/>
      <c r="Q5" s="86"/>
      <c r="R5" s="86"/>
      <c r="S5" s="86"/>
      <c r="T5" s="137"/>
    </row>
    <row r="6" spans="1:20" s="1" customFormat="1" x14ac:dyDescent="0.55000000000000004">
      <c r="A6" s="3"/>
      <c r="B6" s="3"/>
      <c r="C6" s="3"/>
      <c r="D6" s="50"/>
      <c r="E6" s="152" t="s">
        <v>54</v>
      </c>
      <c r="F6" s="153"/>
      <c r="G6" s="80" t="s">
        <v>39</v>
      </c>
      <c r="H6" s="80"/>
      <c r="I6" s="81"/>
      <c r="J6" s="81"/>
      <c r="K6" s="109"/>
      <c r="L6" s="56"/>
      <c r="M6" s="86"/>
      <c r="N6" s="97"/>
      <c r="O6" s="86"/>
      <c r="P6" s="86"/>
      <c r="Q6" s="86"/>
      <c r="R6" s="86"/>
      <c r="S6" s="86"/>
      <c r="T6" s="137"/>
    </row>
    <row r="7" spans="1:20" s="1" customFormat="1" x14ac:dyDescent="0.55000000000000004">
      <c r="A7" s="3"/>
      <c r="B7" s="3"/>
      <c r="C7" s="3"/>
      <c r="D7" s="50"/>
      <c r="E7" s="152" t="s">
        <v>54</v>
      </c>
      <c r="F7" s="153"/>
      <c r="G7" s="80" t="s">
        <v>39</v>
      </c>
      <c r="H7" s="80"/>
      <c r="I7" s="81"/>
      <c r="J7" s="81"/>
      <c r="K7" s="109"/>
      <c r="L7" s="56"/>
      <c r="M7" s="86"/>
      <c r="N7" s="97"/>
      <c r="O7" s="86"/>
      <c r="P7" s="86"/>
      <c r="Q7" s="86"/>
      <c r="R7" s="86"/>
      <c r="S7" s="86"/>
      <c r="T7" s="137"/>
    </row>
    <row r="8" spans="1:20" s="1" customFormat="1" x14ac:dyDescent="0.55000000000000004">
      <c r="A8" s="3"/>
      <c r="B8" s="3"/>
      <c r="C8" s="3"/>
      <c r="D8" s="52">
        <v>2</v>
      </c>
      <c r="E8" s="9" t="s">
        <v>38</v>
      </c>
      <c r="I8" s="54"/>
      <c r="J8" s="54"/>
      <c r="K8" s="51"/>
      <c r="L8" s="2"/>
      <c r="M8" s="86"/>
      <c r="N8" s="97"/>
      <c r="O8" s="86"/>
      <c r="P8" s="86"/>
      <c r="Q8" s="86"/>
      <c r="R8" s="86"/>
      <c r="S8" s="86"/>
      <c r="T8" s="137"/>
    </row>
    <row r="9" spans="1:20" s="1" customFormat="1" x14ac:dyDescent="0.55000000000000004">
      <c r="A9" s="3"/>
      <c r="B9" s="3"/>
      <c r="C9" s="3"/>
      <c r="D9" s="50"/>
      <c r="E9" s="152" t="s">
        <v>54</v>
      </c>
      <c r="F9" s="153"/>
      <c r="G9" s="80" t="s">
        <v>40</v>
      </c>
      <c r="H9" s="80"/>
      <c r="I9" s="81"/>
      <c r="J9" s="81"/>
      <c r="K9" s="109"/>
      <c r="L9" s="56"/>
      <c r="M9" s="86"/>
      <c r="N9" s="97"/>
      <c r="O9" s="86"/>
      <c r="P9" s="86"/>
      <c r="Q9" s="86"/>
      <c r="R9" s="86"/>
      <c r="S9" s="86"/>
      <c r="T9" s="137"/>
    </row>
    <row r="10" spans="1:20" s="1" customFormat="1" x14ac:dyDescent="0.55000000000000004">
      <c r="A10" s="3"/>
      <c r="B10" s="3"/>
      <c r="C10" s="3"/>
      <c r="D10" s="50"/>
      <c r="E10" s="152" t="s">
        <v>54</v>
      </c>
      <c r="F10" s="153"/>
      <c r="G10" s="80" t="s">
        <v>40</v>
      </c>
      <c r="H10" s="80"/>
      <c r="I10" s="81"/>
      <c r="J10" s="81"/>
      <c r="K10" s="109"/>
      <c r="L10" s="56"/>
      <c r="M10" s="86"/>
      <c r="N10" s="97"/>
      <c r="O10" s="86"/>
      <c r="P10" s="86"/>
      <c r="Q10" s="86"/>
      <c r="R10" s="86"/>
      <c r="S10" s="86"/>
      <c r="T10" s="137"/>
    </row>
    <row r="11" spans="1:20" s="1" customFormat="1" ht="24.75" thickBot="1" x14ac:dyDescent="0.6">
      <c r="A11" s="3"/>
      <c r="B11" s="3"/>
      <c r="C11" s="3"/>
      <c r="D11" s="70"/>
      <c r="E11" s="71"/>
      <c r="F11" s="72"/>
      <c r="G11" s="72"/>
      <c r="H11" s="72"/>
      <c r="I11" s="110" t="s">
        <v>52</v>
      </c>
      <c r="J11" s="111">
        <f>SUM(J6:J10)</f>
        <v>0</v>
      </c>
      <c r="K11" s="112">
        <f>SUM(K6:K10)</f>
        <v>0</v>
      </c>
      <c r="L11" s="7"/>
      <c r="M11" s="116"/>
      <c r="N11" s="117"/>
      <c r="O11" s="116"/>
      <c r="P11" s="116"/>
      <c r="Q11" s="116"/>
      <c r="R11" s="116"/>
      <c r="S11" s="116"/>
      <c r="T11" s="138"/>
    </row>
    <row r="12" spans="1:20" s="1" customFormat="1" x14ac:dyDescent="0.55000000000000004">
      <c r="A12" s="3"/>
      <c r="B12" s="3"/>
      <c r="C12" s="3"/>
      <c r="D12" s="50"/>
      <c r="E12" s="2"/>
      <c r="I12" s="54"/>
      <c r="J12" s="63"/>
      <c r="K12" s="10"/>
      <c r="L12" s="7"/>
      <c r="M12" s="119"/>
      <c r="N12" s="119"/>
      <c r="O12" s="119"/>
      <c r="P12" s="119"/>
      <c r="Q12" s="119"/>
      <c r="R12" s="119"/>
      <c r="S12" s="119"/>
      <c r="T12" s="51"/>
    </row>
    <row r="13" spans="1:20" s="1" customFormat="1" x14ac:dyDescent="0.55000000000000004">
      <c r="A13" s="3"/>
      <c r="B13" s="3"/>
      <c r="C13" s="3"/>
      <c r="D13" s="50"/>
      <c r="E13" s="2"/>
      <c r="I13" s="62"/>
      <c r="J13" s="63"/>
      <c r="K13" s="10"/>
      <c r="L13" s="7"/>
      <c r="T13" s="51"/>
    </row>
    <row r="14" spans="1:20" s="1" customFormat="1" x14ac:dyDescent="0.55000000000000004">
      <c r="A14" s="3"/>
      <c r="B14" s="3"/>
      <c r="C14" s="3"/>
      <c r="D14" s="50"/>
      <c r="E14" s="2"/>
      <c r="I14" s="62"/>
      <c r="J14" s="63"/>
      <c r="K14" s="10"/>
      <c r="L14" s="118"/>
      <c r="M14" s="120"/>
      <c r="N14" s="120"/>
      <c r="O14" s="120"/>
      <c r="P14" s="120"/>
      <c r="Q14" s="120"/>
      <c r="R14" s="120"/>
      <c r="S14" s="120"/>
      <c r="T14" s="51"/>
    </row>
    <row r="15" spans="1:20" s="1" customFormat="1" x14ac:dyDescent="0.55000000000000004">
      <c r="A15" s="3"/>
      <c r="B15" s="3"/>
      <c r="C15" s="3"/>
      <c r="D15" s="50"/>
      <c r="E15" s="2"/>
      <c r="F15" s="3"/>
      <c r="K15" s="3"/>
      <c r="L15" s="82" t="s">
        <v>41</v>
      </c>
      <c r="M15" s="87">
        <f>(M6*J6/100)</f>
        <v>0</v>
      </c>
      <c r="N15" s="98">
        <f>(N7*J7/100)+(N6*J6/100)</f>
        <v>0</v>
      </c>
      <c r="O15" s="87">
        <f>(O7*J7/100)+(O6*J6/100)</f>
        <v>0</v>
      </c>
      <c r="P15" s="87">
        <f>(P9*J9/100)+(P6*J6/100)</f>
        <v>0</v>
      </c>
      <c r="Q15" s="87">
        <f>(Q10*J10/100)+(Q9*J9/100)</f>
        <v>0</v>
      </c>
      <c r="R15" s="87">
        <f>(R10*J10/100)+(R9*J9/100)</f>
        <v>0</v>
      </c>
      <c r="S15" s="87">
        <f>(S10*J10/100)+(S9*J9/100)</f>
        <v>0</v>
      </c>
      <c r="T15" s="139">
        <f>(T10*J10/100)+(T9*J9/100)</f>
        <v>0</v>
      </c>
    </row>
    <row r="16" spans="1:20" s="1" customFormat="1" x14ac:dyDescent="0.55000000000000004">
      <c r="A16" s="3"/>
      <c r="B16" s="3"/>
      <c r="C16" s="3"/>
      <c r="D16" s="50"/>
      <c r="E16" s="2"/>
      <c r="F16" s="3"/>
      <c r="K16" s="3"/>
      <c r="L16" s="83" t="s">
        <v>42</v>
      </c>
      <c r="M16" s="88">
        <f>M15</f>
        <v>0</v>
      </c>
      <c r="N16" s="99">
        <f>M16+N15</f>
        <v>0</v>
      </c>
      <c r="O16" s="88">
        <f t="shared" ref="O16:T16" si="0">N16+O15</f>
        <v>0</v>
      </c>
      <c r="P16" s="88">
        <f t="shared" si="0"/>
        <v>0</v>
      </c>
      <c r="Q16" s="88">
        <f t="shared" si="0"/>
        <v>0</v>
      </c>
      <c r="R16" s="88">
        <f t="shared" si="0"/>
        <v>0</v>
      </c>
      <c r="S16" s="88">
        <f t="shared" si="0"/>
        <v>0</v>
      </c>
      <c r="T16" s="140">
        <f t="shared" si="0"/>
        <v>0</v>
      </c>
    </row>
    <row r="17" spans="1:20" s="1" customFormat="1" x14ac:dyDescent="0.55000000000000004">
      <c r="A17" s="3"/>
      <c r="B17" s="3"/>
      <c r="C17" s="3"/>
      <c r="D17" s="50"/>
      <c r="E17" s="2"/>
      <c r="L17" s="84"/>
      <c r="M17" s="89"/>
      <c r="N17" s="100"/>
      <c r="O17" s="89"/>
      <c r="P17" s="89"/>
      <c r="Q17" s="89"/>
      <c r="R17" s="89"/>
      <c r="S17" s="89"/>
      <c r="T17" s="141"/>
    </row>
    <row r="18" spans="1:20" s="1" customFormat="1" x14ac:dyDescent="0.55000000000000004">
      <c r="A18" s="3"/>
      <c r="B18" s="3"/>
      <c r="C18" s="3"/>
      <c r="D18" s="50"/>
      <c r="E18" s="2"/>
      <c r="F18" s="3"/>
      <c r="L18" s="82" t="s">
        <v>24</v>
      </c>
      <c r="M18" s="90" t="e">
        <f>((M15/J11)*100%)</f>
        <v>#DIV/0!</v>
      </c>
      <c r="N18" s="101" t="e">
        <f>((N15/J11)*100%)</f>
        <v>#DIV/0!</v>
      </c>
      <c r="O18" s="90" t="e">
        <f>((O15/J11)*100%)</f>
        <v>#DIV/0!</v>
      </c>
      <c r="P18" s="90" t="e">
        <f>((P15/J11)*100%)</f>
        <v>#DIV/0!</v>
      </c>
      <c r="Q18" s="90" t="e">
        <f>((Q15/J11)*100%)</f>
        <v>#DIV/0!</v>
      </c>
      <c r="R18" s="90" t="e">
        <f>((R15/J11)*100%)</f>
        <v>#DIV/0!</v>
      </c>
      <c r="S18" s="90" t="e">
        <f>((S15/J11)*100%)</f>
        <v>#DIV/0!</v>
      </c>
      <c r="T18" s="142" t="e">
        <f>((T15/J11)*100%)</f>
        <v>#DIV/0!</v>
      </c>
    </row>
    <row r="19" spans="1:20" s="1" customFormat="1" x14ac:dyDescent="0.55000000000000004">
      <c r="A19" s="3"/>
      <c r="B19" s="3"/>
      <c r="C19" s="3"/>
      <c r="D19" s="50"/>
      <c r="E19" s="2"/>
      <c r="F19" s="3"/>
      <c r="L19" s="83" t="s">
        <v>25</v>
      </c>
      <c r="M19" s="91" t="e">
        <f>M18</f>
        <v>#DIV/0!</v>
      </c>
      <c r="N19" s="102" t="e">
        <f>M19+N18</f>
        <v>#DIV/0!</v>
      </c>
      <c r="O19" s="91" t="e">
        <f>N19+O18</f>
        <v>#DIV/0!</v>
      </c>
      <c r="P19" s="91" t="e">
        <f>O19+P18</f>
        <v>#DIV/0!</v>
      </c>
      <c r="Q19" s="91" t="e">
        <f t="shared" ref="Q19:T19" si="1">P19+Q18</f>
        <v>#DIV/0!</v>
      </c>
      <c r="R19" s="91" t="e">
        <f t="shared" si="1"/>
        <v>#DIV/0!</v>
      </c>
      <c r="S19" s="91" t="e">
        <f t="shared" si="1"/>
        <v>#DIV/0!</v>
      </c>
      <c r="T19" s="143" t="e">
        <f t="shared" si="1"/>
        <v>#DIV/0!</v>
      </c>
    </row>
    <row r="20" spans="1:20" s="1" customFormat="1" x14ac:dyDescent="0.55000000000000004">
      <c r="A20" s="3"/>
      <c r="B20" s="3"/>
      <c r="C20" s="3"/>
      <c r="D20" s="50"/>
      <c r="E20" s="2"/>
      <c r="L20" s="84"/>
      <c r="M20" s="92"/>
      <c r="N20" s="103"/>
      <c r="O20" s="92"/>
      <c r="P20" s="92"/>
      <c r="Q20" s="92"/>
      <c r="R20" s="92"/>
      <c r="S20" s="92"/>
      <c r="T20" s="144"/>
    </row>
    <row r="21" spans="1:20" s="1" customFormat="1" x14ac:dyDescent="0.55000000000000004">
      <c r="A21" s="3"/>
      <c r="B21" s="3"/>
      <c r="C21" s="3"/>
      <c r="D21" s="50"/>
      <c r="E21" s="2"/>
      <c r="F21" s="3"/>
      <c r="L21" s="82" t="s">
        <v>26</v>
      </c>
      <c r="M21" s="93" t="e">
        <f>M15*0.2/$J$11</f>
        <v>#DIV/0!</v>
      </c>
      <c r="N21" s="104" t="e">
        <f>N15*0.7/$J$11</f>
        <v>#DIV/0!</v>
      </c>
      <c r="O21" s="93" t="e">
        <f>O15*0.5/$J$11</f>
        <v>#DIV/0!</v>
      </c>
      <c r="P21" s="93" t="e">
        <f>P15*0.7/$J$11</f>
        <v>#DIV/0!</v>
      </c>
      <c r="Q21" s="93" t="e">
        <f>Q15*0.7/$J$11</f>
        <v>#DIV/0!</v>
      </c>
      <c r="R21" s="93" t="e">
        <f t="shared" ref="R21:S21" si="2">R15*0.7/$J$11</f>
        <v>#DIV/0!</v>
      </c>
      <c r="S21" s="93" t="e">
        <f t="shared" si="2"/>
        <v>#DIV/0!</v>
      </c>
      <c r="T21" s="145" t="e">
        <f>T15*0.2/$J$11</f>
        <v>#DIV/0!</v>
      </c>
    </row>
    <row r="22" spans="1:20" s="1" customFormat="1" x14ac:dyDescent="0.55000000000000004">
      <c r="A22" s="3"/>
      <c r="B22" s="3"/>
      <c r="C22" s="3"/>
      <c r="D22" s="50"/>
      <c r="E22" s="2"/>
      <c r="F22" s="3"/>
      <c r="L22" s="83" t="s">
        <v>27</v>
      </c>
      <c r="M22" s="94" t="e">
        <f>M21</f>
        <v>#DIV/0!</v>
      </c>
      <c r="N22" s="105" t="e">
        <f>M22+N21</f>
        <v>#DIV/0!</v>
      </c>
      <c r="O22" s="94" t="e">
        <f t="shared" ref="O22:T22" si="3">N22+O21</f>
        <v>#DIV/0!</v>
      </c>
      <c r="P22" s="94" t="e">
        <f t="shared" si="3"/>
        <v>#DIV/0!</v>
      </c>
      <c r="Q22" s="94" t="e">
        <f t="shared" si="3"/>
        <v>#DIV/0!</v>
      </c>
      <c r="R22" s="94" t="e">
        <f t="shared" si="3"/>
        <v>#DIV/0!</v>
      </c>
      <c r="S22" s="94" t="e">
        <f t="shared" si="3"/>
        <v>#DIV/0!</v>
      </c>
      <c r="T22" s="146" t="e">
        <f t="shared" si="3"/>
        <v>#DIV/0!</v>
      </c>
    </row>
    <row r="23" spans="1:20" s="1" customFormat="1" x14ac:dyDescent="0.55000000000000004">
      <c r="A23" s="3"/>
      <c r="B23" s="3"/>
      <c r="C23" s="3"/>
      <c r="D23" s="50"/>
      <c r="E23" s="2"/>
      <c r="L23" s="84"/>
      <c r="M23" s="89"/>
      <c r="N23" s="100"/>
      <c r="O23" s="89"/>
      <c r="P23" s="89"/>
      <c r="Q23" s="89"/>
      <c r="R23" s="89"/>
      <c r="S23" s="89"/>
      <c r="T23" s="141"/>
    </row>
    <row r="24" spans="1:20" s="1" customFormat="1" x14ac:dyDescent="0.55000000000000004">
      <c r="A24" s="3"/>
      <c r="B24" s="3"/>
      <c r="C24" s="3"/>
      <c r="D24" s="50"/>
      <c r="E24" s="2"/>
      <c r="L24" s="82" t="s">
        <v>28</v>
      </c>
      <c r="M24" s="95" t="e">
        <f>M19-M22</f>
        <v>#DIV/0!</v>
      </c>
      <c r="N24" s="106" t="e">
        <f t="shared" ref="N24:T24" si="4">N19-N22</f>
        <v>#DIV/0!</v>
      </c>
      <c r="O24" s="95" t="e">
        <f t="shared" si="4"/>
        <v>#DIV/0!</v>
      </c>
      <c r="P24" s="95" t="e">
        <f t="shared" si="4"/>
        <v>#DIV/0!</v>
      </c>
      <c r="Q24" s="95" t="e">
        <f t="shared" si="4"/>
        <v>#DIV/0!</v>
      </c>
      <c r="R24" s="95" t="e">
        <f t="shared" si="4"/>
        <v>#DIV/0!</v>
      </c>
      <c r="S24" s="95" t="e">
        <f t="shared" si="4"/>
        <v>#DIV/0!</v>
      </c>
      <c r="T24" s="147" t="e">
        <f t="shared" si="4"/>
        <v>#DIV/0!</v>
      </c>
    </row>
    <row r="25" spans="1:20" s="1" customFormat="1" x14ac:dyDescent="0.55000000000000004">
      <c r="A25" s="3"/>
      <c r="B25" s="3"/>
      <c r="C25" s="3"/>
      <c r="D25" s="50"/>
      <c r="E25" s="2"/>
      <c r="L25" s="84"/>
      <c r="M25" s="89"/>
      <c r="N25" s="100"/>
      <c r="O25" s="89"/>
      <c r="P25" s="89"/>
      <c r="Q25" s="89"/>
      <c r="R25" s="89"/>
      <c r="S25" s="89"/>
      <c r="T25" s="141"/>
    </row>
    <row r="26" spans="1:20" s="1" customFormat="1" x14ac:dyDescent="0.55000000000000004">
      <c r="A26" s="3"/>
      <c r="B26" s="3"/>
      <c r="C26" s="3"/>
      <c r="D26" s="50"/>
      <c r="E26" s="2"/>
      <c r="K26" s="3"/>
      <c r="L26" s="82" t="s">
        <v>44</v>
      </c>
      <c r="M26" s="93" t="e">
        <f t="shared" ref="M26:T26" si="5">M15/2/$J$11</f>
        <v>#DIV/0!</v>
      </c>
      <c r="N26" s="107" t="e">
        <f t="shared" si="5"/>
        <v>#DIV/0!</v>
      </c>
      <c r="O26" s="93" t="e">
        <f t="shared" si="5"/>
        <v>#DIV/0!</v>
      </c>
      <c r="P26" s="93" t="e">
        <f t="shared" si="5"/>
        <v>#DIV/0!</v>
      </c>
      <c r="Q26" s="93" t="e">
        <f t="shared" si="5"/>
        <v>#DIV/0!</v>
      </c>
      <c r="R26" s="93" t="e">
        <f t="shared" si="5"/>
        <v>#DIV/0!</v>
      </c>
      <c r="S26" s="93" t="e">
        <f t="shared" si="5"/>
        <v>#DIV/0!</v>
      </c>
      <c r="T26" s="145" t="e">
        <f t="shared" si="5"/>
        <v>#DIV/0!</v>
      </c>
    </row>
    <row r="27" spans="1:20" s="1" customFormat="1" x14ac:dyDescent="0.55000000000000004">
      <c r="A27" s="3"/>
      <c r="B27" s="3"/>
      <c r="C27" s="3"/>
      <c r="D27" s="50"/>
      <c r="E27" s="2"/>
      <c r="L27" s="85" t="s">
        <v>45</v>
      </c>
      <c r="M27" s="96" t="e">
        <f t="shared" ref="M27:T27" si="6">M26-M21</f>
        <v>#DIV/0!</v>
      </c>
      <c r="N27" s="108" t="e">
        <f t="shared" si="6"/>
        <v>#DIV/0!</v>
      </c>
      <c r="O27" s="96" t="e">
        <f t="shared" si="6"/>
        <v>#DIV/0!</v>
      </c>
      <c r="P27" s="96" t="e">
        <f t="shared" si="6"/>
        <v>#DIV/0!</v>
      </c>
      <c r="Q27" s="96" t="e">
        <f t="shared" si="6"/>
        <v>#DIV/0!</v>
      </c>
      <c r="R27" s="96" t="e">
        <f t="shared" si="6"/>
        <v>#DIV/0!</v>
      </c>
      <c r="S27" s="96" t="e">
        <f t="shared" si="6"/>
        <v>#DIV/0!</v>
      </c>
      <c r="T27" s="148" t="e">
        <f t="shared" si="6"/>
        <v>#DIV/0!</v>
      </c>
    </row>
    <row r="28" spans="1:20" s="1" customFormat="1" x14ac:dyDescent="0.55000000000000004">
      <c r="A28" s="3"/>
      <c r="B28" s="3"/>
      <c r="C28" s="3"/>
      <c r="D28" s="132" t="s">
        <v>47</v>
      </c>
      <c r="E28" s="9" t="s">
        <v>60</v>
      </c>
      <c r="F28" s="9" t="s">
        <v>65</v>
      </c>
      <c r="L28" s="9"/>
      <c r="M28" s="130"/>
      <c r="N28" s="130"/>
      <c r="O28" s="130"/>
      <c r="P28" s="130"/>
      <c r="Q28" s="130"/>
      <c r="R28" s="130"/>
      <c r="S28" s="130"/>
      <c r="T28" s="131"/>
    </row>
    <row r="29" spans="1:20" s="1" customFormat="1" x14ac:dyDescent="0.55000000000000004">
      <c r="A29" s="3"/>
      <c r="B29" s="3"/>
      <c r="C29" s="45"/>
      <c r="D29" s="69"/>
      <c r="E29" s="9" t="s">
        <v>63</v>
      </c>
      <c r="F29" s="43"/>
      <c r="G29" s="9" t="s">
        <v>58</v>
      </c>
      <c r="L29" s="2"/>
      <c r="T29" s="51"/>
    </row>
    <row r="30" spans="1:20" s="1" customFormat="1" x14ac:dyDescent="0.55000000000000004">
      <c r="A30" s="3"/>
      <c r="B30" s="3"/>
      <c r="C30" s="3"/>
      <c r="D30" s="50"/>
      <c r="E30" s="9" t="s">
        <v>62</v>
      </c>
      <c r="F30" s="44">
        <v>25</v>
      </c>
      <c r="G30" s="9" t="s">
        <v>59</v>
      </c>
      <c r="L30" s="2"/>
      <c r="T30" s="51"/>
    </row>
    <row r="31" spans="1:20" s="1" customFormat="1" x14ac:dyDescent="0.55000000000000004">
      <c r="A31" s="3"/>
      <c r="B31" s="3"/>
      <c r="C31" s="3"/>
      <c r="D31" s="50"/>
      <c r="E31" s="134" t="s">
        <v>61</v>
      </c>
      <c r="F31" s="34" t="s">
        <v>41</v>
      </c>
      <c r="G31" s="9" t="s">
        <v>51</v>
      </c>
      <c r="L31" s="2"/>
      <c r="T31" s="51"/>
    </row>
    <row r="32" spans="1:20" s="1" customFormat="1" x14ac:dyDescent="0.55000000000000004">
      <c r="A32" s="3"/>
      <c r="B32" s="3"/>
      <c r="C32" s="3"/>
      <c r="D32" s="50"/>
      <c r="E32" s="134" t="s">
        <v>64</v>
      </c>
      <c r="F32" s="34" t="s">
        <v>24</v>
      </c>
      <c r="G32" s="9" t="s">
        <v>50</v>
      </c>
      <c r="L32" s="2"/>
      <c r="T32" s="51"/>
    </row>
    <row r="33" spans="4:20" ht="24.75" thickBot="1" x14ac:dyDescent="0.6">
      <c r="D33" s="70"/>
      <c r="E33" s="71"/>
      <c r="F33" s="72"/>
      <c r="G33" s="72"/>
      <c r="H33" s="72"/>
      <c r="I33" s="72"/>
      <c r="J33" s="72"/>
      <c r="K33" s="72"/>
      <c r="L33" s="71"/>
      <c r="M33" s="72"/>
      <c r="N33" s="72"/>
      <c r="O33" s="72"/>
      <c r="P33" s="72"/>
      <c r="Q33" s="72"/>
      <c r="R33" s="72"/>
      <c r="S33" s="72"/>
      <c r="T33" s="73"/>
    </row>
  </sheetData>
  <mergeCells count="6">
    <mergeCell ref="E10:F10"/>
    <mergeCell ref="D2:T2"/>
    <mergeCell ref="E4:F4"/>
    <mergeCell ref="E6:F6"/>
    <mergeCell ref="E7:F7"/>
    <mergeCell ref="E9:F9"/>
  </mergeCells>
  <phoneticPr fontId="7" type="noConversion"/>
  <printOptions horizontalCentered="1"/>
  <pageMargins left="0.25" right="0.25" top="0.75" bottom="0.75" header="0.3" footer="0.3"/>
  <pageSetup paperSize="9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94A0D-B47B-45CE-95AC-7EBDC5D1DCEF}">
  <sheetPr>
    <tabColor rgb="FFEA3A16"/>
    <pageSetUpPr fitToPage="1"/>
  </sheetPr>
  <dimension ref="A4:U29"/>
  <sheetViews>
    <sheetView view="pageBreakPreview" topLeftCell="A3" zoomScale="70" zoomScaleNormal="50" zoomScaleSheetLayoutView="70" workbookViewId="0">
      <selection activeCell="Q25" sqref="Q25"/>
    </sheetView>
  </sheetViews>
  <sheetFormatPr defaultRowHeight="24" x14ac:dyDescent="0.55000000000000004"/>
  <cols>
    <col min="1" max="3" width="9" style="3"/>
    <col min="4" max="4" width="9" style="1"/>
    <col min="5" max="5" width="9" style="2"/>
    <col min="6" max="6" width="10.75" style="1" customWidth="1"/>
    <col min="7" max="10" width="14.25" style="1" customWidth="1"/>
    <col min="11" max="11" width="11.5" style="1" customWidth="1"/>
    <col min="12" max="12" width="16" style="2" customWidth="1"/>
    <col min="13" max="13" width="13.5" style="1" bestFit="1" customWidth="1"/>
    <col min="14" max="14" width="11.375" style="1" bestFit="1" customWidth="1"/>
    <col min="15" max="20" width="13.125" style="1" bestFit="1" customWidth="1"/>
    <col min="21" max="21" width="9" style="1"/>
    <col min="22" max="16384" width="9" style="3"/>
  </cols>
  <sheetData>
    <row r="4" spans="4:20" x14ac:dyDescent="0.55000000000000004">
      <c r="M4" s="1">
        <v>1</v>
      </c>
      <c r="N4" s="1">
        <v>2</v>
      </c>
      <c r="O4" s="1">
        <v>3</v>
      </c>
      <c r="P4" s="1">
        <v>4</v>
      </c>
      <c r="Q4" s="1">
        <v>5</v>
      </c>
      <c r="R4" s="1">
        <v>6</v>
      </c>
      <c r="S4" s="1">
        <v>7</v>
      </c>
      <c r="T4" s="1">
        <v>8</v>
      </c>
    </row>
    <row r="5" spans="4:20" x14ac:dyDescent="0.55000000000000004">
      <c r="D5" s="8" t="s">
        <v>46</v>
      </c>
      <c r="F5" s="8" t="s">
        <v>43</v>
      </c>
      <c r="G5" s="8" t="s">
        <v>29</v>
      </c>
      <c r="H5" s="8" t="s">
        <v>30</v>
      </c>
      <c r="I5" s="8" t="s">
        <v>31</v>
      </c>
      <c r="J5" s="8" t="s">
        <v>32</v>
      </c>
      <c r="K5" s="8" t="s">
        <v>33</v>
      </c>
      <c r="M5" s="34" t="s">
        <v>12</v>
      </c>
      <c r="N5" s="34" t="s">
        <v>13</v>
      </c>
      <c r="O5" s="34" t="s">
        <v>14</v>
      </c>
      <c r="P5" s="34" t="s">
        <v>15</v>
      </c>
      <c r="Q5" s="34" t="s">
        <v>16</v>
      </c>
      <c r="R5" s="34" t="s">
        <v>17</v>
      </c>
      <c r="S5" s="34" t="s">
        <v>18</v>
      </c>
      <c r="T5" s="34" t="s">
        <v>19</v>
      </c>
    </row>
    <row r="6" spans="4:20" x14ac:dyDescent="0.55000000000000004">
      <c r="D6" s="8">
        <v>1</v>
      </c>
      <c r="E6" s="9" t="s">
        <v>34</v>
      </c>
      <c r="M6" s="11"/>
      <c r="N6" s="15"/>
      <c r="O6" s="11"/>
      <c r="P6" s="16"/>
      <c r="Q6" s="23"/>
      <c r="R6" s="23"/>
      <c r="S6" s="23"/>
      <c r="T6" s="25"/>
    </row>
    <row r="7" spans="4:20" x14ac:dyDescent="0.55000000000000004">
      <c r="F7" s="1" t="s">
        <v>0</v>
      </c>
      <c r="G7" s="1" t="s">
        <v>39</v>
      </c>
      <c r="H7" s="1">
        <v>100</v>
      </c>
      <c r="I7" s="4">
        <v>5000</v>
      </c>
      <c r="J7" s="4">
        <f>H7*I7</f>
        <v>500000</v>
      </c>
      <c r="K7" s="5">
        <f>J7/$J$12</f>
        <v>0.16447368421052633</v>
      </c>
      <c r="L7" s="6"/>
      <c r="M7" s="12">
        <f>100/4</f>
        <v>25</v>
      </c>
      <c r="N7" s="17">
        <f t="shared" ref="N7:P7" si="0">100/4</f>
        <v>25</v>
      </c>
      <c r="O7" s="12">
        <f t="shared" si="0"/>
        <v>25</v>
      </c>
      <c r="P7" s="18">
        <f t="shared" si="0"/>
        <v>25</v>
      </c>
      <c r="Q7" s="22"/>
      <c r="R7" s="22"/>
      <c r="S7" s="22"/>
      <c r="T7" s="13"/>
    </row>
    <row r="8" spans="4:20" x14ac:dyDescent="0.55000000000000004">
      <c r="F8" s="1" t="s">
        <v>1</v>
      </c>
      <c r="G8" s="1" t="s">
        <v>39</v>
      </c>
      <c r="H8" s="1">
        <v>120</v>
      </c>
      <c r="I8" s="4">
        <v>2000</v>
      </c>
      <c r="J8" s="4">
        <f>H8*I8</f>
        <v>240000</v>
      </c>
      <c r="K8" s="5">
        <f>J8/$J$12</f>
        <v>7.8947368421052627E-2</v>
      </c>
      <c r="L8" s="6"/>
      <c r="M8" s="13"/>
      <c r="N8" s="17">
        <f>100/2</f>
        <v>50</v>
      </c>
      <c r="O8" s="12">
        <f>100/2</f>
        <v>50</v>
      </c>
      <c r="P8" s="19"/>
      <c r="Q8" s="22"/>
      <c r="R8" s="22"/>
      <c r="S8" s="22"/>
      <c r="T8" s="13"/>
    </row>
    <row r="9" spans="4:20" x14ac:dyDescent="0.55000000000000004">
      <c r="D9" s="8">
        <v>3</v>
      </c>
      <c r="E9" s="9" t="s">
        <v>38</v>
      </c>
      <c r="I9" s="4"/>
      <c r="J9" s="4">
        <f t="shared" ref="J9" si="1">H9*I9</f>
        <v>0</v>
      </c>
      <c r="M9" s="13"/>
      <c r="N9" s="22"/>
      <c r="O9" s="13"/>
      <c r="P9" s="20"/>
      <c r="Q9" s="20"/>
      <c r="R9" s="20"/>
      <c r="S9" s="20"/>
      <c r="T9" s="20"/>
    </row>
    <row r="10" spans="4:20" x14ac:dyDescent="0.55000000000000004">
      <c r="F10" s="1" t="s">
        <v>2</v>
      </c>
      <c r="G10" s="1" t="s">
        <v>40</v>
      </c>
      <c r="H10" s="1">
        <v>400</v>
      </c>
      <c r="I10" s="4">
        <v>2000</v>
      </c>
      <c r="J10" s="4">
        <f>H10*I10</f>
        <v>800000</v>
      </c>
      <c r="K10" s="5">
        <f>J10/$J$12</f>
        <v>0.26315789473684209</v>
      </c>
      <c r="L10" s="6"/>
      <c r="M10" s="13"/>
      <c r="N10" s="22"/>
      <c r="O10" s="13"/>
      <c r="P10" s="17">
        <f>100/5</f>
        <v>20</v>
      </c>
      <c r="Q10" s="17">
        <f t="shared" ref="Q10:T10" si="2">100/5</f>
        <v>20</v>
      </c>
      <c r="R10" s="17">
        <f>100/5</f>
        <v>20</v>
      </c>
      <c r="S10" s="12">
        <f t="shared" si="2"/>
        <v>20</v>
      </c>
      <c r="T10" s="12">
        <f t="shared" si="2"/>
        <v>20</v>
      </c>
    </row>
    <row r="11" spans="4:20" x14ac:dyDescent="0.55000000000000004">
      <c r="F11" s="1" t="s">
        <v>3</v>
      </c>
      <c r="G11" s="1" t="s">
        <v>40</v>
      </c>
      <c r="H11" s="1">
        <v>300</v>
      </c>
      <c r="I11" s="4">
        <v>5000</v>
      </c>
      <c r="J11" s="4">
        <f>H11*I11</f>
        <v>1500000</v>
      </c>
      <c r="K11" s="5">
        <f t="shared" ref="K11" si="3">J11/$J$12</f>
        <v>0.49342105263157893</v>
      </c>
      <c r="L11" s="6"/>
      <c r="M11" s="13"/>
      <c r="N11" s="22"/>
      <c r="O11" s="13"/>
      <c r="P11" s="19"/>
      <c r="Q11" s="18">
        <f>100/4</f>
        <v>25</v>
      </c>
      <c r="R11" s="18">
        <f t="shared" ref="R11:T11" si="4">100/4</f>
        <v>25</v>
      </c>
      <c r="S11" s="18">
        <f t="shared" si="4"/>
        <v>25</v>
      </c>
      <c r="T11" s="18">
        <f t="shared" si="4"/>
        <v>25</v>
      </c>
    </row>
    <row r="12" spans="4:20" x14ac:dyDescent="0.55000000000000004">
      <c r="I12" s="4"/>
      <c r="J12" s="46">
        <f>SUM(J7:J11)</f>
        <v>3040000</v>
      </c>
      <c r="K12" s="10">
        <f>SUM(K7:K11)</f>
        <v>1</v>
      </c>
      <c r="L12" s="7"/>
      <c r="M12" s="13"/>
      <c r="N12" s="22"/>
      <c r="O12" s="13"/>
      <c r="P12" s="19"/>
      <c r="Q12" s="22"/>
      <c r="R12" s="22"/>
      <c r="S12" s="22"/>
      <c r="T12" s="13"/>
    </row>
    <row r="13" spans="4:20" x14ac:dyDescent="0.55000000000000004">
      <c r="F13" s="3"/>
      <c r="K13" s="3"/>
      <c r="L13" s="26" t="s">
        <v>41</v>
      </c>
      <c r="M13" s="33">
        <f>(M7*J7/100)</f>
        <v>125000</v>
      </c>
      <c r="N13" s="33">
        <f>(N8*J8/100)+(N7*J7/100)</f>
        <v>245000</v>
      </c>
      <c r="O13" s="33">
        <f>(O8*J8/100)+(O7*J7/100)</f>
        <v>245000</v>
      </c>
      <c r="P13" s="33">
        <f>(P10*J10/100)+(P7*J7/100)</f>
        <v>285000</v>
      </c>
      <c r="Q13" s="33">
        <f>(Q11*J11/100)+(Q10*J10/100)</f>
        <v>535000</v>
      </c>
      <c r="R13" s="33">
        <f>(R11*J11/100)+(R10*J10/100)</f>
        <v>535000</v>
      </c>
      <c r="S13" s="33">
        <f>(S11*J11/100)+(S10*J10/100)</f>
        <v>535000</v>
      </c>
      <c r="T13" s="33">
        <f>(T11*J11/100)+(T10*J10/100)</f>
        <v>535000</v>
      </c>
    </row>
    <row r="14" spans="4:20" x14ac:dyDescent="0.55000000000000004">
      <c r="F14" s="3"/>
      <c r="K14" s="3"/>
      <c r="L14" s="26" t="s">
        <v>42</v>
      </c>
      <c r="M14" s="33">
        <f>M13</f>
        <v>125000</v>
      </c>
      <c r="N14" s="33">
        <f>M14+N13</f>
        <v>370000</v>
      </c>
      <c r="O14" s="33">
        <f t="shared" ref="O14:T14" si="5">N14+O13</f>
        <v>615000</v>
      </c>
      <c r="P14" s="33">
        <f t="shared" si="5"/>
        <v>900000</v>
      </c>
      <c r="Q14" s="33">
        <f t="shared" si="5"/>
        <v>1435000</v>
      </c>
      <c r="R14" s="33">
        <f t="shared" si="5"/>
        <v>1970000</v>
      </c>
      <c r="S14" s="33">
        <f t="shared" si="5"/>
        <v>2505000</v>
      </c>
      <c r="T14" s="33">
        <f t="shared" si="5"/>
        <v>3040000</v>
      </c>
    </row>
    <row r="15" spans="4:20" x14ac:dyDescent="0.55000000000000004">
      <c r="L15" s="36"/>
      <c r="M15" s="37"/>
      <c r="N15" s="38"/>
      <c r="O15" s="37"/>
      <c r="P15" s="39"/>
      <c r="Q15" s="38"/>
      <c r="R15" s="38"/>
      <c r="S15" s="38"/>
      <c r="T15" s="37"/>
    </row>
    <row r="16" spans="4:20" x14ac:dyDescent="0.55000000000000004">
      <c r="F16" s="3"/>
      <c r="L16" s="26" t="s">
        <v>24</v>
      </c>
      <c r="M16" s="27">
        <f>((M13/J12)*100%)</f>
        <v>4.1118421052631582E-2</v>
      </c>
      <c r="N16" s="27">
        <f>((N13/J12)*100%)</f>
        <v>8.0592105263157895E-2</v>
      </c>
      <c r="O16" s="27">
        <f>((O13/J12)*100%)</f>
        <v>8.0592105263157895E-2</v>
      </c>
      <c r="P16" s="27">
        <f>((P13/J12)*100%)</f>
        <v>9.375E-2</v>
      </c>
      <c r="Q16" s="27">
        <f>((Q13/J12)*100%)</f>
        <v>0.17598684210526316</v>
      </c>
      <c r="R16" s="27">
        <f>((R13/J12)*100%)</f>
        <v>0.17598684210526316</v>
      </c>
      <c r="S16" s="27">
        <f>((S13/J12)*100%)</f>
        <v>0.17598684210526316</v>
      </c>
      <c r="T16" s="27">
        <f>((T13/J12)*100%)</f>
        <v>0.17598684210526316</v>
      </c>
    </row>
    <row r="17" spans="1:20" x14ac:dyDescent="0.55000000000000004">
      <c r="F17" s="3"/>
      <c r="L17" s="26" t="s">
        <v>25</v>
      </c>
      <c r="M17" s="27">
        <f>M16</f>
        <v>4.1118421052631582E-2</v>
      </c>
      <c r="N17" s="27">
        <f>M17+N16</f>
        <v>0.12171052631578948</v>
      </c>
      <c r="O17" s="27">
        <f>N17+O16</f>
        <v>0.20230263157894737</v>
      </c>
      <c r="P17" s="27">
        <f>O17+P16</f>
        <v>0.29605263157894735</v>
      </c>
      <c r="Q17" s="27">
        <f t="shared" ref="Q17:T17" si="6">P17+Q16</f>
        <v>0.47203947368421051</v>
      </c>
      <c r="R17" s="27">
        <f t="shared" si="6"/>
        <v>0.64802631578947367</v>
      </c>
      <c r="S17" s="27">
        <f t="shared" si="6"/>
        <v>0.82401315789473684</v>
      </c>
      <c r="T17" s="27">
        <f t="shared" si="6"/>
        <v>1</v>
      </c>
    </row>
    <row r="18" spans="1:20" x14ac:dyDescent="0.55000000000000004">
      <c r="L18" s="36"/>
      <c r="M18" s="40"/>
      <c r="N18" s="41"/>
      <c r="O18" s="40"/>
      <c r="P18" s="42"/>
      <c r="Q18" s="41"/>
      <c r="R18" s="41"/>
      <c r="S18" s="41"/>
      <c r="T18" s="40"/>
    </row>
    <row r="19" spans="1:20" x14ac:dyDescent="0.55000000000000004">
      <c r="F19" s="3"/>
      <c r="L19" s="26" t="s">
        <v>26</v>
      </c>
      <c r="M19" s="27">
        <f>M13*0.2/$J$12</f>
        <v>8.2236842105263153E-3</v>
      </c>
      <c r="N19" s="27">
        <f>N13*0.7/$J$12</f>
        <v>5.6414473684210528E-2</v>
      </c>
      <c r="O19" s="27">
        <f>O13*0.5/$J$12</f>
        <v>4.0296052631578948E-2</v>
      </c>
      <c r="P19" s="27">
        <f>P13*0.7/$J$12</f>
        <v>6.5625000000000003E-2</v>
      </c>
      <c r="Q19" s="27">
        <f>Q13*0.7/$J$12</f>
        <v>0.12319078947368421</v>
      </c>
      <c r="R19" s="27">
        <f t="shared" ref="R19:S19" si="7">R13*0.7/$J$12</f>
        <v>0.12319078947368421</v>
      </c>
      <c r="S19" s="27">
        <f t="shared" si="7"/>
        <v>0.12319078947368421</v>
      </c>
      <c r="T19" s="27">
        <f>T13*0.2/$J$12</f>
        <v>3.519736842105263E-2</v>
      </c>
    </row>
    <row r="20" spans="1:20" x14ac:dyDescent="0.55000000000000004">
      <c r="F20" s="3"/>
      <c r="L20" s="26" t="s">
        <v>27</v>
      </c>
      <c r="M20" s="27">
        <f>M19</f>
        <v>8.2236842105263153E-3</v>
      </c>
      <c r="N20" s="27">
        <f>M20+N19</f>
        <v>6.4638157894736842E-2</v>
      </c>
      <c r="O20" s="27">
        <f t="shared" ref="O20:T20" si="8">N20+O19</f>
        <v>0.1049342105263158</v>
      </c>
      <c r="P20" s="31">
        <f t="shared" si="8"/>
        <v>0.17055921052631579</v>
      </c>
      <c r="Q20" s="27">
        <f t="shared" si="8"/>
        <v>0.29375000000000001</v>
      </c>
      <c r="R20" s="32">
        <f t="shared" si="8"/>
        <v>0.41694078947368424</v>
      </c>
      <c r="S20" s="35">
        <f t="shared" si="8"/>
        <v>0.54013157894736841</v>
      </c>
      <c r="T20" s="27">
        <f t="shared" si="8"/>
        <v>0.575328947368421</v>
      </c>
    </row>
    <row r="21" spans="1:20" x14ac:dyDescent="0.55000000000000004">
      <c r="L21" s="36"/>
      <c r="M21" s="37"/>
      <c r="N21" s="38"/>
      <c r="O21" s="37"/>
      <c r="P21" s="39"/>
      <c r="Q21" s="38"/>
      <c r="R21" s="38"/>
      <c r="S21" s="38"/>
      <c r="T21" s="37"/>
    </row>
    <row r="22" spans="1:20" s="1" customFormat="1" x14ac:dyDescent="0.55000000000000004">
      <c r="A22" s="3"/>
      <c r="B22" s="3"/>
      <c r="C22" s="3"/>
      <c r="E22" s="2"/>
      <c r="L22" s="26" t="s">
        <v>28</v>
      </c>
      <c r="M22" s="28">
        <f>M17-M20</f>
        <v>3.2894736842105268E-2</v>
      </c>
      <c r="N22" s="28">
        <f t="shared" ref="N22:T22" si="9">N17-N20</f>
        <v>5.7072368421052636E-2</v>
      </c>
      <c r="O22" s="28">
        <f t="shared" si="9"/>
        <v>9.7368421052631576E-2</v>
      </c>
      <c r="P22" s="28">
        <f t="shared" si="9"/>
        <v>0.12549342105263156</v>
      </c>
      <c r="Q22" s="30">
        <f t="shared" si="9"/>
        <v>0.1782894736842105</v>
      </c>
      <c r="R22" s="28">
        <f t="shared" si="9"/>
        <v>0.23108552631578944</v>
      </c>
      <c r="S22" s="28">
        <f t="shared" si="9"/>
        <v>0.28388157894736843</v>
      </c>
      <c r="T22" s="28">
        <f t="shared" si="9"/>
        <v>0.424671052631579</v>
      </c>
    </row>
    <row r="23" spans="1:20" s="1" customFormat="1" x14ac:dyDescent="0.55000000000000004">
      <c r="A23" s="3"/>
      <c r="B23" s="3"/>
      <c r="C23" s="3"/>
      <c r="E23" s="2"/>
      <c r="L23" s="36"/>
      <c r="M23" s="37"/>
      <c r="N23" s="38"/>
      <c r="O23" s="37"/>
      <c r="P23" s="39"/>
      <c r="Q23" s="38"/>
      <c r="R23" s="38"/>
      <c r="S23" s="38"/>
      <c r="T23" s="37"/>
    </row>
    <row r="24" spans="1:20" s="1" customFormat="1" x14ac:dyDescent="0.55000000000000004">
      <c r="A24" s="3"/>
      <c r="B24" s="3"/>
      <c r="C24" s="3"/>
      <c r="E24" s="2"/>
      <c r="K24" s="3"/>
      <c r="L24" s="26" t="s">
        <v>44</v>
      </c>
      <c r="M24" s="27">
        <f t="shared" ref="M24:T24" si="10">M13/2/$J$12</f>
        <v>2.0559210526315791E-2</v>
      </c>
      <c r="N24" s="27">
        <f t="shared" si="10"/>
        <v>4.0296052631578948E-2</v>
      </c>
      <c r="O24" s="27">
        <f t="shared" si="10"/>
        <v>4.0296052631578948E-2</v>
      </c>
      <c r="P24" s="27">
        <f t="shared" si="10"/>
        <v>4.6875E-2</v>
      </c>
      <c r="Q24" s="27">
        <f t="shared" si="10"/>
        <v>8.7993421052631582E-2</v>
      </c>
      <c r="R24" s="27">
        <f t="shared" si="10"/>
        <v>8.7993421052631582E-2</v>
      </c>
      <c r="S24" s="27">
        <f t="shared" si="10"/>
        <v>8.7993421052631582E-2</v>
      </c>
      <c r="T24" s="27">
        <f t="shared" si="10"/>
        <v>8.7993421052631582E-2</v>
      </c>
    </row>
    <row r="25" spans="1:20" s="1" customFormat="1" x14ac:dyDescent="0.55000000000000004">
      <c r="A25" s="3"/>
      <c r="B25" s="3"/>
      <c r="C25" s="3"/>
      <c r="E25" s="2"/>
      <c r="L25" s="26" t="s">
        <v>45</v>
      </c>
      <c r="M25" s="28">
        <f t="shared" ref="M25:T25" si="11">M24-M19</f>
        <v>1.2335526315789476E-2</v>
      </c>
      <c r="N25" s="28">
        <f t="shared" si="11"/>
        <v>-1.611842105263158E-2</v>
      </c>
      <c r="O25" s="28">
        <f t="shared" si="11"/>
        <v>0</v>
      </c>
      <c r="P25" s="28">
        <f t="shared" si="11"/>
        <v>-1.8750000000000003E-2</v>
      </c>
      <c r="Q25" s="28">
        <f t="shared" si="11"/>
        <v>-3.519736842105263E-2</v>
      </c>
      <c r="R25" s="28">
        <f t="shared" si="11"/>
        <v>-3.519736842105263E-2</v>
      </c>
      <c r="S25" s="29">
        <f t="shared" si="11"/>
        <v>-3.519736842105263E-2</v>
      </c>
      <c r="T25" s="28">
        <f t="shared" si="11"/>
        <v>5.2796052631578952E-2</v>
      </c>
    </row>
    <row r="26" spans="1:20" s="1" customFormat="1" x14ac:dyDescent="0.55000000000000004">
      <c r="A26" s="3"/>
      <c r="B26" s="3"/>
      <c r="C26" s="45" t="s">
        <v>47</v>
      </c>
      <c r="E26" s="43"/>
      <c r="F26" s="9" t="s">
        <v>48</v>
      </c>
      <c r="G26" s="2"/>
      <c r="L26" s="2"/>
    </row>
    <row r="27" spans="1:20" s="1" customFormat="1" x14ac:dyDescent="0.55000000000000004">
      <c r="A27" s="3"/>
      <c r="B27" s="3"/>
      <c r="C27" s="3"/>
      <c r="E27" s="44">
        <v>25</v>
      </c>
      <c r="F27" s="9" t="s">
        <v>49</v>
      </c>
      <c r="L27" s="2"/>
    </row>
    <row r="28" spans="1:20" s="1" customFormat="1" x14ac:dyDescent="0.55000000000000004">
      <c r="A28" s="3"/>
      <c r="B28" s="3"/>
      <c r="C28" s="3"/>
      <c r="E28" s="34" t="s">
        <v>41</v>
      </c>
      <c r="F28" s="9" t="s">
        <v>51</v>
      </c>
      <c r="L28" s="2"/>
    </row>
    <row r="29" spans="1:20" s="1" customFormat="1" x14ac:dyDescent="0.55000000000000004">
      <c r="A29" s="3"/>
      <c r="B29" s="3"/>
      <c r="C29" s="3"/>
      <c r="E29" s="26" t="s">
        <v>24</v>
      </c>
      <c r="F29" s="9" t="s">
        <v>50</v>
      </c>
      <c r="L29" s="2"/>
    </row>
  </sheetData>
  <printOptions horizontalCentered="1"/>
  <pageMargins left="0.25" right="0.25" top="0.75" bottom="0.75" header="0.3" footer="0.3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6020-1700-4BD0-864D-08B4967F1C18}">
  <sheetPr>
    <tabColor rgb="FFEA3A16"/>
    <pageSetUpPr fitToPage="1"/>
  </sheetPr>
  <dimension ref="C4:Y40"/>
  <sheetViews>
    <sheetView view="pageBreakPreview" zoomScale="60" zoomScaleNormal="50" workbookViewId="0">
      <selection activeCell="N31" sqref="N31"/>
    </sheetView>
  </sheetViews>
  <sheetFormatPr defaultRowHeight="24" x14ac:dyDescent="0.55000000000000004"/>
  <cols>
    <col min="1" max="3" width="9" style="3"/>
    <col min="4" max="4" width="9" style="1"/>
    <col min="5" max="5" width="9" style="2"/>
    <col min="6" max="6" width="10.75" style="1" customWidth="1"/>
    <col min="7" max="10" width="14.25" style="1" customWidth="1"/>
    <col min="11" max="11" width="11.5" style="1" customWidth="1"/>
    <col min="12" max="12" width="16" style="2" customWidth="1"/>
    <col min="13" max="13" width="13.5" style="1" bestFit="1" customWidth="1"/>
    <col min="14" max="14" width="11.375" style="1" bestFit="1" customWidth="1"/>
    <col min="15" max="24" width="13.125" style="1" bestFit="1" customWidth="1"/>
    <col min="25" max="25" width="9" style="1"/>
    <col min="26" max="16384" width="9" style="3"/>
  </cols>
  <sheetData>
    <row r="4" spans="4:24" x14ac:dyDescent="0.55000000000000004">
      <c r="M4" s="1">
        <v>1</v>
      </c>
      <c r="N4" s="1">
        <v>2</v>
      </c>
      <c r="O4" s="1">
        <v>3</v>
      </c>
      <c r="P4" s="1">
        <v>4</v>
      </c>
      <c r="Q4" s="1">
        <v>5</v>
      </c>
      <c r="R4" s="1">
        <v>6</v>
      </c>
      <c r="S4" s="1">
        <v>7</v>
      </c>
      <c r="T4" s="1">
        <v>8</v>
      </c>
      <c r="U4" s="1">
        <v>9</v>
      </c>
      <c r="V4" s="1">
        <v>10</v>
      </c>
      <c r="W4" s="1">
        <v>11</v>
      </c>
      <c r="X4" s="1">
        <v>12</v>
      </c>
    </row>
    <row r="5" spans="4:24" x14ac:dyDescent="0.55000000000000004">
      <c r="D5" s="8" t="s">
        <v>46</v>
      </c>
      <c r="F5" s="8" t="s">
        <v>43</v>
      </c>
      <c r="G5" s="8" t="s">
        <v>29</v>
      </c>
      <c r="H5" s="8" t="s">
        <v>30</v>
      </c>
      <c r="I5" s="8" t="s">
        <v>31</v>
      </c>
      <c r="J5" s="8" t="s">
        <v>32</v>
      </c>
      <c r="K5" s="8" t="s">
        <v>33</v>
      </c>
      <c r="M5" s="34" t="s">
        <v>12</v>
      </c>
      <c r="N5" s="34" t="s">
        <v>13</v>
      </c>
      <c r="O5" s="34" t="s">
        <v>14</v>
      </c>
      <c r="P5" s="34" t="s">
        <v>15</v>
      </c>
      <c r="Q5" s="34" t="s">
        <v>16</v>
      </c>
      <c r="R5" s="34" t="s">
        <v>17</v>
      </c>
      <c r="S5" s="34" t="s">
        <v>18</v>
      </c>
      <c r="T5" s="34" t="s">
        <v>19</v>
      </c>
      <c r="U5" s="34" t="s">
        <v>20</v>
      </c>
      <c r="V5" s="34" t="s">
        <v>21</v>
      </c>
      <c r="W5" s="34" t="s">
        <v>22</v>
      </c>
      <c r="X5" s="34" t="s">
        <v>23</v>
      </c>
    </row>
    <row r="6" spans="4:24" x14ac:dyDescent="0.55000000000000004">
      <c r="D6" s="8">
        <v>1</v>
      </c>
      <c r="E6" s="9" t="s">
        <v>34</v>
      </c>
      <c r="M6" s="11"/>
      <c r="N6" s="15"/>
      <c r="O6" s="11"/>
      <c r="P6" s="16"/>
      <c r="Q6" s="23"/>
      <c r="R6" s="23"/>
      <c r="S6" s="23"/>
      <c r="T6" s="25"/>
      <c r="U6" s="24"/>
      <c r="V6" s="24"/>
      <c r="W6" s="24"/>
      <c r="X6" s="24"/>
    </row>
    <row r="7" spans="4:24" x14ac:dyDescent="0.55000000000000004">
      <c r="F7" s="1" t="s">
        <v>0</v>
      </c>
      <c r="G7" s="1" t="s">
        <v>39</v>
      </c>
      <c r="H7" s="1">
        <v>100</v>
      </c>
      <c r="I7" s="4">
        <v>5000</v>
      </c>
      <c r="J7" s="4">
        <f>H7*I7</f>
        <v>500000</v>
      </c>
      <c r="K7" s="5">
        <f>J7/$J$23</f>
        <v>6.8212824010914053E-2</v>
      </c>
      <c r="L7" s="6"/>
      <c r="M7" s="12">
        <f>100/4</f>
        <v>25</v>
      </c>
      <c r="N7" s="17">
        <f t="shared" ref="N7:P7" si="0">100/4</f>
        <v>25</v>
      </c>
      <c r="O7" s="12">
        <f t="shared" si="0"/>
        <v>25</v>
      </c>
      <c r="P7" s="18">
        <f t="shared" si="0"/>
        <v>25</v>
      </c>
      <c r="Q7" s="22"/>
      <c r="R7" s="22"/>
      <c r="S7" s="22"/>
      <c r="T7" s="13"/>
      <c r="U7" s="19"/>
      <c r="V7" s="19"/>
      <c r="W7" s="19"/>
      <c r="X7" s="19"/>
    </row>
    <row r="8" spans="4:24" x14ac:dyDescent="0.55000000000000004">
      <c r="F8" s="1" t="s">
        <v>1</v>
      </c>
      <c r="G8" s="1" t="s">
        <v>39</v>
      </c>
      <c r="H8" s="1">
        <v>120</v>
      </c>
      <c r="I8" s="4">
        <v>2000</v>
      </c>
      <c r="J8" s="4">
        <f>H8*I8</f>
        <v>240000</v>
      </c>
      <c r="K8" s="5">
        <f>J8/$J$23</f>
        <v>3.2742155525238743E-2</v>
      </c>
      <c r="L8" s="6"/>
      <c r="M8" s="13"/>
      <c r="N8" s="17">
        <f>100/2</f>
        <v>50</v>
      </c>
      <c r="O8" s="12">
        <f>100/2</f>
        <v>50</v>
      </c>
      <c r="P8" s="19"/>
      <c r="Q8" s="22"/>
      <c r="R8" s="22"/>
      <c r="S8" s="22"/>
      <c r="T8" s="13"/>
      <c r="U8" s="19"/>
      <c r="V8" s="19"/>
      <c r="W8" s="19"/>
      <c r="X8" s="19"/>
    </row>
    <row r="9" spans="4:24" hidden="1" x14ac:dyDescent="0.55000000000000004">
      <c r="D9" s="8">
        <v>2</v>
      </c>
      <c r="E9" s="9" t="s">
        <v>35</v>
      </c>
      <c r="I9" s="4"/>
      <c r="J9" s="4"/>
      <c r="M9" s="13"/>
      <c r="N9" s="20"/>
      <c r="O9" s="14"/>
      <c r="P9" s="21"/>
      <c r="Q9" s="20"/>
      <c r="R9" s="20"/>
      <c r="S9" s="22"/>
      <c r="T9" s="13"/>
      <c r="U9" s="19"/>
      <c r="V9" s="19"/>
      <c r="W9" s="19"/>
      <c r="X9" s="19"/>
    </row>
    <row r="10" spans="4:24" hidden="1" x14ac:dyDescent="0.55000000000000004">
      <c r="F10" s="1" t="s">
        <v>2</v>
      </c>
      <c r="G10" s="1" t="s">
        <v>40</v>
      </c>
      <c r="H10" s="1">
        <v>100</v>
      </c>
      <c r="I10" s="4">
        <v>1500</v>
      </c>
      <c r="J10" s="4">
        <f>H10*I10</f>
        <v>150000</v>
      </c>
      <c r="K10" s="5">
        <f>J10/$J$23</f>
        <v>2.0463847203274217E-2</v>
      </c>
      <c r="L10" s="6"/>
      <c r="M10" s="13"/>
      <c r="N10" s="17">
        <v>100</v>
      </c>
      <c r="O10" s="13"/>
      <c r="P10" s="19"/>
      <c r="Q10" s="22"/>
      <c r="R10" s="22"/>
      <c r="S10" s="22"/>
      <c r="T10" s="13"/>
      <c r="U10" s="19"/>
      <c r="V10" s="19"/>
      <c r="W10" s="19"/>
      <c r="X10" s="19"/>
    </row>
    <row r="11" spans="4:24" hidden="1" x14ac:dyDescent="0.55000000000000004">
      <c r="F11" s="1" t="s">
        <v>3</v>
      </c>
      <c r="G11" s="1" t="s">
        <v>39</v>
      </c>
      <c r="H11" s="1">
        <v>200</v>
      </c>
      <c r="I11" s="4">
        <v>2000</v>
      </c>
      <c r="J11" s="4">
        <f>H11*I11</f>
        <v>400000</v>
      </c>
      <c r="K11" s="5">
        <f>J11/$J$23</f>
        <v>5.4570259208731244E-2</v>
      </c>
      <c r="L11" s="6"/>
      <c r="M11" s="13"/>
      <c r="N11" s="22"/>
      <c r="O11" s="12">
        <f>100/2</f>
        <v>50</v>
      </c>
      <c r="P11" s="18">
        <f>100/2</f>
        <v>50</v>
      </c>
      <c r="Q11" s="22"/>
      <c r="R11" s="22"/>
      <c r="S11" s="22"/>
      <c r="T11" s="13"/>
      <c r="U11" s="19"/>
      <c r="V11" s="19"/>
      <c r="W11" s="19"/>
      <c r="X11" s="19"/>
    </row>
    <row r="12" spans="4:24" hidden="1" x14ac:dyDescent="0.55000000000000004">
      <c r="F12" s="1" t="s">
        <v>4</v>
      </c>
      <c r="G12" s="1" t="s">
        <v>39</v>
      </c>
      <c r="H12" s="1">
        <v>300</v>
      </c>
      <c r="I12" s="4">
        <v>3000</v>
      </c>
      <c r="J12" s="4">
        <f>H12*I12</f>
        <v>900000</v>
      </c>
      <c r="K12" s="5">
        <f>J12/$J$23</f>
        <v>0.12278308321964529</v>
      </c>
      <c r="L12" s="6"/>
      <c r="M12" s="13"/>
      <c r="N12" s="22"/>
      <c r="O12" s="12">
        <f>100/4</f>
        <v>25</v>
      </c>
      <c r="P12" s="18">
        <f t="shared" ref="P12:R12" si="1">100/4</f>
        <v>25</v>
      </c>
      <c r="Q12" s="17">
        <f t="shared" si="1"/>
        <v>25</v>
      </c>
      <c r="R12" s="17">
        <f t="shared" si="1"/>
        <v>25</v>
      </c>
      <c r="S12" s="22"/>
      <c r="T12" s="13"/>
      <c r="U12" s="19"/>
      <c r="V12" s="19"/>
      <c r="W12" s="19"/>
      <c r="X12" s="19"/>
    </row>
    <row r="13" spans="4:24" hidden="1" x14ac:dyDescent="0.55000000000000004">
      <c r="F13" s="1" t="s">
        <v>11</v>
      </c>
      <c r="G13" s="1" t="s">
        <v>40</v>
      </c>
      <c r="H13" s="1">
        <v>150</v>
      </c>
      <c r="I13" s="4">
        <v>2000</v>
      </c>
      <c r="J13" s="4">
        <f>H13*I13</f>
        <v>300000</v>
      </c>
      <c r="K13" s="5">
        <f>J13/$J$23</f>
        <v>4.0927694406548434E-2</v>
      </c>
      <c r="L13" s="6"/>
      <c r="M13" s="13"/>
      <c r="N13" s="22"/>
      <c r="O13" s="13"/>
      <c r="P13" s="19"/>
      <c r="Q13" s="17">
        <f>100/2</f>
        <v>50</v>
      </c>
      <c r="R13" s="17">
        <f>100/2</f>
        <v>50</v>
      </c>
      <c r="S13" s="22"/>
      <c r="T13" s="13"/>
      <c r="U13" s="19"/>
      <c r="V13" s="19"/>
      <c r="W13" s="19"/>
      <c r="X13" s="19"/>
    </row>
    <row r="14" spans="4:24" x14ac:dyDescent="0.55000000000000004">
      <c r="D14" s="8">
        <v>3</v>
      </c>
      <c r="E14" s="9" t="s">
        <v>36</v>
      </c>
      <c r="I14" s="4"/>
      <c r="J14" s="4"/>
      <c r="M14" s="13"/>
      <c r="N14" s="22"/>
      <c r="O14" s="13"/>
      <c r="P14" s="19"/>
      <c r="Q14" s="20"/>
      <c r="R14" s="20"/>
      <c r="S14" s="20"/>
      <c r="T14" s="14"/>
      <c r="U14" s="21"/>
      <c r="V14" s="19"/>
      <c r="W14" s="19"/>
      <c r="X14" s="19"/>
    </row>
    <row r="15" spans="4:24" x14ac:dyDescent="0.55000000000000004">
      <c r="F15" s="1" t="s">
        <v>5</v>
      </c>
      <c r="G15" s="1" t="s">
        <v>39</v>
      </c>
      <c r="H15" s="1">
        <v>500</v>
      </c>
      <c r="I15" s="4">
        <v>3000</v>
      </c>
      <c r="J15" s="4">
        <f>H15*I15</f>
        <v>1500000</v>
      </c>
      <c r="K15" s="5">
        <f>J15/$J$23</f>
        <v>0.20463847203274216</v>
      </c>
      <c r="L15" s="6"/>
      <c r="M15" s="13"/>
      <c r="N15" s="22"/>
      <c r="O15" s="13"/>
      <c r="P15" s="19"/>
      <c r="Q15" s="17">
        <f>100/5</f>
        <v>20</v>
      </c>
      <c r="R15" s="17">
        <f t="shared" ref="R15:U15" si="2">100/5</f>
        <v>20</v>
      </c>
      <c r="S15" s="17">
        <f t="shared" si="2"/>
        <v>20</v>
      </c>
      <c r="T15" s="12">
        <f t="shared" si="2"/>
        <v>20</v>
      </c>
      <c r="U15" s="18">
        <f t="shared" si="2"/>
        <v>20</v>
      </c>
      <c r="V15" s="19"/>
      <c r="W15" s="19"/>
      <c r="X15" s="19"/>
    </row>
    <row r="16" spans="4:24" hidden="1" x14ac:dyDescent="0.55000000000000004">
      <c r="D16" s="8">
        <v>4</v>
      </c>
      <c r="E16" s="9" t="s">
        <v>38</v>
      </c>
      <c r="I16" s="4"/>
      <c r="J16" s="4"/>
      <c r="M16" s="13"/>
      <c r="N16" s="22"/>
      <c r="O16" s="13"/>
      <c r="P16" s="19"/>
      <c r="Q16" s="22"/>
      <c r="R16" s="22"/>
      <c r="S16" s="20"/>
      <c r="T16" s="14"/>
      <c r="U16" s="21"/>
      <c r="V16" s="21"/>
      <c r="W16" s="21"/>
      <c r="X16" s="21"/>
    </row>
    <row r="17" spans="4:24" hidden="1" x14ac:dyDescent="0.55000000000000004">
      <c r="F17" s="1" t="s">
        <v>6</v>
      </c>
      <c r="G17" s="1" t="s">
        <v>40</v>
      </c>
      <c r="H17" s="1">
        <v>400</v>
      </c>
      <c r="I17" s="4">
        <v>2000</v>
      </c>
      <c r="J17" s="4">
        <f>H17*I17</f>
        <v>800000</v>
      </c>
      <c r="K17" s="5">
        <f t="shared" ref="K17:K18" si="3">J17/$J$23</f>
        <v>0.10914051841746249</v>
      </c>
      <c r="L17" s="6"/>
      <c r="M17" s="13"/>
      <c r="N17" s="22"/>
      <c r="O17" s="13"/>
      <c r="P17" s="19"/>
      <c r="Q17" s="22"/>
      <c r="R17" s="22"/>
      <c r="S17" s="17">
        <f>100/4</f>
        <v>25</v>
      </c>
      <c r="T17" s="12">
        <f t="shared" ref="T17:X18" si="4">100/4</f>
        <v>25</v>
      </c>
      <c r="U17" s="18">
        <f t="shared" si="4"/>
        <v>25</v>
      </c>
      <c r="V17" s="18">
        <f t="shared" si="4"/>
        <v>25</v>
      </c>
      <c r="W17" s="19"/>
      <c r="X17" s="19"/>
    </row>
    <row r="18" spans="4:24" hidden="1" x14ac:dyDescent="0.55000000000000004">
      <c r="F18" s="1" t="s">
        <v>7</v>
      </c>
      <c r="G18" s="1" t="s">
        <v>40</v>
      </c>
      <c r="H18" s="1">
        <v>300</v>
      </c>
      <c r="I18" s="4">
        <v>5000</v>
      </c>
      <c r="J18" s="4">
        <f>H18*I18</f>
        <v>1500000</v>
      </c>
      <c r="K18" s="5">
        <f t="shared" si="3"/>
        <v>0.20463847203274216</v>
      </c>
      <c r="L18" s="6"/>
      <c r="M18" s="13"/>
      <c r="N18" s="22"/>
      <c r="O18" s="13"/>
      <c r="P18" s="19"/>
      <c r="Q18" s="22"/>
      <c r="R18" s="22"/>
      <c r="S18" s="22"/>
      <c r="T18" s="13"/>
      <c r="U18" s="18">
        <f>100/4</f>
        <v>25</v>
      </c>
      <c r="V18" s="18">
        <f t="shared" si="4"/>
        <v>25</v>
      </c>
      <c r="W18" s="18">
        <f t="shared" si="4"/>
        <v>25</v>
      </c>
      <c r="X18" s="18">
        <f t="shared" si="4"/>
        <v>25</v>
      </c>
    </row>
    <row r="19" spans="4:24" x14ac:dyDescent="0.55000000000000004">
      <c r="D19" s="8">
        <v>5</v>
      </c>
      <c r="E19" s="9" t="s">
        <v>37</v>
      </c>
      <c r="I19" s="4"/>
      <c r="J19" s="4"/>
      <c r="M19" s="13"/>
      <c r="N19" s="22"/>
      <c r="O19" s="13"/>
      <c r="P19" s="19"/>
      <c r="Q19" s="22"/>
      <c r="R19" s="22"/>
      <c r="S19" s="22"/>
      <c r="T19" s="13"/>
      <c r="U19" s="21"/>
      <c r="V19" s="21"/>
      <c r="W19" s="21"/>
      <c r="X19" s="21"/>
    </row>
    <row r="20" spans="4:24" x14ac:dyDescent="0.55000000000000004">
      <c r="F20" s="1" t="s">
        <v>8</v>
      </c>
      <c r="G20" s="1" t="s">
        <v>40</v>
      </c>
      <c r="H20" s="1">
        <v>150</v>
      </c>
      <c r="I20" s="4">
        <v>2000</v>
      </c>
      <c r="J20" s="4">
        <f>H20*I20</f>
        <v>300000</v>
      </c>
      <c r="K20" s="5">
        <f t="shared" ref="K20:K22" si="5">J20/$J$23</f>
        <v>4.0927694406548434E-2</v>
      </c>
      <c r="L20" s="6"/>
      <c r="M20" s="13"/>
      <c r="N20" s="22"/>
      <c r="O20" s="13"/>
      <c r="P20" s="19"/>
      <c r="Q20" s="22"/>
      <c r="R20" s="22"/>
      <c r="S20" s="22"/>
      <c r="T20" s="13"/>
      <c r="U20" s="18">
        <f>100/2</f>
        <v>50</v>
      </c>
      <c r="V20" s="18">
        <f>100/2</f>
        <v>50</v>
      </c>
      <c r="W20" s="19"/>
      <c r="X20" s="19"/>
    </row>
    <row r="21" spans="4:24" x14ac:dyDescent="0.55000000000000004">
      <c r="F21" s="1" t="s">
        <v>9</v>
      </c>
      <c r="G21" s="1" t="s">
        <v>40</v>
      </c>
      <c r="H21" s="1">
        <v>140</v>
      </c>
      <c r="I21" s="4">
        <v>1000</v>
      </c>
      <c r="J21" s="4">
        <f>H21*I21</f>
        <v>140000</v>
      </c>
      <c r="K21" s="5">
        <f t="shared" si="5"/>
        <v>1.9099590723055934E-2</v>
      </c>
      <c r="L21" s="6"/>
      <c r="M21" s="13"/>
      <c r="N21" s="22"/>
      <c r="O21" s="13"/>
      <c r="P21" s="19"/>
      <c r="Q21" s="22"/>
      <c r="R21" s="22"/>
      <c r="S21" s="22"/>
      <c r="T21" s="13"/>
      <c r="U21" s="19"/>
      <c r="V21" s="18">
        <f>100/2</f>
        <v>50</v>
      </c>
      <c r="W21" s="18">
        <f>100/2</f>
        <v>50</v>
      </c>
      <c r="X21" s="19"/>
    </row>
    <row r="22" spans="4:24" x14ac:dyDescent="0.55000000000000004">
      <c r="F22" s="1" t="s">
        <v>10</v>
      </c>
      <c r="G22" s="1" t="s">
        <v>40</v>
      </c>
      <c r="H22" s="1">
        <v>200</v>
      </c>
      <c r="I22" s="4">
        <v>3000</v>
      </c>
      <c r="J22" s="4">
        <f>H22*I22</f>
        <v>600000</v>
      </c>
      <c r="K22" s="5">
        <f t="shared" si="5"/>
        <v>8.1855388813096869E-2</v>
      </c>
      <c r="L22" s="6"/>
      <c r="M22" s="13"/>
      <c r="N22" s="22"/>
      <c r="O22" s="13"/>
      <c r="P22" s="19"/>
      <c r="Q22" s="22"/>
      <c r="R22" s="22"/>
      <c r="S22" s="22"/>
      <c r="T22" s="13"/>
      <c r="U22" s="19"/>
      <c r="V22" s="19"/>
      <c r="W22" s="18">
        <f>100/2</f>
        <v>50</v>
      </c>
      <c r="X22" s="18">
        <f>100/2</f>
        <v>50</v>
      </c>
    </row>
    <row r="23" spans="4:24" x14ac:dyDescent="0.55000000000000004">
      <c r="I23" s="4"/>
      <c r="J23" s="46">
        <f>SUM(J7:J22)</f>
        <v>7330000</v>
      </c>
      <c r="K23" s="10">
        <f>SUM(K7:K22)</f>
        <v>0.99999999999999989</v>
      </c>
      <c r="L23" s="7"/>
      <c r="M23" s="13"/>
      <c r="N23" s="22"/>
      <c r="O23" s="13"/>
      <c r="P23" s="19"/>
      <c r="Q23" s="22"/>
      <c r="R23" s="22"/>
      <c r="S23" s="22"/>
      <c r="T23" s="13"/>
      <c r="U23" s="19"/>
      <c r="V23" s="19"/>
      <c r="W23" s="19"/>
      <c r="X23" s="19"/>
    </row>
    <row r="24" spans="4:24" x14ac:dyDescent="0.55000000000000004">
      <c r="F24" s="3"/>
      <c r="K24" s="3"/>
      <c r="L24" s="26" t="s">
        <v>41</v>
      </c>
      <c r="M24" s="33">
        <f>(M7*J7/100)</f>
        <v>125000</v>
      </c>
      <c r="N24" s="33">
        <f>(N7*J7/100)+(N8*J8/100)+(N10*J10/100)</f>
        <v>395000</v>
      </c>
      <c r="O24" s="33">
        <f>(O7*J7/100)+(O8*J8/100)+(O11*J11/100)+(O12*J12/100)</f>
        <v>670000</v>
      </c>
      <c r="P24" s="33">
        <f>(P7*J7/100)+(P11*J11/100)+(P12*J12/100)</f>
        <v>550000</v>
      </c>
      <c r="Q24" s="33">
        <f>(Q12*J12/100)+(Q13*J13/100)+(Q15*J15/100)</f>
        <v>675000</v>
      </c>
      <c r="R24" s="33">
        <f>(R12*J12/100)+(R13*J13/100)+(R15*J15/100)</f>
        <v>675000</v>
      </c>
      <c r="S24" s="33">
        <f>(S15*J15/100)+(S17*J17/100)</f>
        <v>500000</v>
      </c>
      <c r="T24" s="33">
        <f>(T15*J15/100)+(T17*J17/100)</f>
        <v>500000</v>
      </c>
      <c r="U24" s="33">
        <f>(U15*J15/100)+(U17*J17/100)+(U18*J18/100)+(U20*J20/100)</f>
        <v>1025000</v>
      </c>
      <c r="V24" s="33">
        <f>(V21*J21/100)+(V17*J17/100)+(V18*J18/100)+(V20*J20/100)</f>
        <v>795000</v>
      </c>
      <c r="W24" s="33">
        <f>(W18*J18/100)+(W21*J21/100)+(W22*J22/100)</f>
        <v>745000</v>
      </c>
      <c r="X24" s="33">
        <f>(X18*J18/100)+(X22*J22/100)</f>
        <v>675000</v>
      </c>
    </row>
    <row r="25" spans="4:24" x14ac:dyDescent="0.55000000000000004">
      <c r="F25" s="3"/>
      <c r="K25" s="3"/>
      <c r="L25" s="26" t="s">
        <v>42</v>
      </c>
      <c r="M25" s="33">
        <f>M24</f>
        <v>125000</v>
      </c>
      <c r="N25" s="33">
        <f>M25+N24</f>
        <v>520000</v>
      </c>
      <c r="O25" s="33">
        <f t="shared" ref="O25:X25" si="6">N25+O24</f>
        <v>1190000</v>
      </c>
      <c r="P25" s="33">
        <f t="shared" si="6"/>
        <v>1740000</v>
      </c>
      <c r="Q25" s="33">
        <f t="shared" si="6"/>
        <v>2415000</v>
      </c>
      <c r="R25" s="33">
        <f t="shared" si="6"/>
        <v>3090000</v>
      </c>
      <c r="S25" s="33">
        <f t="shared" si="6"/>
        <v>3590000</v>
      </c>
      <c r="T25" s="33">
        <f t="shared" si="6"/>
        <v>4090000</v>
      </c>
      <c r="U25" s="33">
        <f t="shared" si="6"/>
        <v>5115000</v>
      </c>
      <c r="V25" s="33">
        <f t="shared" si="6"/>
        <v>5910000</v>
      </c>
      <c r="W25" s="33">
        <f t="shared" si="6"/>
        <v>6655000</v>
      </c>
      <c r="X25" s="33">
        <f t="shared" si="6"/>
        <v>7330000</v>
      </c>
    </row>
    <row r="26" spans="4:24" x14ac:dyDescent="0.55000000000000004">
      <c r="L26" s="36"/>
      <c r="M26" s="37"/>
      <c r="N26" s="38"/>
      <c r="O26" s="37"/>
      <c r="P26" s="39"/>
      <c r="Q26" s="38"/>
      <c r="R26" s="38"/>
      <c r="S26" s="38"/>
      <c r="T26" s="37"/>
      <c r="U26" s="39"/>
      <c r="V26" s="39"/>
      <c r="W26" s="39"/>
      <c r="X26" s="39"/>
    </row>
    <row r="27" spans="4:24" x14ac:dyDescent="0.55000000000000004">
      <c r="F27" s="3"/>
      <c r="L27" s="26" t="s">
        <v>24</v>
      </c>
      <c r="M27" s="27">
        <f>M24/$J$23</f>
        <v>1.7053206002728513E-2</v>
      </c>
      <c r="N27" s="27">
        <f>N24/$J$23</f>
        <v>5.3888130968622099E-2</v>
      </c>
      <c r="O27" s="27">
        <f t="shared" ref="O27:X27" si="7">O24/$J$23</f>
        <v>9.1405184174624829E-2</v>
      </c>
      <c r="P27" s="27">
        <f t="shared" si="7"/>
        <v>7.5034106412005461E-2</v>
      </c>
      <c r="Q27" s="27">
        <f t="shared" si="7"/>
        <v>9.2087312414733974E-2</v>
      </c>
      <c r="R27" s="27">
        <f t="shared" si="7"/>
        <v>9.2087312414733974E-2</v>
      </c>
      <c r="S27" s="27">
        <f t="shared" si="7"/>
        <v>6.8212824010914053E-2</v>
      </c>
      <c r="T27" s="27">
        <f t="shared" si="7"/>
        <v>6.8212824010914053E-2</v>
      </c>
      <c r="U27" s="27">
        <f t="shared" si="7"/>
        <v>0.13983628922237382</v>
      </c>
      <c r="V27" s="27">
        <f t="shared" si="7"/>
        <v>0.10845839017735334</v>
      </c>
      <c r="W27" s="27">
        <f t="shared" si="7"/>
        <v>0.10163710777626193</v>
      </c>
      <c r="X27" s="27">
        <f t="shared" si="7"/>
        <v>9.2087312414733974E-2</v>
      </c>
    </row>
    <row r="28" spans="4:24" x14ac:dyDescent="0.55000000000000004">
      <c r="F28" s="3"/>
      <c r="L28" s="26" t="s">
        <v>25</v>
      </c>
      <c r="M28" s="27">
        <f>M27</f>
        <v>1.7053206002728513E-2</v>
      </c>
      <c r="N28" s="27">
        <f>M28+N27</f>
        <v>7.0941336971350605E-2</v>
      </c>
      <c r="O28" s="27">
        <f t="shared" ref="O28:X28" si="8">N28+O27</f>
        <v>0.16234652114597542</v>
      </c>
      <c r="P28" s="27">
        <f t="shared" si="8"/>
        <v>0.23738062755798089</v>
      </c>
      <c r="Q28" s="27">
        <f t="shared" si="8"/>
        <v>0.32946793997271484</v>
      </c>
      <c r="R28" s="27">
        <f t="shared" si="8"/>
        <v>0.42155525238744884</v>
      </c>
      <c r="S28" s="27">
        <f t="shared" si="8"/>
        <v>0.48976807639836289</v>
      </c>
      <c r="T28" s="27">
        <f t="shared" si="8"/>
        <v>0.55798090040927695</v>
      </c>
      <c r="U28" s="27">
        <f t="shared" si="8"/>
        <v>0.69781718963165074</v>
      </c>
      <c r="V28" s="27">
        <f t="shared" si="8"/>
        <v>0.80627557980900411</v>
      </c>
      <c r="W28" s="27">
        <f t="shared" si="8"/>
        <v>0.907912687585266</v>
      </c>
      <c r="X28" s="27">
        <f t="shared" si="8"/>
        <v>1</v>
      </c>
    </row>
    <row r="29" spans="4:24" x14ac:dyDescent="0.55000000000000004">
      <c r="L29" s="36"/>
      <c r="M29" s="40"/>
      <c r="N29" s="41"/>
      <c r="O29" s="40"/>
      <c r="P29" s="42"/>
      <c r="Q29" s="41"/>
      <c r="R29" s="41"/>
      <c r="S29" s="41"/>
      <c r="T29" s="40"/>
      <c r="U29" s="42"/>
      <c r="V29" s="42"/>
      <c r="W29" s="42"/>
      <c r="X29" s="42"/>
    </row>
    <row r="30" spans="4:24" x14ac:dyDescent="0.55000000000000004">
      <c r="F30" s="3"/>
      <c r="L30" s="26" t="s">
        <v>26</v>
      </c>
      <c r="M30" s="27">
        <f>M24*0.2/$J$23</f>
        <v>3.4106412005457027E-3</v>
      </c>
      <c r="N30" s="27">
        <f>N24*0.7/$J$23</f>
        <v>3.772169167803547E-2</v>
      </c>
      <c r="O30" s="27">
        <f>O24*0.5/$J$23</f>
        <v>4.5702592087312414E-2</v>
      </c>
      <c r="P30" s="27">
        <f>P24*0.7/$J$23</f>
        <v>5.2523874488403823E-2</v>
      </c>
      <c r="Q30" s="27">
        <f>Q24*0.3/$J$23</f>
        <v>2.7626193724420191E-2</v>
      </c>
      <c r="R30" s="27">
        <f t="shared" ref="R30:X30" si="9">R24*0.7/$J$23</f>
        <v>6.4461118690313776E-2</v>
      </c>
      <c r="S30" s="27">
        <f t="shared" si="9"/>
        <v>4.7748976807639835E-2</v>
      </c>
      <c r="T30" s="27">
        <f>T24*0.2/$J$23</f>
        <v>1.3642564802182811E-2</v>
      </c>
      <c r="U30" s="27">
        <f t="shared" si="9"/>
        <v>9.7885402455661658E-2</v>
      </c>
      <c r="V30" s="27">
        <f t="shared" si="9"/>
        <v>7.5920873124147345E-2</v>
      </c>
      <c r="W30" s="27">
        <f>W24*1.9/$J$23</f>
        <v>0.19311050477489769</v>
      </c>
      <c r="X30" s="27">
        <f t="shared" si="9"/>
        <v>6.4461118690313776E-2</v>
      </c>
    </row>
    <row r="31" spans="4:24" x14ac:dyDescent="0.55000000000000004">
      <c r="F31" s="3"/>
      <c r="L31" s="26" t="s">
        <v>27</v>
      </c>
      <c r="M31" s="27">
        <f>M30</f>
        <v>3.4106412005457027E-3</v>
      </c>
      <c r="N31" s="27">
        <f>M31+N30</f>
        <v>4.1132332878581174E-2</v>
      </c>
      <c r="O31" s="27">
        <f t="shared" ref="O31:X31" si="10">N31+O30</f>
        <v>8.6834924965893595E-2</v>
      </c>
      <c r="P31" s="31">
        <f t="shared" si="10"/>
        <v>0.13935879945429741</v>
      </c>
      <c r="Q31" s="27">
        <f t="shared" si="10"/>
        <v>0.16698499317871759</v>
      </c>
      <c r="R31" s="32">
        <f t="shared" si="10"/>
        <v>0.23144611186903136</v>
      </c>
      <c r="S31" s="35">
        <f t="shared" si="10"/>
        <v>0.2791950886766712</v>
      </c>
      <c r="T31" s="27">
        <f t="shared" si="10"/>
        <v>0.29283765347885399</v>
      </c>
      <c r="U31" s="32">
        <f t="shared" si="10"/>
        <v>0.39072305593451562</v>
      </c>
      <c r="V31" s="27">
        <f t="shared" si="10"/>
        <v>0.46664392905866298</v>
      </c>
      <c r="W31" s="27">
        <f t="shared" si="10"/>
        <v>0.65975443383356069</v>
      </c>
      <c r="X31" s="32">
        <f t="shared" si="10"/>
        <v>0.72421555252387448</v>
      </c>
    </row>
    <row r="32" spans="4:24" x14ac:dyDescent="0.55000000000000004">
      <c r="L32" s="36"/>
      <c r="M32" s="37"/>
      <c r="N32" s="38"/>
      <c r="O32" s="37"/>
      <c r="P32" s="39"/>
      <c r="Q32" s="38"/>
      <c r="R32" s="38"/>
      <c r="S32" s="38"/>
      <c r="T32" s="37"/>
      <c r="U32" s="39"/>
      <c r="V32" s="39"/>
      <c r="W32" s="39"/>
      <c r="X32" s="39"/>
    </row>
    <row r="33" spans="3:24" x14ac:dyDescent="0.55000000000000004">
      <c r="L33" s="26" t="s">
        <v>28</v>
      </c>
      <c r="M33" s="28">
        <f>M28-M31</f>
        <v>1.3642564802182811E-2</v>
      </c>
      <c r="N33" s="28">
        <f t="shared" ref="N33:X33" si="11">N28-N31</f>
        <v>2.9809004092769431E-2</v>
      </c>
      <c r="O33" s="28">
        <f t="shared" si="11"/>
        <v>7.5511596180081825E-2</v>
      </c>
      <c r="P33" s="28">
        <f t="shared" si="11"/>
        <v>9.8021828103683484E-2</v>
      </c>
      <c r="Q33" s="30">
        <f t="shared" si="11"/>
        <v>0.16248294679399725</v>
      </c>
      <c r="R33" s="28">
        <f t="shared" si="11"/>
        <v>0.19010914051841749</v>
      </c>
      <c r="S33" s="28">
        <f t="shared" si="11"/>
        <v>0.2105729877216917</v>
      </c>
      <c r="T33" s="28">
        <f t="shared" si="11"/>
        <v>0.26514324693042296</v>
      </c>
      <c r="U33" s="28">
        <f t="shared" si="11"/>
        <v>0.30709413369713512</v>
      </c>
      <c r="V33" s="28">
        <f t="shared" si="11"/>
        <v>0.33963165075034113</v>
      </c>
      <c r="W33" s="28">
        <f t="shared" si="11"/>
        <v>0.2481582537517053</v>
      </c>
      <c r="X33" s="28">
        <f t="shared" si="11"/>
        <v>0.27578444747612552</v>
      </c>
    </row>
    <row r="34" spans="3:24" x14ac:dyDescent="0.55000000000000004">
      <c r="L34" s="36"/>
      <c r="M34" s="37"/>
      <c r="N34" s="38"/>
      <c r="O34" s="37"/>
      <c r="P34" s="39"/>
      <c r="Q34" s="38"/>
      <c r="R34" s="38"/>
      <c r="S34" s="38"/>
      <c r="T34" s="37"/>
      <c r="U34" s="39"/>
      <c r="V34" s="39"/>
      <c r="W34" s="39"/>
      <c r="X34" s="39"/>
    </row>
    <row r="35" spans="3:24" x14ac:dyDescent="0.55000000000000004">
      <c r="K35" s="3"/>
      <c r="L35" s="26" t="s">
        <v>44</v>
      </c>
      <c r="M35" s="27">
        <f>M24/2/$J$23</f>
        <v>8.5266030013642566E-3</v>
      </c>
      <c r="N35" s="27">
        <f t="shared" ref="N35:X35" si="12">N24/2/$J$23</f>
        <v>2.6944065484311049E-2</v>
      </c>
      <c r="O35" s="27">
        <f t="shared" si="12"/>
        <v>4.5702592087312414E-2</v>
      </c>
      <c r="P35" s="27">
        <f t="shared" si="12"/>
        <v>3.751705320600273E-2</v>
      </c>
      <c r="Q35" s="27">
        <f t="shared" si="12"/>
        <v>4.6043656207366987E-2</v>
      </c>
      <c r="R35" s="27">
        <f t="shared" si="12"/>
        <v>4.6043656207366987E-2</v>
      </c>
      <c r="S35" s="27">
        <f t="shared" si="12"/>
        <v>3.4106412005457026E-2</v>
      </c>
      <c r="T35" s="27">
        <f t="shared" si="12"/>
        <v>3.4106412005457026E-2</v>
      </c>
      <c r="U35" s="27">
        <f t="shared" si="12"/>
        <v>6.9918144611186908E-2</v>
      </c>
      <c r="V35" s="27">
        <f t="shared" si="12"/>
        <v>5.4229195088676671E-2</v>
      </c>
      <c r="W35" s="27">
        <f t="shared" si="12"/>
        <v>5.0818553888130967E-2</v>
      </c>
      <c r="X35" s="27">
        <f t="shared" si="12"/>
        <v>4.6043656207366987E-2</v>
      </c>
    </row>
    <row r="36" spans="3:24" x14ac:dyDescent="0.55000000000000004">
      <c r="L36" s="26" t="s">
        <v>45</v>
      </c>
      <c r="M36" s="28">
        <f>M35-M30</f>
        <v>5.1159618008185543E-3</v>
      </c>
      <c r="N36" s="28">
        <f>N35-N30</f>
        <v>-1.077762619372442E-2</v>
      </c>
      <c r="O36" s="28">
        <f t="shared" ref="O36:X36" si="13">O35-O30</f>
        <v>0</v>
      </c>
      <c r="P36" s="28">
        <f t="shared" si="13"/>
        <v>-1.5006821282401092E-2</v>
      </c>
      <c r="Q36" s="28">
        <f t="shared" si="13"/>
        <v>1.8417462482946796E-2</v>
      </c>
      <c r="R36" s="28">
        <f t="shared" si="13"/>
        <v>-1.8417462482946789E-2</v>
      </c>
      <c r="S36" s="29">
        <f t="shared" si="13"/>
        <v>-1.3642564802182809E-2</v>
      </c>
      <c r="T36" s="28">
        <f t="shared" si="13"/>
        <v>2.0463847203274217E-2</v>
      </c>
      <c r="U36" s="28">
        <f t="shared" si="13"/>
        <v>-2.7967257844474749E-2</v>
      </c>
      <c r="V36" s="28">
        <f t="shared" si="13"/>
        <v>-2.1691678035470674E-2</v>
      </c>
      <c r="W36" s="28">
        <f t="shared" si="13"/>
        <v>-0.14229195088676672</v>
      </c>
      <c r="X36" s="28">
        <f t="shared" si="13"/>
        <v>-1.8417462482946789E-2</v>
      </c>
    </row>
    <row r="37" spans="3:24" x14ac:dyDescent="0.55000000000000004">
      <c r="C37" s="45" t="s">
        <v>47</v>
      </c>
      <c r="E37" s="43"/>
      <c r="F37" s="9" t="s">
        <v>48</v>
      </c>
      <c r="G37" s="2"/>
    </row>
    <row r="38" spans="3:24" x14ac:dyDescent="0.55000000000000004">
      <c r="E38" s="44">
        <v>25</v>
      </c>
      <c r="F38" s="9" t="s">
        <v>49</v>
      </c>
    </row>
    <row r="39" spans="3:24" x14ac:dyDescent="0.55000000000000004">
      <c r="E39" s="34" t="s">
        <v>41</v>
      </c>
      <c r="F39" s="9" t="s">
        <v>51</v>
      </c>
    </row>
    <row r="40" spans="3:24" x14ac:dyDescent="0.55000000000000004">
      <c r="E40" s="26" t="s">
        <v>24</v>
      </c>
      <c r="F40" s="9" t="s">
        <v>50</v>
      </c>
    </row>
  </sheetData>
  <printOptions horizontalCentered="1"/>
  <pageMargins left="0.25" right="0.25" top="0.75" bottom="0.75" header="0.3" footer="0.3"/>
  <pageSetup paperSize="9"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3F8A-DE0F-4E21-AFB0-BCB8694D1BCD}">
  <sheetPr>
    <tabColor rgb="FFEA3A16"/>
    <pageSetUpPr fitToPage="1"/>
  </sheetPr>
  <dimension ref="C4:Y40"/>
  <sheetViews>
    <sheetView view="pageBreakPreview" zoomScale="50" zoomScaleNormal="50" zoomScaleSheetLayoutView="50" workbookViewId="0">
      <selection activeCell="L6" sqref="L6"/>
    </sheetView>
  </sheetViews>
  <sheetFormatPr defaultRowHeight="24" x14ac:dyDescent="0.55000000000000004"/>
  <cols>
    <col min="1" max="3" width="9" style="3"/>
    <col min="4" max="4" width="9" style="1"/>
    <col min="5" max="5" width="9" style="2"/>
    <col min="6" max="6" width="10.75" style="1" customWidth="1"/>
    <col min="7" max="10" width="14.25" style="1" customWidth="1"/>
    <col min="11" max="11" width="11.5" style="1" customWidth="1"/>
    <col min="12" max="12" width="16" style="2" customWidth="1"/>
    <col min="13" max="13" width="13.5" style="1" bestFit="1" customWidth="1"/>
    <col min="14" max="14" width="11.375" style="1" bestFit="1" customWidth="1"/>
    <col min="15" max="24" width="13.125" style="1" bestFit="1" customWidth="1"/>
    <col min="25" max="25" width="9" style="1"/>
    <col min="26" max="16384" width="9" style="3"/>
  </cols>
  <sheetData>
    <row r="4" spans="4:24" x14ac:dyDescent="0.55000000000000004">
      <c r="M4" s="1">
        <v>1</v>
      </c>
      <c r="N4" s="1">
        <v>2</v>
      </c>
      <c r="O4" s="1">
        <v>3</v>
      </c>
      <c r="P4" s="1">
        <v>4</v>
      </c>
      <c r="Q4" s="1">
        <v>5</v>
      </c>
      <c r="R4" s="1">
        <v>6</v>
      </c>
      <c r="S4" s="1">
        <v>7</v>
      </c>
      <c r="T4" s="1">
        <v>8</v>
      </c>
      <c r="U4" s="1">
        <v>9</v>
      </c>
      <c r="V4" s="1">
        <v>10</v>
      </c>
      <c r="W4" s="1">
        <v>11</v>
      </c>
      <c r="X4" s="1">
        <v>12</v>
      </c>
    </row>
    <row r="5" spans="4:24" x14ac:dyDescent="0.55000000000000004">
      <c r="D5" s="8" t="s">
        <v>46</v>
      </c>
      <c r="F5" s="8" t="s">
        <v>43</v>
      </c>
      <c r="G5" s="8" t="s">
        <v>29</v>
      </c>
      <c r="H5" s="8" t="s">
        <v>30</v>
      </c>
      <c r="I5" s="8" t="s">
        <v>31</v>
      </c>
      <c r="J5" s="8" t="s">
        <v>32</v>
      </c>
      <c r="K5" s="8" t="s">
        <v>33</v>
      </c>
      <c r="M5" s="34" t="s">
        <v>12</v>
      </c>
      <c r="N5" s="34" t="s">
        <v>13</v>
      </c>
      <c r="O5" s="34" t="s">
        <v>14</v>
      </c>
      <c r="P5" s="34" t="s">
        <v>15</v>
      </c>
      <c r="Q5" s="34" t="s">
        <v>16</v>
      </c>
      <c r="R5" s="34" t="s">
        <v>17</v>
      </c>
      <c r="S5" s="34" t="s">
        <v>18</v>
      </c>
      <c r="T5" s="34" t="s">
        <v>19</v>
      </c>
      <c r="U5" s="34" t="s">
        <v>20</v>
      </c>
      <c r="V5" s="34" t="s">
        <v>21</v>
      </c>
      <c r="W5" s="34" t="s">
        <v>22</v>
      </c>
      <c r="X5" s="34" t="s">
        <v>23</v>
      </c>
    </row>
    <row r="6" spans="4:24" x14ac:dyDescent="0.55000000000000004">
      <c r="D6" s="8">
        <v>1</v>
      </c>
      <c r="E6" s="9" t="s">
        <v>34</v>
      </c>
      <c r="M6" s="11"/>
      <c r="N6" s="15"/>
      <c r="O6" s="11"/>
      <c r="P6" s="16"/>
      <c r="Q6" s="23"/>
      <c r="R6" s="23"/>
      <c r="S6" s="23"/>
      <c r="T6" s="25"/>
      <c r="U6" s="24"/>
      <c r="V6" s="24"/>
      <c r="W6" s="24"/>
      <c r="X6" s="24"/>
    </row>
    <row r="7" spans="4:24" x14ac:dyDescent="0.55000000000000004">
      <c r="F7" s="1" t="s">
        <v>0</v>
      </c>
      <c r="G7" s="1" t="s">
        <v>39</v>
      </c>
      <c r="H7" s="1">
        <v>100</v>
      </c>
      <c r="I7" s="4">
        <v>5000</v>
      </c>
      <c r="J7" s="4">
        <f>H7*I7</f>
        <v>500000</v>
      </c>
      <c r="K7" s="5">
        <f>J7/$J$23</f>
        <v>6.8212824010914053E-2</v>
      </c>
      <c r="L7" s="6"/>
      <c r="M7" s="12">
        <f>100/4</f>
        <v>25</v>
      </c>
      <c r="N7" s="17">
        <f t="shared" ref="N7:P7" si="0">100/4</f>
        <v>25</v>
      </c>
      <c r="O7" s="12">
        <f t="shared" si="0"/>
        <v>25</v>
      </c>
      <c r="P7" s="18">
        <f t="shared" si="0"/>
        <v>25</v>
      </c>
      <c r="Q7" s="22"/>
      <c r="R7" s="22"/>
      <c r="S7" s="22"/>
      <c r="T7" s="13"/>
      <c r="U7" s="19"/>
      <c r="V7" s="19"/>
      <c r="W7" s="19"/>
      <c r="X7" s="19"/>
    </row>
    <row r="8" spans="4:24" x14ac:dyDescent="0.55000000000000004">
      <c r="F8" s="1" t="s">
        <v>1</v>
      </c>
      <c r="G8" s="1" t="s">
        <v>39</v>
      </c>
      <c r="H8" s="1">
        <v>120</v>
      </c>
      <c r="I8" s="4">
        <v>2000</v>
      </c>
      <c r="J8" s="4">
        <f>H8*I8</f>
        <v>240000</v>
      </c>
      <c r="K8" s="5">
        <f>J8/$J$23</f>
        <v>3.2742155525238743E-2</v>
      </c>
      <c r="L8" s="6"/>
      <c r="M8" s="13"/>
      <c r="N8" s="17">
        <f>100/2</f>
        <v>50</v>
      </c>
      <c r="O8" s="12">
        <f>100/2</f>
        <v>50</v>
      </c>
      <c r="P8" s="19"/>
      <c r="Q8" s="22"/>
      <c r="R8" s="22"/>
      <c r="S8" s="22"/>
      <c r="T8" s="13"/>
      <c r="U8" s="19"/>
      <c r="V8" s="19"/>
      <c r="W8" s="19"/>
      <c r="X8" s="19"/>
    </row>
    <row r="9" spans="4:24" x14ac:dyDescent="0.55000000000000004">
      <c r="D9" s="8">
        <v>2</v>
      </c>
      <c r="E9" s="9" t="s">
        <v>35</v>
      </c>
      <c r="I9" s="4"/>
      <c r="J9" s="4"/>
      <c r="M9" s="13"/>
      <c r="N9" s="20"/>
      <c r="O9" s="14"/>
      <c r="P9" s="21"/>
      <c r="Q9" s="20"/>
      <c r="R9" s="20"/>
      <c r="S9" s="22"/>
      <c r="T9" s="13"/>
      <c r="U9" s="19"/>
      <c r="V9" s="19"/>
      <c r="W9" s="19"/>
      <c r="X9" s="19"/>
    </row>
    <row r="10" spans="4:24" x14ac:dyDescent="0.55000000000000004">
      <c r="F10" s="1" t="s">
        <v>2</v>
      </c>
      <c r="G10" s="1" t="s">
        <v>40</v>
      </c>
      <c r="H10" s="1">
        <v>100</v>
      </c>
      <c r="I10" s="4">
        <v>1500</v>
      </c>
      <c r="J10" s="4">
        <f>H10*I10</f>
        <v>150000</v>
      </c>
      <c r="K10" s="5">
        <f>J10/$J$23</f>
        <v>2.0463847203274217E-2</v>
      </c>
      <c r="L10" s="6"/>
      <c r="M10" s="13"/>
      <c r="N10" s="17">
        <v>100</v>
      </c>
      <c r="O10" s="13"/>
      <c r="P10" s="19"/>
      <c r="Q10" s="22"/>
      <c r="R10" s="22"/>
      <c r="S10" s="22"/>
      <c r="T10" s="13"/>
      <c r="U10" s="19"/>
      <c r="V10" s="19"/>
      <c r="W10" s="19"/>
      <c r="X10" s="19"/>
    </row>
    <row r="11" spans="4:24" x14ac:dyDescent="0.55000000000000004">
      <c r="F11" s="1" t="s">
        <v>3</v>
      </c>
      <c r="G11" s="1" t="s">
        <v>39</v>
      </c>
      <c r="H11" s="1">
        <v>200</v>
      </c>
      <c r="I11" s="4">
        <v>2000</v>
      </c>
      <c r="J11" s="4">
        <f>H11*I11</f>
        <v>400000</v>
      </c>
      <c r="K11" s="5">
        <f>J11/$J$23</f>
        <v>5.4570259208731244E-2</v>
      </c>
      <c r="L11" s="6"/>
      <c r="M11" s="13"/>
      <c r="N11" s="22"/>
      <c r="O11" s="12">
        <f>100/2</f>
        <v>50</v>
      </c>
      <c r="P11" s="18">
        <f>100/2</f>
        <v>50</v>
      </c>
      <c r="Q11" s="22"/>
      <c r="R11" s="22"/>
      <c r="S11" s="22"/>
      <c r="T11" s="13"/>
      <c r="U11" s="19"/>
      <c r="V11" s="19"/>
      <c r="W11" s="19"/>
      <c r="X11" s="19"/>
    </row>
    <row r="12" spans="4:24" x14ac:dyDescent="0.55000000000000004">
      <c r="F12" s="1" t="s">
        <v>4</v>
      </c>
      <c r="G12" s="1" t="s">
        <v>39</v>
      </c>
      <c r="H12" s="1">
        <v>300</v>
      </c>
      <c r="I12" s="4">
        <v>3000</v>
      </c>
      <c r="J12" s="4">
        <f>H12*I12</f>
        <v>900000</v>
      </c>
      <c r="K12" s="5">
        <f>J12/$J$23</f>
        <v>0.12278308321964529</v>
      </c>
      <c r="L12" s="6"/>
      <c r="M12" s="13"/>
      <c r="N12" s="22"/>
      <c r="O12" s="12">
        <f>100/4</f>
        <v>25</v>
      </c>
      <c r="P12" s="18">
        <f t="shared" ref="P12:R12" si="1">100/4</f>
        <v>25</v>
      </c>
      <c r="Q12" s="17">
        <f t="shared" si="1"/>
        <v>25</v>
      </c>
      <c r="R12" s="17">
        <f t="shared" si="1"/>
        <v>25</v>
      </c>
      <c r="S12" s="22"/>
      <c r="T12" s="13"/>
      <c r="U12" s="19"/>
      <c r="V12" s="19"/>
      <c r="W12" s="19"/>
      <c r="X12" s="19"/>
    </row>
    <row r="13" spans="4:24" x14ac:dyDescent="0.55000000000000004">
      <c r="F13" s="1" t="s">
        <v>11</v>
      </c>
      <c r="G13" s="1" t="s">
        <v>40</v>
      </c>
      <c r="H13" s="1">
        <v>150</v>
      </c>
      <c r="I13" s="4">
        <v>2000</v>
      </c>
      <c r="J13" s="4">
        <f>H13*I13</f>
        <v>300000</v>
      </c>
      <c r="K13" s="5">
        <f>J13/$J$23</f>
        <v>4.0927694406548434E-2</v>
      </c>
      <c r="L13" s="6"/>
      <c r="M13" s="13"/>
      <c r="N13" s="22"/>
      <c r="O13" s="13"/>
      <c r="P13" s="19"/>
      <c r="Q13" s="17">
        <f>100/2</f>
        <v>50</v>
      </c>
      <c r="R13" s="17">
        <f>100/2</f>
        <v>50</v>
      </c>
      <c r="S13" s="22"/>
      <c r="T13" s="13"/>
      <c r="U13" s="19"/>
      <c r="V13" s="19"/>
      <c r="W13" s="19"/>
      <c r="X13" s="19"/>
    </row>
    <row r="14" spans="4:24" x14ac:dyDescent="0.55000000000000004">
      <c r="D14" s="8">
        <v>3</v>
      </c>
      <c r="E14" s="9" t="s">
        <v>36</v>
      </c>
      <c r="I14" s="4"/>
      <c r="J14" s="4"/>
      <c r="M14" s="13"/>
      <c r="N14" s="22"/>
      <c r="O14" s="13"/>
      <c r="P14" s="19"/>
      <c r="Q14" s="20"/>
      <c r="R14" s="20"/>
      <c r="S14" s="20"/>
      <c r="T14" s="14"/>
      <c r="U14" s="21"/>
      <c r="V14" s="19"/>
      <c r="W14" s="19"/>
      <c r="X14" s="19"/>
    </row>
    <row r="15" spans="4:24" x14ac:dyDescent="0.55000000000000004">
      <c r="F15" s="1" t="s">
        <v>5</v>
      </c>
      <c r="G15" s="1" t="s">
        <v>39</v>
      </c>
      <c r="H15" s="1">
        <v>500</v>
      </c>
      <c r="I15" s="4">
        <v>3000</v>
      </c>
      <c r="J15" s="4">
        <f>H15*I15</f>
        <v>1500000</v>
      </c>
      <c r="K15" s="5">
        <f>J15/$J$23</f>
        <v>0.20463847203274216</v>
      </c>
      <c r="L15" s="6"/>
      <c r="M15" s="13"/>
      <c r="N15" s="22"/>
      <c r="O15" s="13"/>
      <c r="P15" s="19"/>
      <c r="Q15" s="17">
        <f>100/5</f>
        <v>20</v>
      </c>
      <c r="R15" s="17">
        <f t="shared" ref="R15:U15" si="2">100/5</f>
        <v>20</v>
      </c>
      <c r="S15" s="17">
        <f t="shared" si="2"/>
        <v>20</v>
      </c>
      <c r="T15" s="12">
        <f t="shared" si="2"/>
        <v>20</v>
      </c>
      <c r="U15" s="18">
        <f t="shared" si="2"/>
        <v>20</v>
      </c>
      <c r="V15" s="19"/>
      <c r="W15" s="19"/>
      <c r="X15" s="19"/>
    </row>
    <row r="16" spans="4:24" x14ac:dyDescent="0.55000000000000004">
      <c r="D16" s="8">
        <v>4</v>
      </c>
      <c r="E16" s="9" t="s">
        <v>38</v>
      </c>
      <c r="I16" s="4"/>
      <c r="J16" s="4"/>
      <c r="M16" s="13"/>
      <c r="N16" s="22"/>
      <c r="O16" s="13"/>
      <c r="P16" s="19"/>
      <c r="Q16" s="22"/>
      <c r="R16" s="22"/>
      <c r="S16" s="20"/>
      <c r="T16" s="14"/>
      <c r="U16" s="21"/>
      <c r="V16" s="21"/>
      <c r="W16" s="21"/>
      <c r="X16" s="21"/>
    </row>
    <row r="17" spans="4:24" x14ac:dyDescent="0.55000000000000004">
      <c r="F17" s="1" t="s">
        <v>6</v>
      </c>
      <c r="G17" s="1" t="s">
        <v>40</v>
      </c>
      <c r="H17" s="1">
        <v>400</v>
      </c>
      <c r="I17" s="4">
        <v>2000</v>
      </c>
      <c r="J17" s="4">
        <f>H17*I17</f>
        <v>800000</v>
      </c>
      <c r="K17" s="5">
        <f t="shared" ref="K17:K18" si="3">J17/$J$23</f>
        <v>0.10914051841746249</v>
      </c>
      <c r="L17" s="6"/>
      <c r="M17" s="13"/>
      <c r="N17" s="22"/>
      <c r="O17" s="13"/>
      <c r="P17" s="19"/>
      <c r="Q17" s="22"/>
      <c r="R17" s="22"/>
      <c r="S17" s="17">
        <f>100/4</f>
        <v>25</v>
      </c>
      <c r="T17" s="12">
        <f t="shared" ref="T17:X18" si="4">100/4</f>
        <v>25</v>
      </c>
      <c r="U17" s="18">
        <f t="shared" si="4"/>
        <v>25</v>
      </c>
      <c r="V17" s="18">
        <f t="shared" si="4"/>
        <v>25</v>
      </c>
      <c r="W17" s="19"/>
      <c r="X17" s="19"/>
    </row>
    <row r="18" spans="4:24" x14ac:dyDescent="0.55000000000000004">
      <c r="F18" s="1" t="s">
        <v>7</v>
      </c>
      <c r="G18" s="1" t="s">
        <v>40</v>
      </c>
      <c r="H18" s="1">
        <v>300</v>
      </c>
      <c r="I18" s="4">
        <v>5000</v>
      </c>
      <c r="J18" s="4">
        <f>H18*I18</f>
        <v>1500000</v>
      </c>
      <c r="K18" s="5">
        <f t="shared" si="3"/>
        <v>0.20463847203274216</v>
      </c>
      <c r="L18" s="6"/>
      <c r="M18" s="13"/>
      <c r="N18" s="22"/>
      <c r="O18" s="13"/>
      <c r="P18" s="19"/>
      <c r="Q18" s="22"/>
      <c r="R18" s="22"/>
      <c r="S18" s="22"/>
      <c r="T18" s="13"/>
      <c r="U18" s="18">
        <f>100/4</f>
        <v>25</v>
      </c>
      <c r="V18" s="18">
        <f t="shared" si="4"/>
        <v>25</v>
      </c>
      <c r="W18" s="18">
        <f t="shared" si="4"/>
        <v>25</v>
      </c>
      <c r="X18" s="18">
        <f t="shared" si="4"/>
        <v>25</v>
      </c>
    </row>
    <row r="19" spans="4:24" x14ac:dyDescent="0.55000000000000004">
      <c r="D19" s="8">
        <v>5</v>
      </c>
      <c r="E19" s="9" t="s">
        <v>37</v>
      </c>
      <c r="I19" s="4"/>
      <c r="J19" s="4"/>
      <c r="M19" s="13"/>
      <c r="N19" s="22"/>
      <c r="O19" s="13"/>
      <c r="P19" s="19"/>
      <c r="Q19" s="22"/>
      <c r="R19" s="22"/>
      <c r="S19" s="22"/>
      <c r="T19" s="13"/>
      <c r="U19" s="21"/>
      <c r="V19" s="21"/>
      <c r="W19" s="21"/>
      <c r="X19" s="21"/>
    </row>
    <row r="20" spans="4:24" x14ac:dyDescent="0.55000000000000004">
      <c r="F20" s="1" t="s">
        <v>8</v>
      </c>
      <c r="G20" s="1" t="s">
        <v>40</v>
      </c>
      <c r="H20" s="1">
        <v>150</v>
      </c>
      <c r="I20" s="4">
        <v>2000</v>
      </c>
      <c r="J20" s="4">
        <f>H20*I20</f>
        <v>300000</v>
      </c>
      <c r="K20" s="5">
        <f t="shared" ref="K20:K22" si="5">J20/$J$23</f>
        <v>4.0927694406548434E-2</v>
      </c>
      <c r="L20" s="6"/>
      <c r="M20" s="13"/>
      <c r="N20" s="22"/>
      <c r="O20" s="13"/>
      <c r="P20" s="19"/>
      <c r="Q20" s="22"/>
      <c r="R20" s="22"/>
      <c r="S20" s="22"/>
      <c r="T20" s="13"/>
      <c r="U20" s="18">
        <f>100/2</f>
        <v>50</v>
      </c>
      <c r="V20" s="18">
        <f>100/2</f>
        <v>50</v>
      </c>
      <c r="W20" s="19"/>
      <c r="X20" s="19"/>
    </row>
    <row r="21" spans="4:24" x14ac:dyDescent="0.55000000000000004">
      <c r="F21" s="1" t="s">
        <v>9</v>
      </c>
      <c r="G21" s="1" t="s">
        <v>40</v>
      </c>
      <c r="H21" s="1">
        <v>140</v>
      </c>
      <c r="I21" s="4">
        <v>1000</v>
      </c>
      <c r="J21" s="4">
        <f>H21*I21</f>
        <v>140000</v>
      </c>
      <c r="K21" s="5">
        <f t="shared" si="5"/>
        <v>1.9099590723055934E-2</v>
      </c>
      <c r="L21" s="6"/>
      <c r="M21" s="13"/>
      <c r="N21" s="22"/>
      <c r="O21" s="13"/>
      <c r="P21" s="19"/>
      <c r="Q21" s="22"/>
      <c r="R21" s="22"/>
      <c r="S21" s="22"/>
      <c r="T21" s="13"/>
      <c r="U21" s="19"/>
      <c r="V21" s="18">
        <f>100/2</f>
        <v>50</v>
      </c>
      <c r="W21" s="18">
        <f>100/2</f>
        <v>50</v>
      </c>
      <c r="X21" s="19"/>
    </row>
    <row r="22" spans="4:24" x14ac:dyDescent="0.55000000000000004">
      <c r="F22" s="1" t="s">
        <v>10</v>
      </c>
      <c r="G22" s="1" t="s">
        <v>40</v>
      </c>
      <c r="H22" s="1">
        <v>200</v>
      </c>
      <c r="I22" s="4">
        <v>3000</v>
      </c>
      <c r="J22" s="4">
        <f>H22*I22</f>
        <v>600000</v>
      </c>
      <c r="K22" s="5">
        <f t="shared" si="5"/>
        <v>8.1855388813096869E-2</v>
      </c>
      <c r="L22" s="6"/>
      <c r="M22" s="13"/>
      <c r="N22" s="22"/>
      <c r="O22" s="13"/>
      <c r="P22" s="19"/>
      <c r="Q22" s="22"/>
      <c r="R22" s="22"/>
      <c r="S22" s="22"/>
      <c r="T22" s="13"/>
      <c r="U22" s="19"/>
      <c r="V22" s="19"/>
      <c r="W22" s="18">
        <f>100/2</f>
        <v>50</v>
      </c>
      <c r="X22" s="18">
        <f>100/2</f>
        <v>50</v>
      </c>
    </row>
    <row r="23" spans="4:24" x14ac:dyDescent="0.55000000000000004">
      <c r="I23" s="4"/>
      <c r="J23" s="46">
        <f>SUM(J7:J22)</f>
        <v>7330000</v>
      </c>
      <c r="K23" s="10">
        <f>SUM(K7:K22)</f>
        <v>0.99999999999999989</v>
      </c>
      <c r="L23" s="7"/>
      <c r="M23" s="13"/>
      <c r="N23" s="22"/>
      <c r="O23" s="13"/>
      <c r="P23" s="19"/>
      <c r="Q23" s="22"/>
      <c r="R23" s="22"/>
      <c r="S23" s="22"/>
      <c r="T23" s="13"/>
      <c r="U23" s="19"/>
      <c r="V23" s="19"/>
      <c r="W23" s="19"/>
      <c r="X23" s="19"/>
    </row>
    <row r="24" spans="4:24" x14ac:dyDescent="0.55000000000000004">
      <c r="F24" s="3"/>
      <c r="K24" s="3"/>
      <c r="L24" s="26" t="s">
        <v>41</v>
      </c>
      <c r="M24" s="33">
        <f>(M7*J7/100)</f>
        <v>125000</v>
      </c>
      <c r="N24" s="33">
        <f>(N7*J7/100)+(N8*J8/100)+(N10*J10/100)</f>
        <v>395000</v>
      </c>
      <c r="O24" s="33">
        <f>(O7*J7/100)+(O8*J8/100)+(O11*J11/100)+(O12*J12/100)</f>
        <v>670000</v>
      </c>
      <c r="P24" s="33">
        <f>(P7*J7/100)+(P11*J11/100)+(P12*J12/100)</f>
        <v>550000</v>
      </c>
      <c r="Q24" s="33">
        <f>(Q12*J12/100)+(Q13*J13/100)+(Q15*J15/100)</f>
        <v>675000</v>
      </c>
      <c r="R24" s="33">
        <f>(R12*J12/100)+(R13*J13/100)+(R15*J15/100)</f>
        <v>675000</v>
      </c>
      <c r="S24" s="33">
        <f>(S15*J15/100)+(S17*J17/100)</f>
        <v>500000</v>
      </c>
      <c r="T24" s="33">
        <f>(T15*J15/100)+(T17*J17/100)</f>
        <v>500000</v>
      </c>
      <c r="U24" s="33">
        <f>(U15*J15/100)+(U17*J17/100)+(U18*J18/100)+(U20*J20/100)</f>
        <v>1025000</v>
      </c>
      <c r="V24" s="33">
        <f>(V21*J21/100)+(V17*J17/100)+(V18*J18/100)+(V20*J20/100)</f>
        <v>795000</v>
      </c>
      <c r="W24" s="33">
        <f>(W18*J18/100)+(W21*J21/100)+(W22*J22/100)</f>
        <v>745000</v>
      </c>
      <c r="X24" s="33">
        <f>(X18*J18/100)+(X22*J22/100)</f>
        <v>675000</v>
      </c>
    </row>
    <row r="25" spans="4:24" x14ac:dyDescent="0.55000000000000004">
      <c r="F25" s="3"/>
      <c r="K25" s="3"/>
      <c r="L25" s="26" t="s">
        <v>42</v>
      </c>
      <c r="M25" s="33">
        <f>M24</f>
        <v>125000</v>
      </c>
      <c r="N25" s="33">
        <f>M25+N24</f>
        <v>520000</v>
      </c>
      <c r="O25" s="33">
        <f t="shared" ref="O25:X25" si="6">N25+O24</f>
        <v>1190000</v>
      </c>
      <c r="P25" s="33">
        <f t="shared" si="6"/>
        <v>1740000</v>
      </c>
      <c r="Q25" s="33">
        <f t="shared" si="6"/>
        <v>2415000</v>
      </c>
      <c r="R25" s="33">
        <f t="shared" si="6"/>
        <v>3090000</v>
      </c>
      <c r="S25" s="33">
        <f t="shared" si="6"/>
        <v>3590000</v>
      </c>
      <c r="T25" s="33">
        <f t="shared" si="6"/>
        <v>4090000</v>
      </c>
      <c r="U25" s="33">
        <f t="shared" si="6"/>
        <v>5115000</v>
      </c>
      <c r="V25" s="33">
        <f t="shared" si="6"/>
        <v>5910000</v>
      </c>
      <c r="W25" s="33">
        <f t="shared" si="6"/>
        <v>6655000</v>
      </c>
      <c r="X25" s="33">
        <f t="shared" si="6"/>
        <v>7330000</v>
      </c>
    </row>
    <row r="26" spans="4:24" x14ac:dyDescent="0.55000000000000004">
      <c r="L26" s="36"/>
      <c r="M26" s="37"/>
      <c r="N26" s="38"/>
      <c r="O26" s="37"/>
      <c r="P26" s="39"/>
      <c r="Q26" s="38"/>
      <c r="R26" s="38"/>
      <c r="S26" s="38"/>
      <c r="T26" s="37"/>
      <c r="U26" s="39"/>
      <c r="V26" s="39"/>
      <c r="W26" s="39"/>
      <c r="X26" s="39"/>
    </row>
    <row r="27" spans="4:24" x14ac:dyDescent="0.55000000000000004">
      <c r="F27" s="3"/>
      <c r="L27" s="26" t="s">
        <v>24</v>
      </c>
      <c r="M27" s="27">
        <f>M24/$J$23</f>
        <v>1.7053206002728513E-2</v>
      </c>
      <c r="N27" s="27">
        <f>N24/$J$23</f>
        <v>5.3888130968622099E-2</v>
      </c>
      <c r="O27" s="27">
        <f t="shared" ref="O27:X27" si="7">O24/$J$23</f>
        <v>9.1405184174624829E-2</v>
      </c>
      <c r="P27" s="27">
        <f t="shared" si="7"/>
        <v>7.5034106412005461E-2</v>
      </c>
      <c r="Q27" s="27">
        <f t="shared" si="7"/>
        <v>9.2087312414733974E-2</v>
      </c>
      <c r="R27" s="27">
        <f t="shared" si="7"/>
        <v>9.2087312414733974E-2</v>
      </c>
      <c r="S27" s="27">
        <f t="shared" si="7"/>
        <v>6.8212824010914053E-2</v>
      </c>
      <c r="T27" s="27">
        <f t="shared" si="7"/>
        <v>6.8212824010914053E-2</v>
      </c>
      <c r="U27" s="27">
        <f t="shared" si="7"/>
        <v>0.13983628922237382</v>
      </c>
      <c r="V27" s="27">
        <f t="shared" si="7"/>
        <v>0.10845839017735334</v>
      </c>
      <c r="W27" s="27">
        <f t="shared" si="7"/>
        <v>0.10163710777626193</v>
      </c>
      <c r="X27" s="27">
        <f t="shared" si="7"/>
        <v>9.2087312414733974E-2</v>
      </c>
    </row>
    <row r="28" spans="4:24" x14ac:dyDescent="0.55000000000000004">
      <c r="F28" s="3"/>
      <c r="L28" s="26" t="s">
        <v>25</v>
      </c>
      <c r="M28" s="27">
        <f>M27</f>
        <v>1.7053206002728513E-2</v>
      </c>
      <c r="N28" s="27">
        <f>M28+N27</f>
        <v>7.0941336971350605E-2</v>
      </c>
      <c r="O28" s="27">
        <f t="shared" ref="O28" si="8">N28+O27</f>
        <v>0.16234652114597542</v>
      </c>
      <c r="P28" s="27">
        <f t="shared" ref="P28" si="9">O28+P27</f>
        <v>0.23738062755798089</v>
      </c>
      <c r="Q28" s="27">
        <f t="shared" ref="Q28" si="10">P28+Q27</f>
        <v>0.32946793997271484</v>
      </c>
      <c r="R28" s="27">
        <f t="shared" ref="R28" si="11">Q28+R27</f>
        <v>0.42155525238744884</v>
      </c>
      <c r="S28" s="27">
        <f t="shared" ref="S28" si="12">R28+S27</f>
        <v>0.48976807639836289</v>
      </c>
      <c r="T28" s="27">
        <f t="shared" ref="T28" si="13">S28+T27</f>
        <v>0.55798090040927695</v>
      </c>
      <c r="U28" s="27">
        <f t="shared" ref="U28" si="14">T28+U27</f>
        <v>0.69781718963165074</v>
      </c>
      <c r="V28" s="27">
        <f t="shared" ref="V28" si="15">U28+V27</f>
        <v>0.80627557980900411</v>
      </c>
      <c r="W28" s="27">
        <f t="shared" ref="W28" si="16">V28+W27</f>
        <v>0.907912687585266</v>
      </c>
      <c r="X28" s="27">
        <f t="shared" ref="X28" si="17">W28+X27</f>
        <v>1</v>
      </c>
    </row>
    <row r="29" spans="4:24" x14ac:dyDescent="0.55000000000000004">
      <c r="L29" s="36"/>
      <c r="M29" s="40"/>
      <c r="N29" s="41"/>
      <c r="O29" s="40"/>
      <c r="P29" s="42"/>
      <c r="Q29" s="41"/>
      <c r="R29" s="41"/>
      <c r="S29" s="41"/>
      <c r="T29" s="40"/>
      <c r="U29" s="42"/>
      <c r="V29" s="42"/>
      <c r="W29" s="42"/>
      <c r="X29" s="42"/>
    </row>
    <row r="30" spans="4:24" x14ac:dyDescent="0.55000000000000004">
      <c r="F30" s="3"/>
      <c r="L30" s="26" t="s">
        <v>26</v>
      </c>
      <c r="M30" s="27">
        <f>M24*0.2/$J$23</f>
        <v>3.4106412005457027E-3</v>
      </c>
      <c r="N30" s="27">
        <f t="shared" ref="N30:X30" si="18">N24*0.7/$J$23</f>
        <v>3.772169167803547E-2</v>
      </c>
      <c r="O30" s="27">
        <f>O24*0.5/$J$23</f>
        <v>4.5702592087312414E-2</v>
      </c>
      <c r="P30" s="27">
        <f t="shared" si="18"/>
        <v>5.2523874488403823E-2</v>
      </c>
      <c r="Q30" s="27">
        <f>Q24*0.3/$J$23</f>
        <v>2.7626193724420191E-2</v>
      </c>
      <c r="R30" s="27">
        <f t="shared" si="18"/>
        <v>6.4461118690313776E-2</v>
      </c>
      <c r="S30" s="27">
        <f t="shared" si="18"/>
        <v>4.7748976807639835E-2</v>
      </c>
      <c r="T30" s="27">
        <f>T24*0.2/$J$23</f>
        <v>1.3642564802182811E-2</v>
      </c>
      <c r="U30" s="27">
        <f t="shared" si="18"/>
        <v>9.7885402455661658E-2</v>
      </c>
      <c r="V30" s="27">
        <f t="shared" si="18"/>
        <v>7.5920873124147345E-2</v>
      </c>
      <c r="W30" s="27">
        <f>W24*1.9/$J$23</f>
        <v>0.19311050477489769</v>
      </c>
      <c r="X30" s="27">
        <f t="shared" si="18"/>
        <v>6.4461118690313776E-2</v>
      </c>
    </row>
    <row r="31" spans="4:24" x14ac:dyDescent="0.55000000000000004">
      <c r="F31" s="3"/>
      <c r="L31" s="26" t="s">
        <v>27</v>
      </c>
      <c r="M31" s="27">
        <f>M30</f>
        <v>3.4106412005457027E-3</v>
      </c>
      <c r="N31" s="27">
        <f>M31+N30</f>
        <v>4.1132332878581174E-2</v>
      </c>
      <c r="O31" s="27">
        <f t="shared" ref="O31" si="19">N31+O30</f>
        <v>8.6834924965893595E-2</v>
      </c>
      <c r="P31" s="31">
        <f t="shared" ref="P31" si="20">O31+P30</f>
        <v>0.13935879945429741</v>
      </c>
      <c r="Q31" s="27">
        <f t="shared" ref="Q31" si="21">P31+Q30</f>
        <v>0.16698499317871759</v>
      </c>
      <c r="R31" s="32">
        <f t="shared" ref="R31" si="22">Q31+R30</f>
        <v>0.23144611186903136</v>
      </c>
      <c r="S31" s="35">
        <f t="shared" ref="S31" si="23">R31+S30</f>
        <v>0.2791950886766712</v>
      </c>
      <c r="T31" s="27">
        <f t="shared" ref="T31" si="24">S31+T30</f>
        <v>0.29283765347885399</v>
      </c>
      <c r="U31" s="32">
        <f t="shared" ref="U31" si="25">T31+U30</f>
        <v>0.39072305593451562</v>
      </c>
      <c r="V31" s="27">
        <f t="shared" ref="V31" si="26">U31+V30</f>
        <v>0.46664392905866298</v>
      </c>
      <c r="W31" s="27">
        <f t="shared" ref="W31" si="27">V31+W30</f>
        <v>0.65975443383356069</v>
      </c>
      <c r="X31" s="32">
        <f t="shared" ref="X31" si="28">W31+X30</f>
        <v>0.72421555252387448</v>
      </c>
    </row>
    <row r="32" spans="4:24" x14ac:dyDescent="0.55000000000000004">
      <c r="L32" s="36"/>
      <c r="M32" s="37"/>
      <c r="N32" s="38"/>
      <c r="O32" s="37"/>
      <c r="P32" s="39"/>
      <c r="Q32" s="38"/>
      <c r="R32" s="38"/>
      <c r="S32" s="38"/>
      <c r="T32" s="37"/>
      <c r="U32" s="39"/>
      <c r="V32" s="39"/>
      <c r="W32" s="39"/>
      <c r="X32" s="39"/>
    </row>
    <row r="33" spans="3:24" x14ac:dyDescent="0.55000000000000004">
      <c r="L33" s="26" t="s">
        <v>28</v>
      </c>
      <c r="M33" s="28">
        <f>M28-M31</f>
        <v>1.3642564802182811E-2</v>
      </c>
      <c r="N33" s="28">
        <f t="shared" ref="N33:X33" si="29">N28-N31</f>
        <v>2.9809004092769431E-2</v>
      </c>
      <c r="O33" s="28">
        <f t="shared" si="29"/>
        <v>7.5511596180081825E-2</v>
      </c>
      <c r="P33" s="28">
        <f t="shared" si="29"/>
        <v>9.8021828103683484E-2</v>
      </c>
      <c r="Q33" s="30">
        <f t="shared" si="29"/>
        <v>0.16248294679399725</v>
      </c>
      <c r="R33" s="28">
        <f t="shared" si="29"/>
        <v>0.19010914051841749</v>
      </c>
      <c r="S33" s="28">
        <f t="shared" si="29"/>
        <v>0.2105729877216917</v>
      </c>
      <c r="T33" s="28">
        <f t="shared" si="29"/>
        <v>0.26514324693042296</v>
      </c>
      <c r="U33" s="28">
        <f t="shared" si="29"/>
        <v>0.30709413369713512</v>
      </c>
      <c r="V33" s="28">
        <f t="shared" si="29"/>
        <v>0.33963165075034113</v>
      </c>
      <c r="W33" s="28">
        <f t="shared" si="29"/>
        <v>0.2481582537517053</v>
      </c>
      <c r="X33" s="28">
        <f t="shared" si="29"/>
        <v>0.27578444747612552</v>
      </c>
    </row>
    <row r="34" spans="3:24" x14ac:dyDescent="0.55000000000000004">
      <c r="L34" s="36"/>
      <c r="M34" s="37"/>
      <c r="N34" s="38"/>
      <c r="O34" s="37"/>
      <c r="P34" s="39"/>
      <c r="Q34" s="38"/>
      <c r="R34" s="38"/>
      <c r="S34" s="38"/>
      <c r="T34" s="37"/>
      <c r="U34" s="39"/>
      <c r="V34" s="39"/>
      <c r="W34" s="39"/>
      <c r="X34" s="39"/>
    </row>
    <row r="35" spans="3:24" x14ac:dyDescent="0.55000000000000004">
      <c r="K35" s="3"/>
      <c r="L35" s="26" t="s">
        <v>44</v>
      </c>
      <c r="M35" s="27">
        <f>M24/2/$J$23</f>
        <v>8.5266030013642566E-3</v>
      </c>
      <c r="N35" s="27">
        <f t="shared" ref="N35:X35" si="30">N24/2/$J$23</f>
        <v>2.6944065484311049E-2</v>
      </c>
      <c r="O35" s="27">
        <f t="shared" si="30"/>
        <v>4.5702592087312414E-2</v>
      </c>
      <c r="P35" s="27">
        <f t="shared" si="30"/>
        <v>3.751705320600273E-2</v>
      </c>
      <c r="Q35" s="27">
        <f t="shared" si="30"/>
        <v>4.6043656207366987E-2</v>
      </c>
      <c r="R35" s="27">
        <f t="shared" si="30"/>
        <v>4.6043656207366987E-2</v>
      </c>
      <c r="S35" s="27">
        <f t="shared" si="30"/>
        <v>3.4106412005457026E-2</v>
      </c>
      <c r="T35" s="27">
        <f t="shared" si="30"/>
        <v>3.4106412005457026E-2</v>
      </c>
      <c r="U35" s="27">
        <f t="shared" si="30"/>
        <v>6.9918144611186908E-2</v>
      </c>
      <c r="V35" s="27">
        <f t="shared" si="30"/>
        <v>5.4229195088676671E-2</v>
      </c>
      <c r="W35" s="27">
        <f t="shared" si="30"/>
        <v>5.0818553888130967E-2</v>
      </c>
      <c r="X35" s="27">
        <f t="shared" si="30"/>
        <v>4.6043656207366987E-2</v>
      </c>
    </row>
    <row r="36" spans="3:24" x14ac:dyDescent="0.55000000000000004">
      <c r="L36" s="26" t="s">
        <v>45</v>
      </c>
      <c r="M36" s="28">
        <f>M35-M30</f>
        <v>5.1159618008185543E-3</v>
      </c>
      <c r="N36" s="28">
        <f>N35-N30</f>
        <v>-1.077762619372442E-2</v>
      </c>
      <c r="O36" s="28">
        <f t="shared" ref="O36:X36" si="31">O35-O30</f>
        <v>0</v>
      </c>
      <c r="P36" s="28">
        <f t="shared" si="31"/>
        <v>-1.5006821282401092E-2</v>
      </c>
      <c r="Q36" s="28">
        <f t="shared" si="31"/>
        <v>1.8417462482946796E-2</v>
      </c>
      <c r="R36" s="28">
        <f t="shared" si="31"/>
        <v>-1.8417462482946789E-2</v>
      </c>
      <c r="S36" s="29">
        <f t="shared" si="31"/>
        <v>-1.3642564802182809E-2</v>
      </c>
      <c r="T36" s="28">
        <f t="shared" si="31"/>
        <v>2.0463847203274217E-2</v>
      </c>
      <c r="U36" s="28">
        <f t="shared" si="31"/>
        <v>-2.7967257844474749E-2</v>
      </c>
      <c r="V36" s="28">
        <f t="shared" si="31"/>
        <v>-2.1691678035470674E-2</v>
      </c>
      <c r="W36" s="28">
        <f t="shared" si="31"/>
        <v>-0.14229195088676672</v>
      </c>
      <c r="X36" s="28">
        <f t="shared" si="31"/>
        <v>-1.8417462482946789E-2</v>
      </c>
    </row>
    <row r="37" spans="3:24" x14ac:dyDescent="0.55000000000000004">
      <c r="C37" s="45" t="s">
        <v>47</v>
      </c>
      <c r="E37" s="43"/>
      <c r="F37" s="9" t="s">
        <v>48</v>
      </c>
      <c r="G37" s="2"/>
    </row>
    <row r="38" spans="3:24" x14ac:dyDescent="0.55000000000000004">
      <c r="E38" s="44">
        <v>25</v>
      </c>
      <c r="F38" s="9" t="s">
        <v>49</v>
      </c>
    </row>
    <row r="39" spans="3:24" x14ac:dyDescent="0.55000000000000004">
      <c r="E39" s="34" t="s">
        <v>41</v>
      </c>
      <c r="F39" s="9" t="s">
        <v>51</v>
      </c>
    </row>
    <row r="40" spans="3:24" x14ac:dyDescent="0.55000000000000004">
      <c r="E40" s="26" t="s">
        <v>24</v>
      </c>
      <c r="F40" s="9" t="s">
        <v>50</v>
      </c>
    </row>
  </sheetData>
  <printOptions horizontalCentered="1"/>
  <pageMargins left="0.25" right="0.25" top="0.75" bottom="0.75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ตัวอย่างการคำนวณ</vt:lpstr>
      <vt:lpstr>ตัวอย่างวิธีการ</vt:lpstr>
      <vt:lpstr>ตัวอย่าง</vt:lpstr>
      <vt:lpstr>ตัวอย่างแบบฟอร์ม พี่จิ๋น (2)</vt:lpstr>
      <vt:lpstr>ตัวอย่างแบบฟอร์ม</vt:lpstr>
      <vt:lpstr>ตัวอย่าง ระเบียบ</vt:lpstr>
      <vt:lpstr>ตัวอย่าง!Print_Area</vt:lpstr>
      <vt:lpstr>'ตัวอย่าง ระเบียบ'!Print_Area</vt:lpstr>
      <vt:lpstr>ตัวอย่างการคำนวณ!Print_Area</vt:lpstr>
      <vt:lpstr>ตัวอย่างแบบฟอร์ม!Print_Area</vt:lpstr>
      <vt:lpstr>'ตัวอย่างแบบฟอร์ม พี่จิ๋น (2)'!Print_Area</vt:lpstr>
      <vt:lpstr>ตัวอย่างวิธีการ!Print_Area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eyeLoso</dc:creator>
  <cp:lastModifiedBy>CGD</cp:lastModifiedBy>
  <cp:lastPrinted>2022-11-08T04:42:49Z</cp:lastPrinted>
  <dcterms:created xsi:type="dcterms:W3CDTF">2022-10-22T03:20:24Z</dcterms:created>
  <dcterms:modified xsi:type="dcterms:W3CDTF">2023-01-31T12:15:09Z</dcterms:modified>
</cp:coreProperties>
</file>